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6.xml" ContentType="application/vnd.openxmlformats-officedocument.drawing+xml"/>
  <Override PartName="/xl/ctrlProps/ctrlProp11.xml" ContentType="application/vnd.ms-excel.controlproperties+xml"/>
  <Override PartName="/xl/ctrlProps/ctrlProp12.xml" ContentType="application/vnd.ms-excel.controlpropertie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drawings/drawing8.xml" ContentType="application/vnd.openxmlformats-officedocument.drawing+xml"/>
  <Override PartName="/xl/ctrlProps/ctrlProp15.xml" ContentType="application/vnd.ms-excel.controlproperties+xml"/>
  <Override PartName="/xl/ctrlProps/ctrlProp16.xml" ContentType="application/vnd.ms-excel.controlproperties+xml"/>
  <Override PartName="/xl/drawings/drawing9.xml" ContentType="application/vnd.openxmlformats-officedocument.drawing+xml"/>
  <Override PartName="/xl/ctrlProps/ctrlProp17.xml" ContentType="application/vnd.ms-excel.controlproperties+xml"/>
  <Override PartName="/xl/ctrlProps/ctrlProp18.xml" ContentType="application/vnd.ms-excel.controlproperties+xml"/>
  <Override PartName="/xl/drawings/drawing10.xml" ContentType="application/vnd.openxmlformats-officedocument.drawing+xml"/>
  <Override PartName="/xl/ctrlProps/ctrlProp19.xml" ContentType="application/vnd.ms-excel.controlproperties+xml"/>
  <Override PartName="/xl/ctrlProps/ctrlProp20.xml" ContentType="application/vnd.ms-excel.controlproperties+xml"/>
  <Override PartName="/xl/drawings/drawing11.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nevena.cobeljic\Desktop\"/>
    </mc:Choice>
  </mc:AlternateContent>
  <bookViews>
    <workbookView xWindow="0" yWindow="0" windowWidth="28800" windowHeight="11400" tabRatio="587" firstSheet="1" activeTab="2"/>
  </bookViews>
  <sheets>
    <sheet name="Analitika - 2014" sheetId="3" state="hidden" r:id="rId1"/>
    <sheet name="Breakdown" sheetId="1" r:id="rId2"/>
    <sheet name="Analytics - 2019" sheetId="11" r:id="rId3"/>
    <sheet name="2019" sheetId="17" r:id="rId4"/>
    <sheet name="2018" sheetId="13" r:id="rId5"/>
    <sheet name="2017" sheetId="16" r:id="rId6"/>
    <sheet name="2016" sheetId="12" r:id="rId7"/>
    <sheet name="2015" sheetId="10" state="hidden" r:id="rId8"/>
    <sheet name="2014" sheetId="4" state="hidden" r:id="rId9"/>
    <sheet name="2013" sheetId="8" state="hidden" r:id="rId10"/>
    <sheet name="Dug" sheetId="9" state="hidden" r:id="rId11"/>
    <sheet name="DataEx" sheetId="6" state="hidden" r:id="rId12"/>
    <sheet name="Master" sheetId="2" state="hidden" r:id="rId13"/>
  </sheets>
  <externalReferences>
    <externalReference r:id="rId14"/>
  </externalReferences>
  <definedNames>
    <definedName name="_2013plan" localSheetId="9">'2013'!$A$102:$A$160</definedName>
    <definedName name="_2013plan" localSheetId="10">Dug!$A$101:$A$159</definedName>
    <definedName name="_2014plan" localSheetId="8">'2014'!$A$101:$A$159</definedName>
    <definedName name="_2015plan" localSheetId="7">'2015'!$A$102:$A$159</definedName>
    <definedName name="_2015plan" localSheetId="6">'2016'!$A$102:$A$160</definedName>
    <definedName name="_2015plan" localSheetId="5">'2017'!$A$102:$A$160</definedName>
    <definedName name="_2015plan" localSheetId="4">'2018'!$A$102:$A$161</definedName>
    <definedName name="_2015plan" localSheetId="3">'2019'!$A$102:$A$161</definedName>
  </definedNames>
  <calcPr calcId="162913"/>
</workbook>
</file>

<file path=xl/calcChain.xml><?xml version="1.0" encoding="utf-8"?>
<calcChain xmlns="http://schemas.openxmlformats.org/spreadsheetml/2006/main">
  <c r="R8" i="16" l="1"/>
  <c r="Q8" i="16"/>
  <c r="P8" i="16"/>
  <c r="O8" i="16"/>
  <c r="N8" i="16"/>
  <c r="M8" i="16"/>
  <c r="L8" i="16"/>
  <c r="K8" i="16"/>
  <c r="J8" i="16"/>
  <c r="I8" i="16"/>
  <c r="H8" i="16"/>
  <c r="G8" i="16"/>
  <c r="B66" i="16"/>
  <c r="B65" i="16"/>
  <c r="B64" i="16"/>
  <c r="B63" i="16"/>
  <c r="B62" i="16"/>
  <c r="B61" i="16"/>
  <c r="H13" i="1" l="1"/>
  <c r="H17" i="1"/>
  <c r="H21" i="1"/>
  <c r="H60" i="17" l="1"/>
  <c r="I60" i="17"/>
  <c r="J60" i="17"/>
  <c r="K60" i="17"/>
  <c r="L60" i="17"/>
  <c r="M60" i="17"/>
  <c r="N60" i="17"/>
  <c r="O60" i="17"/>
  <c r="P60" i="17"/>
  <c r="Q60" i="17"/>
  <c r="R60" i="17"/>
  <c r="G60" i="17"/>
  <c r="H158" i="17"/>
  <c r="I158" i="17"/>
  <c r="J158" i="17"/>
  <c r="K158" i="17"/>
  <c r="L158" i="17"/>
  <c r="M158" i="17"/>
  <c r="N158" i="17"/>
  <c r="O158" i="17"/>
  <c r="P158" i="17"/>
  <c r="Q158" i="17"/>
  <c r="R158" i="17"/>
  <c r="H159" i="17"/>
  <c r="I159" i="17"/>
  <c r="J159" i="17"/>
  <c r="K159" i="17"/>
  <c r="L159" i="17"/>
  <c r="M159" i="17"/>
  <c r="N159" i="17"/>
  <c r="O159" i="17"/>
  <c r="P159" i="17"/>
  <c r="Q159" i="17"/>
  <c r="R159" i="17"/>
  <c r="H160" i="17"/>
  <c r="I160" i="17"/>
  <c r="J160" i="17"/>
  <c r="K160" i="17"/>
  <c r="L160" i="17"/>
  <c r="M160" i="17"/>
  <c r="N160" i="17"/>
  <c r="O160" i="17"/>
  <c r="P160" i="17"/>
  <c r="Q160" i="17"/>
  <c r="R160" i="17"/>
  <c r="G160" i="17"/>
  <c r="G159" i="17"/>
  <c r="G158" i="17"/>
  <c r="H115" i="17"/>
  <c r="I115" i="17"/>
  <c r="J115" i="17"/>
  <c r="K115" i="17"/>
  <c r="L115" i="17"/>
  <c r="M115" i="17"/>
  <c r="N115" i="17"/>
  <c r="O115" i="17"/>
  <c r="P115" i="17"/>
  <c r="Q115" i="17"/>
  <c r="R115" i="17"/>
  <c r="H116" i="17"/>
  <c r="I116" i="17"/>
  <c r="J116" i="17"/>
  <c r="K116" i="17"/>
  <c r="L116" i="17"/>
  <c r="M116" i="17"/>
  <c r="N116" i="17"/>
  <c r="O116" i="17"/>
  <c r="P116" i="17"/>
  <c r="Q116" i="17"/>
  <c r="R116" i="17"/>
  <c r="H117" i="17"/>
  <c r="I117" i="17"/>
  <c r="J117" i="17"/>
  <c r="K117" i="17"/>
  <c r="L117" i="17"/>
  <c r="M117" i="17"/>
  <c r="N117" i="17"/>
  <c r="O117" i="17"/>
  <c r="P117" i="17"/>
  <c r="Q117" i="17"/>
  <c r="R117" i="17"/>
  <c r="H118" i="17"/>
  <c r="I118" i="17"/>
  <c r="J118" i="17"/>
  <c r="K118" i="17"/>
  <c r="L118" i="17"/>
  <c r="M118" i="17"/>
  <c r="N118" i="17"/>
  <c r="O118" i="17"/>
  <c r="P118" i="17"/>
  <c r="Q118" i="17"/>
  <c r="R118" i="17"/>
  <c r="G116" i="17"/>
  <c r="G117" i="17"/>
  <c r="G118" i="17"/>
  <c r="H113" i="17"/>
  <c r="I113" i="17"/>
  <c r="J113" i="17"/>
  <c r="K113" i="17"/>
  <c r="L113" i="17"/>
  <c r="M113" i="17"/>
  <c r="N113" i="17"/>
  <c r="O113" i="17"/>
  <c r="P113" i="17"/>
  <c r="Q113" i="17"/>
  <c r="R113" i="17"/>
  <c r="G113" i="17"/>
  <c r="H153" i="17" l="1"/>
  <c r="I153" i="17"/>
  <c r="J153" i="17"/>
  <c r="K153" i="17"/>
  <c r="L153" i="17"/>
  <c r="M153" i="17"/>
  <c r="N153" i="17"/>
  <c r="O153" i="17"/>
  <c r="P153" i="17"/>
  <c r="Q153" i="17"/>
  <c r="R153" i="17"/>
  <c r="H154" i="17"/>
  <c r="I154" i="17"/>
  <c r="J154" i="17"/>
  <c r="K154" i="17"/>
  <c r="L154" i="17"/>
  <c r="M154" i="17"/>
  <c r="N154" i="17"/>
  <c r="O154" i="17"/>
  <c r="P154" i="17"/>
  <c r="Q154" i="17"/>
  <c r="R154" i="17"/>
  <c r="H148" i="17"/>
  <c r="I148" i="17"/>
  <c r="J148" i="17"/>
  <c r="K148" i="17"/>
  <c r="L148" i="17"/>
  <c r="M148" i="17"/>
  <c r="N148" i="17"/>
  <c r="O148" i="17"/>
  <c r="P148" i="17"/>
  <c r="Q148" i="17"/>
  <c r="R148" i="17"/>
  <c r="H155" i="17"/>
  <c r="I155" i="17"/>
  <c r="J155" i="17"/>
  <c r="K155" i="17"/>
  <c r="L155" i="17"/>
  <c r="M155" i="17"/>
  <c r="N155" i="17"/>
  <c r="O155" i="17"/>
  <c r="P155" i="17"/>
  <c r="Q155" i="17"/>
  <c r="R155" i="17"/>
  <c r="G155" i="17"/>
  <c r="G148" i="17"/>
  <c r="G154" i="17"/>
  <c r="G153" i="17"/>
  <c r="H143" i="17"/>
  <c r="I143" i="17"/>
  <c r="J143" i="17"/>
  <c r="K143" i="17"/>
  <c r="L143" i="17"/>
  <c r="M143" i="17"/>
  <c r="N143" i="17"/>
  <c r="O143" i="17"/>
  <c r="P143" i="17"/>
  <c r="Q143" i="17"/>
  <c r="R143" i="17"/>
  <c r="H144" i="17"/>
  <c r="I144" i="17"/>
  <c r="J144" i="17"/>
  <c r="K144" i="17"/>
  <c r="L144" i="17"/>
  <c r="M144" i="17"/>
  <c r="N144" i="17"/>
  <c r="O144" i="17"/>
  <c r="P144" i="17"/>
  <c r="Q144" i="17"/>
  <c r="R144" i="17"/>
  <c r="H145" i="17"/>
  <c r="I145" i="17"/>
  <c r="J145" i="17"/>
  <c r="K145" i="17"/>
  <c r="L145" i="17"/>
  <c r="M145" i="17"/>
  <c r="N145" i="17"/>
  <c r="O145" i="17"/>
  <c r="P145" i="17"/>
  <c r="Q145" i="17"/>
  <c r="R145" i="17"/>
  <c r="H146" i="17"/>
  <c r="I146" i="17"/>
  <c r="J146" i="17"/>
  <c r="K146" i="17"/>
  <c r="L146" i="17"/>
  <c r="M146" i="17"/>
  <c r="N146" i="17"/>
  <c r="O146" i="17"/>
  <c r="P146" i="17"/>
  <c r="Q146" i="17"/>
  <c r="R146" i="17"/>
  <c r="H147" i="17"/>
  <c r="I147" i="17"/>
  <c r="J147" i="17"/>
  <c r="K147" i="17"/>
  <c r="L147" i="17"/>
  <c r="M147" i="17"/>
  <c r="N147" i="17"/>
  <c r="O147" i="17"/>
  <c r="P147" i="17"/>
  <c r="Q147" i="17"/>
  <c r="R147" i="17"/>
  <c r="H149" i="17"/>
  <c r="I149" i="17"/>
  <c r="J149" i="17"/>
  <c r="K149" i="17"/>
  <c r="L149" i="17"/>
  <c r="M149" i="17"/>
  <c r="N149" i="17"/>
  <c r="O149" i="17"/>
  <c r="P149" i="17"/>
  <c r="Q149" i="17"/>
  <c r="R149" i="17"/>
  <c r="G149" i="17"/>
  <c r="G147" i="17"/>
  <c r="G146" i="17"/>
  <c r="G145" i="17"/>
  <c r="G144" i="17"/>
  <c r="G143" i="17"/>
  <c r="H138" i="17"/>
  <c r="I138" i="17"/>
  <c r="J138" i="17"/>
  <c r="K138" i="17"/>
  <c r="L138" i="17"/>
  <c r="M138" i="17"/>
  <c r="N138" i="17"/>
  <c r="O138" i="17"/>
  <c r="P138" i="17"/>
  <c r="Q138" i="17"/>
  <c r="R138" i="17"/>
  <c r="H139" i="17"/>
  <c r="I139" i="17"/>
  <c r="J139" i="17"/>
  <c r="K139" i="17"/>
  <c r="L139" i="17"/>
  <c r="M139" i="17"/>
  <c r="N139" i="17"/>
  <c r="O139" i="17"/>
  <c r="P139" i="17"/>
  <c r="Q139" i="17"/>
  <c r="R139" i="17"/>
  <c r="H140" i="17"/>
  <c r="I140" i="17"/>
  <c r="J140" i="17"/>
  <c r="K140" i="17"/>
  <c r="L140" i="17"/>
  <c r="M140" i="17"/>
  <c r="N140" i="17"/>
  <c r="O140" i="17"/>
  <c r="P140" i="17"/>
  <c r="Q140" i="17"/>
  <c r="R140" i="17"/>
  <c r="H141" i="17"/>
  <c r="I141" i="17"/>
  <c r="J141" i="17"/>
  <c r="K141" i="17"/>
  <c r="L141" i="17"/>
  <c r="M141" i="17"/>
  <c r="N141" i="17"/>
  <c r="O141" i="17"/>
  <c r="P141" i="17"/>
  <c r="Q141" i="17"/>
  <c r="R141" i="17"/>
  <c r="H142" i="17"/>
  <c r="I142" i="17"/>
  <c r="J142" i="17"/>
  <c r="K142" i="17"/>
  <c r="L142" i="17"/>
  <c r="M142" i="17"/>
  <c r="N142" i="17"/>
  <c r="O142" i="17"/>
  <c r="P142" i="17"/>
  <c r="Q142" i="17"/>
  <c r="R142" i="17"/>
  <c r="G142" i="17"/>
  <c r="G141" i="17"/>
  <c r="G140" i="17"/>
  <c r="G139" i="17"/>
  <c r="G138" i="17"/>
  <c r="H127" i="17"/>
  <c r="I127" i="17"/>
  <c r="J127" i="17"/>
  <c r="K127" i="17"/>
  <c r="L127" i="17"/>
  <c r="M127" i="17"/>
  <c r="N127" i="17"/>
  <c r="O127" i="17"/>
  <c r="P127" i="17"/>
  <c r="Q127" i="17"/>
  <c r="R127" i="17"/>
  <c r="H128" i="17"/>
  <c r="I128" i="17"/>
  <c r="J128" i="17"/>
  <c r="K128" i="17"/>
  <c r="L128" i="17"/>
  <c r="M128" i="17"/>
  <c r="N128" i="17"/>
  <c r="O128" i="17"/>
  <c r="P128" i="17"/>
  <c r="Q128" i="17"/>
  <c r="R128" i="17"/>
  <c r="H129" i="17"/>
  <c r="I129" i="17"/>
  <c r="J129" i="17"/>
  <c r="K129" i="17"/>
  <c r="L129" i="17"/>
  <c r="M129" i="17"/>
  <c r="N129" i="17"/>
  <c r="O129" i="17"/>
  <c r="P129" i="17"/>
  <c r="Q129" i="17"/>
  <c r="R129" i="17"/>
  <c r="H130" i="17"/>
  <c r="I130" i="17"/>
  <c r="J130" i="17"/>
  <c r="K130" i="17"/>
  <c r="L130" i="17"/>
  <c r="M130" i="17"/>
  <c r="N130" i="17"/>
  <c r="O130" i="17"/>
  <c r="P130" i="17"/>
  <c r="Q130" i="17"/>
  <c r="R130" i="17"/>
  <c r="H131" i="17"/>
  <c r="I131" i="17"/>
  <c r="J131" i="17"/>
  <c r="K131" i="17"/>
  <c r="L131" i="17"/>
  <c r="M131" i="17"/>
  <c r="N131" i="17"/>
  <c r="O131" i="17"/>
  <c r="P131" i="17"/>
  <c r="Q131" i="17"/>
  <c r="R131" i="17"/>
  <c r="H132" i="17"/>
  <c r="I132" i="17"/>
  <c r="J132" i="17"/>
  <c r="K132" i="17"/>
  <c r="L132" i="17"/>
  <c r="M132" i="17"/>
  <c r="N132" i="17"/>
  <c r="O132" i="17"/>
  <c r="P132" i="17"/>
  <c r="Q132" i="17"/>
  <c r="R132" i="17"/>
  <c r="H133" i="17"/>
  <c r="I133" i="17"/>
  <c r="J133" i="17"/>
  <c r="K133" i="17"/>
  <c r="L133" i="17"/>
  <c r="M133" i="17"/>
  <c r="N133" i="17"/>
  <c r="O133" i="17"/>
  <c r="P133" i="17"/>
  <c r="Q133" i="17"/>
  <c r="R133" i="17"/>
  <c r="H134" i="17"/>
  <c r="I134" i="17"/>
  <c r="J134" i="17"/>
  <c r="K134" i="17"/>
  <c r="L134" i="17"/>
  <c r="M134" i="17"/>
  <c r="N134" i="17"/>
  <c r="O134" i="17"/>
  <c r="P134" i="17"/>
  <c r="Q134" i="17"/>
  <c r="R134" i="17"/>
  <c r="H135" i="17"/>
  <c r="I135" i="17"/>
  <c r="J135" i="17"/>
  <c r="K135" i="17"/>
  <c r="L135" i="17"/>
  <c r="M135" i="17"/>
  <c r="N135" i="17"/>
  <c r="O135" i="17"/>
  <c r="P135" i="17"/>
  <c r="Q135" i="17"/>
  <c r="R135" i="17"/>
  <c r="H136" i="17"/>
  <c r="I136" i="17"/>
  <c r="J136" i="17"/>
  <c r="K136" i="17"/>
  <c r="L136" i="17"/>
  <c r="M136" i="17"/>
  <c r="N136" i="17"/>
  <c r="O136" i="17"/>
  <c r="P136" i="17"/>
  <c r="Q136" i="17"/>
  <c r="R136" i="17"/>
  <c r="G136" i="17"/>
  <c r="G135" i="17"/>
  <c r="G134" i="17"/>
  <c r="G133" i="17"/>
  <c r="G132" i="17"/>
  <c r="G131" i="17"/>
  <c r="G130" i="17"/>
  <c r="G129" i="17"/>
  <c r="G128" i="17"/>
  <c r="G127" i="17"/>
  <c r="H119" i="17"/>
  <c r="I119" i="17"/>
  <c r="J119" i="17"/>
  <c r="K119" i="17"/>
  <c r="L119" i="17"/>
  <c r="M119" i="17"/>
  <c r="N119" i="17"/>
  <c r="O119" i="17"/>
  <c r="P119" i="17"/>
  <c r="Q119" i="17"/>
  <c r="R119" i="17"/>
  <c r="H120" i="17"/>
  <c r="I120" i="17"/>
  <c r="J120" i="17"/>
  <c r="K120" i="17"/>
  <c r="L120" i="17"/>
  <c r="M120" i="17"/>
  <c r="N120" i="17"/>
  <c r="O120" i="17"/>
  <c r="P120" i="17"/>
  <c r="Q120" i="17"/>
  <c r="R120" i="17"/>
  <c r="H121" i="17"/>
  <c r="I121" i="17"/>
  <c r="J121" i="17"/>
  <c r="K121" i="17"/>
  <c r="L121" i="17"/>
  <c r="M121" i="17"/>
  <c r="N121" i="17"/>
  <c r="O121" i="17"/>
  <c r="P121" i="17"/>
  <c r="Q121" i="17"/>
  <c r="R121" i="17"/>
  <c r="H122" i="17"/>
  <c r="I122" i="17"/>
  <c r="J122" i="17"/>
  <c r="K122" i="17"/>
  <c r="L122" i="17"/>
  <c r="M122" i="17"/>
  <c r="N122" i="17"/>
  <c r="O122" i="17"/>
  <c r="P122" i="17"/>
  <c r="Q122" i="17"/>
  <c r="R122" i="17"/>
  <c r="H123" i="17"/>
  <c r="I123" i="17"/>
  <c r="J123" i="17"/>
  <c r="K123" i="17"/>
  <c r="L123" i="17"/>
  <c r="M123" i="17"/>
  <c r="N123" i="17"/>
  <c r="O123" i="17"/>
  <c r="P123" i="17"/>
  <c r="Q123" i="17"/>
  <c r="R123" i="17"/>
  <c r="G123" i="17"/>
  <c r="G122" i="17"/>
  <c r="G121" i="17"/>
  <c r="G120" i="17"/>
  <c r="G119" i="17"/>
  <c r="G115" i="17"/>
  <c r="H107" i="17"/>
  <c r="I107" i="17"/>
  <c r="J107" i="17"/>
  <c r="K107" i="17"/>
  <c r="L107" i="17"/>
  <c r="M107" i="17"/>
  <c r="N107" i="17"/>
  <c r="O107" i="17"/>
  <c r="P107" i="17"/>
  <c r="Q107" i="17"/>
  <c r="R107" i="17"/>
  <c r="H108" i="17"/>
  <c r="I108" i="17"/>
  <c r="J108" i="17"/>
  <c r="K108" i="17"/>
  <c r="L108" i="17"/>
  <c r="M108" i="17"/>
  <c r="N108" i="17"/>
  <c r="O108" i="17"/>
  <c r="P108" i="17"/>
  <c r="Q108" i="17"/>
  <c r="R108" i="17"/>
  <c r="H109" i="17"/>
  <c r="I109" i="17"/>
  <c r="J109" i="17"/>
  <c r="K109" i="17"/>
  <c r="L109" i="17"/>
  <c r="M109" i="17"/>
  <c r="N109" i="17"/>
  <c r="O109" i="17"/>
  <c r="P109" i="17"/>
  <c r="Q109" i="17"/>
  <c r="R109" i="17"/>
  <c r="H110" i="17"/>
  <c r="I110" i="17"/>
  <c r="J110" i="17"/>
  <c r="K110" i="17"/>
  <c r="L110" i="17"/>
  <c r="M110" i="17"/>
  <c r="N110" i="17"/>
  <c r="O110" i="17"/>
  <c r="P110" i="17"/>
  <c r="Q110" i="17"/>
  <c r="R110" i="17"/>
  <c r="H111" i="17"/>
  <c r="I111" i="17"/>
  <c r="J111" i="17"/>
  <c r="K111" i="17"/>
  <c r="L111" i="17"/>
  <c r="M111" i="17"/>
  <c r="N111" i="17"/>
  <c r="O111" i="17"/>
  <c r="P111" i="17"/>
  <c r="Q111" i="17"/>
  <c r="R111" i="17"/>
  <c r="H112" i="17"/>
  <c r="I112" i="17"/>
  <c r="J112" i="17"/>
  <c r="K112" i="17"/>
  <c r="L112" i="17"/>
  <c r="M112" i="17"/>
  <c r="N112" i="17"/>
  <c r="O112" i="17"/>
  <c r="P112" i="17"/>
  <c r="Q112" i="17"/>
  <c r="R112" i="17"/>
  <c r="G108" i="17"/>
  <c r="G109" i="17"/>
  <c r="G110" i="17"/>
  <c r="G111" i="17"/>
  <c r="G112" i="17"/>
  <c r="G107" i="17"/>
  <c r="A161" i="17" l="1"/>
  <c r="A160" i="17"/>
  <c r="A159" i="17"/>
  <c r="A158" i="17"/>
  <c r="A157" i="17"/>
  <c r="A156" i="17"/>
  <c r="S155" i="17"/>
  <c r="T155" i="17" s="1"/>
  <c r="S148" i="17"/>
  <c r="T148" i="17" s="1"/>
  <c r="A148" i="17"/>
  <c r="A154" i="17"/>
  <c r="P152" i="17"/>
  <c r="O152" i="17"/>
  <c r="L152" i="17"/>
  <c r="H152" i="17"/>
  <c r="S153" i="17"/>
  <c r="T153" i="17" s="1"/>
  <c r="A153" i="17"/>
  <c r="R152" i="17"/>
  <c r="Q152" i="17"/>
  <c r="N152" i="17"/>
  <c r="M152" i="17"/>
  <c r="K152" i="17"/>
  <c r="J152" i="17"/>
  <c r="I152" i="17"/>
  <c r="G152" i="17"/>
  <c r="A152" i="17"/>
  <c r="A151" i="17"/>
  <c r="A150" i="17"/>
  <c r="S149" i="17"/>
  <c r="T149" i="17" s="1"/>
  <c r="S147" i="17"/>
  <c r="T147" i="17" s="1"/>
  <c r="A147" i="17"/>
  <c r="A146" i="17"/>
  <c r="S145" i="17"/>
  <c r="T145" i="17" s="1"/>
  <c r="A145" i="17"/>
  <c r="A144" i="17"/>
  <c r="S143" i="17"/>
  <c r="T143" i="17" s="1"/>
  <c r="A143" i="17"/>
  <c r="A142" i="17"/>
  <c r="S141" i="17"/>
  <c r="T141" i="17" s="1"/>
  <c r="A141" i="17"/>
  <c r="A140" i="17"/>
  <c r="S139" i="17"/>
  <c r="T139" i="17" s="1"/>
  <c r="A139" i="17"/>
  <c r="A138" i="17"/>
  <c r="P137" i="17"/>
  <c r="O137" i="17"/>
  <c r="L137" i="17"/>
  <c r="K137" i="17"/>
  <c r="H137" i="17"/>
  <c r="G137" i="17"/>
  <c r="A137" i="17"/>
  <c r="A136" i="17"/>
  <c r="S135" i="17"/>
  <c r="T135" i="17" s="1"/>
  <c r="A135" i="17"/>
  <c r="A134" i="17"/>
  <c r="S133" i="17"/>
  <c r="T133" i="17" s="1"/>
  <c r="A133" i="17"/>
  <c r="A132" i="17"/>
  <c r="S131" i="17"/>
  <c r="T131" i="17" s="1"/>
  <c r="A131" i="17"/>
  <c r="A130" i="17"/>
  <c r="S129" i="17"/>
  <c r="T129" i="17" s="1"/>
  <c r="A129" i="17"/>
  <c r="R126" i="17"/>
  <c r="Q126" i="17"/>
  <c r="N126" i="17"/>
  <c r="M126" i="17"/>
  <c r="J126" i="17"/>
  <c r="I126" i="17"/>
  <c r="A128" i="17"/>
  <c r="S127" i="17"/>
  <c r="T127" i="17" s="1"/>
  <c r="A127" i="17"/>
  <c r="P126" i="17"/>
  <c r="P124" i="17" s="1"/>
  <c r="O126" i="17"/>
  <c r="O124" i="17" s="1"/>
  <c r="L126" i="17"/>
  <c r="L124" i="17" s="1"/>
  <c r="K126" i="17"/>
  <c r="K124" i="17" s="1"/>
  <c r="H126" i="17"/>
  <c r="G126" i="17"/>
  <c r="G124" i="17" s="1"/>
  <c r="A126" i="17"/>
  <c r="A125" i="17"/>
  <c r="P125" i="17"/>
  <c r="O125" i="17"/>
  <c r="L125" i="17"/>
  <c r="A124" i="17"/>
  <c r="A123" i="17"/>
  <c r="S122" i="17"/>
  <c r="T122" i="17" s="1"/>
  <c r="A122" i="17"/>
  <c r="A121" i="17"/>
  <c r="S120" i="17"/>
  <c r="T120" i="17" s="1"/>
  <c r="A120" i="17"/>
  <c r="A119" i="17"/>
  <c r="S118" i="17"/>
  <c r="T118" i="17" s="1"/>
  <c r="A118" i="17"/>
  <c r="A117" i="17"/>
  <c r="S116" i="17"/>
  <c r="T116" i="17" s="1"/>
  <c r="A116" i="17"/>
  <c r="Q114" i="17"/>
  <c r="M114" i="17"/>
  <c r="I114" i="17"/>
  <c r="A115" i="17"/>
  <c r="P114" i="17"/>
  <c r="O114" i="17"/>
  <c r="L114" i="17"/>
  <c r="K114" i="17"/>
  <c r="H114" i="17"/>
  <c r="G114" i="17"/>
  <c r="A114" i="17"/>
  <c r="A113" i="17"/>
  <c r="S112" i="17"/>
  <c r="T112" i="17" s="1"/>
  <c r="A112" i="17"/>
  <c r="A111" i="17"/>
  <c r="S110" i="17"/>
  <c r="T110" i="17" s="1"/>
  <c r="A110" i="17"/>
  <c r="A109" i="17"/>
  <c r="S108" i="17"/>
  <c r="T108" i="17" s="1"/>
  <c r="A108" i="17"/>
  <c r="A107" i="17"/>
  <c r="P106" i="17"/>
  <c r="O106" i="17"/>
  <c r="L106" i="17"/>
  <c r="K106" i="17"/>
  <c r="H106" i="17"/>
  <c r="G106" i="17"/>
  <c r="A106" i="17"/>
  <c r="H105" i="17"/>
  <c r="A105" i="17"/>
  <c r="T103" i="17"/>
  <c r="T102" i="17"/>
  <c r="R101" i="17"/>
  <c r="Q101" i="17"/>
  <c r="P101" i="17"/>
  <c r="O101" i="17"/>
  <c r="N101" i="17"/>
  <c r="M101" i="17"/>
  <c r="L101" i="17"/>
  <c r="K101" i="17"/>
  <c r="J101" i="17"/>
  <c r="I101" i="17"/>
  <c r="H101" i="17"/>
  <c r="G101" i="17"/>
  <c r="R65" i="17"/>
  <c r="Q65" i="17"/>
  <c r="P65" i="17"/>
  <c r="O65" i="17"/>
  <c r="N65" i="17"/>
  <c r="M65" i="17"/>
  <c r="L65" i="17"/>
  <c r="K65" i="17"/>
  <c r="J65" i="17"/>
  <c r="I65" i="17"/>
  <c r="H65" i="17"/>
  <c r="G65" i="17"/>
  <c r="R64" i="17"/>
  <c r="Q64" i="17"/>
  <c r="P64" i="17"/>
  <c r="O64" i="17"/>
  <c r="N64" i="17"/>
  <c r="M64" i="17"/>
  <c r="L64" i="17"/>
  <c r="K64" i="17"/>
  <c r="J64" i="17"/>
  <c r="I64" i="17"/>
  <c r="H64" i="17"/>
  <c r="G64" i="17"/>
  <c r="R63" i="17"/>
  <c r="Q63" i="17"/>
  <c r="P63" i="17"/>
  <c r="O63" i="17"/>
  <c r="N63" i="17"/>
  <c r="M63" i="17"/>
  <c r="L63" i="17"/>
  <c r="K63" i="17"/>
  <c r="J63" i="17"/>
  <c r="I63" i="17"/>
  <c r="H63" i="17"/>
  <c r="G63" i="17"/>
  <c r="R59" i="17"/>
  <c r="Q59" i="17"/>
  <c r="P59" i="17"/>
  <c r="O59" i="17"/>
  <c r="N59" i="17"/>
  <c r="M59" i="17"/>
  <c r="L59" i="17"/>
  <c r="K59" i="17"/>
  <c r="J59" i="17"/>
  <c r="I59" i="17"/>
  <c r="H59" i="17"/>
  <c r="G59" i="17"/>
  <c r="R58" i="17"/>
  <c r="Q58" i="17"/>
  <c r="Q57" i="17" s="1"/>
  <c r="P58" i="17"/>
  <c r="P57" i="17" s="1"/>
  <c r="O58" i="17"/>
  <c r="O57" i="17" s="1"/>
  <c r="N58" i="17"/>
  <c r="M58" i="17"/>
  <c r="M57" i="17" s="1"/>
  <c r="L58" i="17"/>
  <c r="L57" i="17" s="1"/>
  <c r="K58" i="17"/>
  <c r="K57" i="17" s="1"/>
  <c r="J58" i="17"/>
  <c r="I58" i="17"/>
  <c r="I57" i="17" s="1"/>
  <c r="H58" i="17"/>
  <c r="H57" i="17" s="1"/>
  <c r="G58" i="17"/>
  <c r="R54" i="17"/>
  <c r="Q54" i="17"/>
  <c r="P54" i="17"/>
  <c r="O54" i="17"/>
  <c r="N54" i="17"/>
  <c r="M54" i="17"/>
  <c r="L54" i="17"/>
  <c r="K54" i="17"/>
  <c r="J54" i="17"/>
  <c r="I54" i="17"/>
  <c r="H54" i="17"/>
  <c r="G54" i="17"/>
  <c r="R53" i="17"/>
  <c r="Q53" i="17"/>
  <c r="P53" i="17"/>
  <c r="O53" i="17"/>
  <c r="N53" i="17"/>
  <c r="M53" i="17"/>
  <c r="L53" i="17"/>
  <c r="K53" i="17"/>
  <c r="J53" i="17"/>
  <c r="I53" i="17"/>
  <c r="H53" i="17"/>
  <c r="G53" i="17"/>
  <c r="R52" i="17"/>
  <c r="Q52" i="17"/>
  <c r="P52" i="17"/>
  <c r="O52" i="17"/>
  <c r="N52" i="17"/>
  <c r="M52" i="17"/>
  <c r="L52" i="17"/>
  <c r="K52" i="17"/>
  <c r="J52" i="17"/>
  <c r="I52" i="17"/>
  <c r="H52" i="17"/>
  <c r="G52" i="17"/>
  <c r="R51" i="17"/>
  <c r="Q51" i="17"/>
  <c r="P51" i="17"/>
  <c r="O51" i="17"/>
  <c r="N51" i="17"/>
  <c r="M51" i="17"/>
  <c r="L51" i="17"/>
  <c r="K51" i="17"/>
  <c r="J51" i="17"/>
  <c r="I51" i="17"/>
  <c r="H51" i="17"/>
  <c r="G51" i="17"/>
  <c r="R50" i="17"/>
  <c r="Q50" i="17"/>
  <c r="P50" i="17"/>
  <c r="O50" i="17"/>
  <c r="N50" i="17"/>
  <c r="M50" i="17"/>
  <c r="L50" i="17"/>
  <c r="K50" i="17"/>
  <c r="J50" i="17"/>
  <c r="I50" i="17"/>
  <c r="H50" i="17"/>
  <c r="G50" i="17"/>
  <c r="R49" i="17"/>
  <c r="Q49" i="17"/>
  <c r="P49" i="17"/>
  <c r="O49" i="17"/>
  <c r="N49" i="17"/>
  <c r="M49" i="17"/>
  <c r="L49" i="17"/>
  <c r="K49" i="17"/>
  <c r="J49" i="17"/>
  <c r="I49" i="17"/>
  <c r="H49" i="17"/>
  <c r="G49" i="17"/>
  <c r="R48" i="17"/>
  <c r="Q48" i="17"/>
  <c r="P48" i="17"/>
  <c r="O48" i="17"/>
  <c r="N48" i="17"/>
  <c r="M48" i="17"/>
  <c r="L48" i="17"/>
  <c r="K48" i="17"/>
  <c r="J48" i="17"/>
  <c r="I48" i="17"/>
  <c r="H48" i="17"/>
  <c r="G48" i="17"/>
  <c r="R47" i="17"/>
  <c r="Q47" i="17"/>
  <c r="P47" i="17"/>
  <c r="O47" i="17"/>
  <c r="N47" i="17"/>
  <c r="M47" i="17"/>
  <c r="L47" i="17"/>
  <c r="K47" i="17"/>
  <c r="J47" i="17"/>
  <c r="I47" i="17"/>
  <c r="H47" i="17"/>
  <c r="G47" i="17"/>
  <c r="R46" i="17"/>
  <c r="Q46" i="17"/>
  <c r="P46" i="17"/>
  <c r="O46" i="17"/>
  <c r="N46" i="17"/>
  <c r="M46" i="17"/>
  <c r="L46" i="17"/>
  <c r="K46" i="17"/>
  <c r="J46" i="17"/>
  <c r="I46" i="17"/>
  <c r="H46" i="17"/>
  <c r="G46" i="17"/>
  <c r="R45" i="17"/>
  <c r="Q45" i="17"/>
  <c r="P45" i="17"/>
  <c r="O45" i="17"/>
  <c r="N45" i="17"/>
  <c r="M45" i="17"/>
  <c r="L45" i="17"/>
  <c r="K45" i="17"/>
  <c r="J45" i="17"/>
  <c r="I45" i="17"/>
  <c r="H45" i="17"/>
  <c r="G45" i="17"/>
  <c r="R44" i="17"/>
  <c r="Q44" i="17"/>
  <c r="P44" i="17"/>
  <c r="O44" i="17"/>
  <c r="N44" i="17"/>
  <c r="M44" i="17"/>
  <c r="L44" i="17"/>
  <c r="K44" i="17"/>
  <c r="J44" i="17"/>
  <c r="I44" i="17"/>
  <c r="H44" i="17"/>
  <c r="G44" i="17"/>
  <c r="R43" i="17"/>
  <c r="Q43" i="17"/>
  <c r="Q42" i="17" s="1"/>
  <c r="P43" i="17"/>
  <c r="O43" i="17"/>
  <c r="N43" i="17"/>
  <c r="M43" i="17"/>
  <c r="M42" i="17" s="1"/>
  <c r="L43" i="17"/>
  <c r="L42" i="17" s="1"/>
  <c r="K43" i="17"/>
  <c r="J43" i="17"/>
  <c r="I43" i="17"/>
  <c r="I42" i="17" s="1"/>
  <c r="H43" i="17"/>
  <c r="G43" i="17"/>
  <c r="R41" i="17"/>
  <c r="Q41" i="17"/>
  <c r="P41" i="17"/>
  <c r="O41" i="17"/>
  <c r="N41" i="17"/>
  <c r="M41" i="17"/>
  <c r="L41" i="17"/>
  <c r="K41" i="17"/>
  <c r="J41" i="17"/>
  <c r="I41" i="17"/>
  <c r="H41" i="17"/>
  <c r="G41" i="17"/>
  <c r="R40" i="17"/>
  <c r="Q40" i="17"/>
  <c r="P40" i="17"/>
  <c r="O40" i="17"/>
  <c r="N40" i="17"/>
  <c r="M40" i="17"/>
  <c r="L40" i="17"/>
  <c r="K40" i="17"/>
  <c r="J40" i="17"/>
  <c r="I40" i="17"/>
  <c r="H40" i="17"/>
  <c r="G40" i="17"/>
  <c r="R39" i="17"/>
  <c r="Q39" i="17"/>
  <c r="P39" i="17"/>
  <c r="O39" i="17"/>
  <c r="N39" i="17"/>
  <c r="M39" i="17"/>
  <c r="L39" i="17"/>
  <c r="K39" i="17"/>
  <c r="J39" i="17"/>
  <c r="I39" i="17"/>
  <c r="H39" i="17"/>
  <c r="G39" i="17"/>
  <c r="R38" i="17"/>
  <c r="Q38" i="17"/>
  <c r="P38" i="17"/>
  <c r="O38" i="17"/>
  <c r="N38" i="17"/>
  <c r="M38" i="17"/>
  <c r="L38" i="17"/>
  <c r="K38" i="17"/>
  <c r="J38" i="17"/>
  <c r="I38" i="17"/>
  <c r="H38" i="17"/>
  <c r="G38" i="17"/>
  <c r="R37" i="17"/>
  <c r="Q37" i="17"/>
  <c r="P37" i="17"/>
  <c r="O37" i="17"/>
  <c r="N37" i="17"/>
  <c r="M37" i="17"/>
  <c r="L37" i="17"/>
  <c r="K37" i="17"/>
  <c r="J37" i="17"/>
  <c r="I37" i="17"/>
  <c r="H37" i="17"/>
  <c r="G37" i="17"/>
  <c r="R36" i="17"/>
  <c r="Q36" i="17"/>
  <c r="P36" i="17"/>
  <c r="O36" i="17"/>
  <c r="N36" i="17"/>
  <c r="M36" i="17"/>
  <c r="L36" i="17"/>
  <c r="K36" i="17"/>
  <c r="J36" i="17"/>
  <c r="I36" i="17"/>
  <c r="H36" i="17"/>
  <c r="G36" i="17"/>
  <c r="R35" i="17"/>
  <c r="Q35" i="17"/>
  <c r="P35" i="17"/>
  <c r="O35" i="17"/>
  <c r="N35" i="17"/>
  <c r="M35" i="17"/>
  <c r="L35" i="17"/>
  <c r="K35" i="17"/>
  <c r="J35" i="17"/>
  <c r="I35" i="17"/>
  <c r="H35" i="17"/>
  <c r="G35" i="17"/>
  <c r="R34" i="17"/>
  <c r="Q34" i="17"/>
  <c r="P34" i="17"/>
  <c r="O34" i="17"/>
  <c r="N34" i="17"/>
  <c r="M34" i="17"/>
  <c r="L34" i="17"/>
  <c r="K34" i="17"/>
  <c r="J34" i="17"/>
  <c r="I34" i="17"/>
  <c r="H34" i="17"/>
  <c r="G34" i="17"/>
  <c r="R33" i="17"/>
  <c r="Q33" i="17"/>
  <c r="P33" i="17"/>
  <c r="O33" i="17"/>
  <c r="N33" i="17"/>
  <c r="M33" i="17"/>
  <c r="L33" i="17"/>
  <c r="K33" i="17"/>
  <c r="J33" i="17"/>
  <c r="I33" i="17"/>
  <c r="H33" i="17"/>
  <c r="G33" i="17"/>
  <c r="R32" i="17"/>
  <c r="Q32" i="17"/>
  <c r="Q31" i="17" s="1"/>
  <c r="P32" i="17"/>
  <c r="O32" i="17"/>
  <c r="N32" i="17"/>
  <c r="M32" i="17"/>
  <c r="L32" i="17"/>
  <c r="K32" i="17"/>
  <c r="J32" i="17"/>
  <c r="J31" i="17" s="1"/>
  <c r="I32" i="17"/>
  <c r="I31" i="17" s="1"/>
  <c r="H32" i="17"/>
  <c r="H31" i="17" s="1"/>
  <c r="G32" i="17"/>
  <c r="R28" i="17"/>
  <c r="Q28" i="17"/>
  <c r="P28" i="17"/>
  <c r="O28" i="17"/>
  <c r="N28" i="17"/>
  <c r="M28" i="17"/>
  <c r="L28" i="17"/>
  <c r="K28" i="17"/>
  <c r="J28" i="17"/>
  <c r="I28" i="17"/>
  <c r="H28" i="17"/>
  <c r="G28" i="17"/>
  <c r="R27" i="17"/>
  <c r="Q27" i="17"/>
  <c r="P27" i="17"/>
  <c r="O27" i="17"/>
  <c r="N27" i="17"/>
  <c r="M27" i="17"/>
  <c r="L27" i="17"/>
  <c r="K27" i="17"/>
  <c r="J27" i="17"/>
  <c r="I27" i="17"/>
  <c r="H27" i="17"/>
  <c r="G27" i="17"/>
  <c r="R26" i="17"/>
  <c r="Q26" i="17"/>
  <c r="P26" i="17"/>
  <c r="O26" i="17"/>
  <c r="N26" i="17"/>
  <c r="M26" i="17"/>
  <c r="L26" i="17"/>
  <c r="K26" i="17"/>
  <c r="J26" i="17"/>
  <c r="I26" i="17"/>
  <c r="H26" i="17"/>
  <c r="G26" i="17"/>
  <c r="R25" i="17"/>
  <c r="Q25" i="17"/>
  <c r="P25" i="17"/>
  <c r="O25" i="17"/>
  <c r="N25" i="17"/>
  <c r="M25" i="17"/>
  <c r="L25" i="17"/>
  <c r="K25" i="17"/>
  <c r="J25" i="17"/>
  <c r="I25" i="17"/>
  <c r="H25" i="17"/>
  <c r="G25" i="17"/>
  <c r="R24" i="17"/>
  <c r="Q24" i="17"/>
  <c r="P24" i="17"/>
  <c r="O24" i="17"/>
  <c r="N24" i="17"/>
  <c r="M24" i="17"/>
  <c r="L24" i="17"/>
  <c r="K24" i="17"/>
  <c r="J24" i="17"/>
  <c r="I24" i="17"/>
  <c r="H24" i="17"/>
  <c r="G24" i="17"/>
  <c r="R23" i="17"/>
  <c r="Q23" i="17"/>
  <c r="P23" i="17"/>
  <c r="O23" i="17"/>
  <c r="N23" i="17"/>
  <c r="M23" i="17"/>
  <c r="L23" i="17"/>
  <c r="K23" i="17"/>
  <c r="J23" i="17"/>
  <c r="I23" i="17"/>
  <c r="H23" i="17"/>
  <c r="G23" i="17"/>
  <c r="R22" i="17"/>
  <c r="Q22" i="17"/>
  <c r="P22" i="17"/>
  <c r="O22" i="17"/>
  <c r="N22" i="17"/>
  <c r="M22" i="17"/>
  <c r="L22" i="17"/>
  <c r="K22" i="17"/>
  <c r="J22" i="17"/>
  <c r="I22" i="17"/>
  <c r="H22" i="17"/>
  <c r="G22" i="17"/>
  <c r="R21" i="17"/>
  <c r="Q21" i="17"/>
  <c r="P21" i="17"/>
  <c r="O21" i="17"/>
  <c r="N21" i="17"/>
  <c r="M21" i="17"/>
  <c r="L21" i="17"/>
  <c r="K21" i="17"/>
  <c r="J21" i="17"/>
  <c r="I21" i="17"/>
  <c r="H21" i="17"/>
  <c r="G21" i="17"/>
  <c r="R20" i="17"/>
  <c r="Q20" i="17"/>
  <c r="P20" i="17"/>
  <c r="O20" i="17"/>
  <c r="N20" i="17"/>
  <c r="M20" i="17"/>
  <c r="L20" i="17"/>
  <c r="K20" i="17"/>
  <c r="J20" i="17"/>
  <c r="I20" i="17"/>
  <c r="H20" i="17"/>
  <c r="G20" i="17"/>
  <c r="R19" i="17"/>
  <c r="Q19" i="17"/>
  <c r="P19" i="17"/>
  <c r="O19" i="17"/>
  <c r="N19" i="17"/>
  <c r="M19" i="17"/>
  <c r="L19" i="17"/>
  <c r="K19" i="17"/>
  <c r="J19" i="17"/>
  <c r="I19" i="17"/>
  <c r="H19" i="17"/>
  <c r="G19" i="17"/>
  <c r="R18" i="17"/>
  <c r="Q18" i="17"/>
  <c r="P18" i="17"/>
  <c r="O18" i="17"/>
  <c r="N18" i="17"/>
  <c r="M18" i="17"/>
  <c r="L18" i="17"/>
  <c r="K18" i="17"/>
  <c r="J18" i="17"/>
  <c r="I18" i="17"/>
  <c r="H18" i="17"/>
  <c r="G18" i="17"/>
  <c r="R17" i="17"/>
  <c r="Q17" i="17"/>
  <c r="P17" i="17"/>
  <c r="O17" i="17"/>
  <c r="N17" i="17"/>
  <c r="M17" i="17"/>
  <c r="L17" i="17"/>
  <c r="K17" i="17"/>
  <c r="J17" i="17"/>
  <c r="I17" i="17"/>
  <c r="H17" i="17"/>
  <c r="G17" i="17"/>
  <c r="R16" i="17"/>
  <c r="Q16" i="17"/>
  <c r="P16" i="17"/>
  <c r="O16" i="17"/>
  <c r="N16" i="17"/>
  <c r="M16" i="17"/>
  <c r="L16" i="17"/>
  <c r="K16" i="17"/>
  <c r="J16" i="17"/>
  <c r="I16" i="17"/>
  <c r="H16" i="17"/>
  <c r="G16" i="17"/>
  <c r="R15" i="17"/>
  <c r="Q15" i="17"/>
  <c r="P15" i="17"/>
  <c r="O15" i="17"/>
  <c r="N15" i="17"/>
  <c r="M15" i="17"/>
  <c r="L15" i="17"/>
  <c r="K15" i="17"/>
  <c r="J15" i="17"/>
  <c r="I15" i="17"/>
  <c r="H15" i="17"/>
  <c r="G15" i="17"/>
  <c r="R14" i="17"/>
  <c r="Q14" i="17"/>
  <c r="P14" i="17"/>
  <c r="O14" i="17"/>
  <c r="N14" i="17"/>
  <c r="M14" i="17"/>
  <c r="L14" i="17"/>
  <c r="K14" i="17"/>
  <c r="J14" i="17"/>
  <c r="I14" i="17"/>
  <c r="H14" i="17"/>
  <c r="G14" i="17"/>
  <c r="R13" i="17"/>
  <c r="Q13" i="17"/>
  <c r="P13" i="17"/>
  <c r="O13" i="17"/>
  <c r="N13" i="17"/>
  <c r="M13" i="17"/>
  <c r="L13" i="17"/>
  <c r="K13" i="17"/>
  <c r="J13" i="17"/>
  <c r="I13" i="17"/>
  <c r="H13" i="17"/>
  <c r="G13" i="17"/>
  <c r="R12" i="17"/>
  <c r="R11" i="17" s="1"/>
  <c r="Q12" i="17"/>
  <c r="Q11" i="17" s="1"/>
  <c r="P12" i="17"/>
  <c r="P11" i="17" s="1"/>
  <c r="O12" i="17"/>
  <c r="N12" i="17"/>
  <c r="N11" i="17" s="1"/>
  <c r="M12" i="17"/>
  <c r="L12" i="17"/>
  <c r="K12" i="17"/>
  <c r="J12" i="17"/>
  <c r="J11" i="17" s="1"/>
  <c r="I12" i="17"/>
  <c r="I11" i="17" s="1"/>
  <c r="H12" i="17"/>
  <c r="H11" i="17" s="1"/>
  <c r="G12" i="17"/>
  <c r="R5" i="17"/>
  <c r="Q5" i="17"/>
  <c r="P5" i="17"/>
  <c r="O5" i="17"/>
  <c r="N5" i="17"/>
  <c r="M5" i="17"/>
  <c r="L5" i="17"/>
  <c r="K5" i="17"/>
  <c r="J5" i="17"/>
  <c r="H51" i="11" s="1"/>
  <c r="I5" i="17"/>
  <c r="H5" i="17"/>
  <c r="G5" i="17"/>
  <c r="G11" i="2"/>
  <c r="H125" i="17" l="1"/>
  <c r="H124" i="17"/>
  <c r="H12" i="11"/>
  <c r="N31" i="17"/>
  <c r="L31" i="17"/>
  <c r="L29" i="17" s="1"/>
  <c r="L30" i="17" s="1"/>
  <c r="R31" i="17"/>
  <c r="H43" i="11"/>
  <c r="H50" i="11"/>
  <c r="H28" i="11"/>
  <c r="H17" i="11"/>
  <c r="G66" i="11"/>
  <c r="H18" i="11"/>
  <c r="H65" i="11"/>
  <c r="G60" i="11"/>
  <c r="H23" i="11"/>
  <c r="H21" i="11"/>
  <c r="H64" i="11"/>
  <c r="H63" i="11"/>
  <c r="H22" i="11"/>
  <c r="H46" i="11"/>
  <c r="H37" i="11"/>
  <c r="H32" i="11"/>
  <c r="H45" i="11"/>
  <c r="H49" i="11"/>
  <c r="H48" i="11"/>
  <c r="H24" i="11"/>
  <c r="H26" i="11"/>
  <c r="H20" i="11"/>
  <c r="H54" i="11"/>
  <c r="H59" i="11"/>
  <c r="H33" i="11"/>
  <c r="H36" i="11"/>
  <c r="H39" i="11"/>
  <c r="H58" i="11"/>
  <c r="H38" i="11"/>
  <c r="H44" i="11"/>
  <c r="H47" i="11"/>
  <c r="H27" i="11"/>
  <c r="H15" i="11"/>
  <c r="H25" i="11"/>
  <c r="P105" i="17"/>
  <c r="H60" i="11"/>
  <c r="H35" i="11"/>
  <c r="H52" i="11"/>
  <c r="H53" i="11"/>
  <c r="H34" i="11"/>
  <c r="H41" i="11"/>
  <c r="H40" i="11"/>
  <c r="H14" i="11"/>
  <c r="H13" i="11"/>
  <c r="H16" i="11"/>
  <c r="P42" i="17"/>
  <c r="H42" i="17"/>
  <c r="H150" i="17"/>
  <c r="H151" i="17" s="1"/>
  <c r="P150" i="17"/>
  <c r="P156" i="17" s="1"/>
  <c r="H31" i="11"/>
  <c r="H57" i="11"/>
  <c r="O42" i="17"/>
  <c r="M11" i="17"/>
  <c r="M10" i="17" s="1"/>
  <c r="M31" i="17"/>
  <c r="M29" i="17" s="1"/>
  <c r="M30" i="17" s="1"/>
  <c r="P31" i="17"/>
  <c r="P29" i="17" s="1"/>
  <c r="P30" i="17" s="1"/>
  <c r="K42" i="17"/>
  <c r="S12" i="17"/>
  <c r="T12" i="17" s="1"/>
  <c r="G12" i="11"/>
  <c r="S17" i="17"/>
  <c r="T17" i="17" s="1"/>
  <c r="G17" i="11"/>
  <c r="S21" i="17"/>
  <c r="T21" i="17" s="1"/>
  <c r="G21" i="11"/>
  <c r="S25" i="17"/>
  <c r="T25" i="17" s="1"/>
  <c r="G25" i="11"/>
  <c r="G33" i="11"/>
  <c r="S37" i="17"/>
  <c r="T37" i="17" s="1"/>
  <c r="G37" i="11"/>
  <c r="S41" i="17"/>
  <c r="T41" i="17" s="1"/>
  <c r="G41" i="11"/>
  <c r="S45" i="17"/>
  <c r="T45" i="17" s="1"/>
  <c r="G45" i="11"/>
  <c r="S49" i="17"/>
  <c r="T49" i="17" s="1"/>
  <c r="G49" i="11"/>
  <c r="S53" i="17"/>
  <c r="T53" i="17" s="1"/>
  <c r="G53" i="11"/>
  <c r="S16" i="17"/>
  <c r="T16" i="17" s="1"/>
  <c r="G16" i="11"/>
  <c r="S20" i="17"/>
  <c r="T20" i="17" s="1"/>
  <c r="G20" i="11"/>
  <c r="S24" i="17"/>
  <c r="T24" i="17" s="1"/>
  <c r="G24" i="11"/>
  <c r="S28" i="17"/>
  <c r="T28" i="17" s="1"/>
  <c r="G28" i="11"/>
  <c r="S48" i="17"/>
  <c r="T48" i="17" s="1"/>
  <c r="G48" i="11"/>
  <c r="S65" i="17"/>
  <c r="T65" i="17" s="1"/>
  <c r="G64" i="11"/>
  <c r="S13" i="17"/>
  <c r="T13" i="17" s="1"/>
  <c r="G13" i="11"/>
  <c r="G14" i="11"/>
  <c r="S18" i="17"/>
  <c r="T18" i="17" s="1"/>
  <c r="G18" i="11"/>
  <c r="S22" i="17"/>
  <c r="T22" i="17" s="1"/>
  <c r="G22" i="11"/>
  <c r="S26" i="17"/>
  <c r="T26" i="17" s="1"/>
  <c r="G26" i="11"/>
  <c r="S34" i="17"/>
  <c r="T34" i="17" s="1"/>
  <c r="G34" i="11"/>
  <c r="S38" i="17"/>
  <c r="T38" i="17" s="1"/>
  <c r="G38" i="11"/>
  <c r="S46" i="17"/>
  <c r="T46" i="17" s="1"/>
  <c r="G46" i="11"/>
  <c r="S50" i="17"/>
  <c r="T50" i="17" s="1"/>
  <c r="G50" i="11"/>
  <c r="G54" i="11"/>
  <c r="G57" i="17"/>
  <c r="G58" i="11"/>
  <c r="S63" i="17"/>
  <c r="T63" i="17" s="1"/>
  <c r="G62" i="11"/>
  <c r="S32" i="17"/>
  <c r="T32" i="17" s="1"/>
  <c r="G32" i="11"/>
  <c r="S36" i="17"/>
  <c r="T36" i="17" s="1"/>
  <c r="G36" i="11"/>
  <c r="S40" i="17"/>
  <c r="T40" i="17" s="1"/>
  <c r="G40" i="11"/>
  <c r="S44" i="17"/>
  <c r="T44" i="17" s="1"/>
  <c r="G44" i="11"/>
  <c r="S52" i="17"/>
  <c r="T52" i="17" s="1"/>
  <c r="G52" i="11"/>
  <c r="S15" i="17"/>
  <c r="T15" i="17" s="1"/>
  <c r="G15" i="11"/>
  <c r="S19" i="17"/>
  <c r="T19" i="17" s="1"/>
  <c r="G19" i="11"/>
  <c r="S23" i="17"/>
  <c r="T23" i="17" s="1"/>
  <c r="G23" i="11"/>
  <c r="S27" i="17"/>
  <c r="T27" i="17" s="1"/>
  <c r="G27" i="11"/>
  <c r="S35" i="17"/>
  <c r="T35" i="17" s="1"/>
  <c r="G35" i="11"/>
  <c r="S39" i="17"/>
  <c r="T39" i="17" s="1"/>
  <c r="G39" i="11"/>
  <c r="S43" i="17"/>
  <c r="T43" i="17" s="1"/>
  <c r="G43" i="11"/>
  <c r="S47" i="17"/>
  <c r="T47" i="17" s="1"/>
  <c r="G47" i="11"/>
  <c r="S51" i="17"/>
  <c r="T51" i="17" s="1"/>
  <c r="G51" i="11"/>
  <c r="S59" i="17"/>
  <c r="T59" i="17" s="1"/>
  <c r="G59" i="11"/>
  <c r="G63" i="11"/>
  <c r="K105" i="17"/>
  <c r="K125" i="17"/>
  <c r="O105" i="17"/>
  <c r="O150" i="17" s="1"/>
  <c r="O151" i="17" s="1"/>
  <c r="L105" i="17"/>
  <c r="L150" i="17" s="1"/>
  <c r="L156" i="17" s="1"/>
  <c r="G105" i="17"/>
  <c r="H29" i="17"/>
  <c r="H30" i="17" s="1"/>
  <c r="K31" i="17"/>
  <c r="O31" i="17"/>
  <c r="Q10" i="17"/>
  <c r="J10" i="17"/>
  <c r="N10" i="17"/>
  <c r="R10" i="17"/>
  <c r="J42" i="17"/>
  <c r="J29" i="17" s="1"/>
  <c r="J30" i="17" s="1"/>
  <c r="N42" i="17"/>
  <c r="R42" i="17"/>
  <c r="I10" i="17"/>
  <c r="L11" i="17"/>
  <c r="L10" i="17" s="1"/>
  <c r="H10" i="17"/>
  <c r="I29" i="17"/>
  <c r="I30" i="17" s="1"/>
  <c r="Q29" i="17"/>
  <c r="Q30" i="17" s="1"/>
  <c r="K11" i="17"/>
  <c r="K10" i="17" s="1"/>
  <c r="O11" i="17"/>
  <c r="O10" i="17" s="1"/>
  <c r="P10" i="17"/>
  <c r="G11" i="17"/>
  <c r="G42" i="17"/>
  <c r="G31" i="17"/>
  <c r="S152" i="17"/>
  <c r="T152" i="17" s="1"/>
  <c r="J114" i="17"/>
  <c r="N114" i="17"/>
  <c r="R114" i="17"/>
  <c r="I137" i="17"/>
  <c r="M137" i="17"/>
  <c r="M124" i="17" s="1"/>
  <c r="Q137" i="17"/>
  <c r="Q124" i="17" s="1"/>
  <c r="S14" i="17"/>
  <c r="T14" i="17" s="1"/>
  <c r="S33" i="17"/>
  <c r="T33" i="17" s="1"/>
  <c r="S54" i="17"/>
  <c r="T54" i="17" s="1"/>
  <c r="S60" i="17"/>
  <c r="T60" i="17" s="1"/>
  <c r="S64" i="17"/>
  <c r="T64" i="17" s="1"/>
  <c r="I106" i="17"/>
  <c r="I105" i="17" s="1"/>
  <c r="M106" i="17"/>
  <c r="M105" i="17" s="1"/>
  <c r="Q106" i="17"/>
  <c r="Q105" i="17" s="1"/>
  <c r="J137" i="17"/>
  <c r="J124" i="17" s="1"/>
  <c r="N137" i="17"/>
  <c r="R137" i="17"/>
  <c r="P151" i="17"/>
  <c r="S154" i="17"/>
  <c r="T154" i="17" s="1"/>
  <c r="J57" i="17"/>
  <c r="N57" i="17"/>
  <c r="R57" i="17"/>
  <c r="J106" i="17"/>
  <c r="N106" i="17"/>
  <c r="R106" i="17"/>
  <c r="S58" i="17"/>
  <c r="T58" i="17" s="1"/>
  <c r="S107" i="17"/>
  <c r="T107" i="17" s="1"/>
  <c r="S109" i="17"/>
  <c r="T109" i="17" s="1"/>
  <c r="S111" i="17"/>
  <c r="T111" i="17" s="1"/>
  <c r="S113" i="17"/>
  <c r="T113" i="17" s="1"/>
  <c r="S115" i="17"/>
  <c r="T115" i="17" s="1"/>
  <c r="S117" i="17"/>
  <c r="T117" i="17" s="1"/>
  <c r="S119" i="17"/>
  <c r="T119" i="17" s="1"/>
  <c r="S121" i="17"/>
  <c r="T121" i="17" s="1"/>
  <c r="S123" i="17"/>
  <c r="T123" i="17" s="1"/>
  <c r="S126" i="17"/>
  <c r="T126" i="17" s="1"/>
  <c r="S128" i="17"/>
  <c r="T128" i="17" s="1"/>
  <c r="S130" i="17"/>
  <c r="T130" i="17" s="1"/>
  <c r="S132" i="17"/>
  <c r="T132" i="17" s="1"/>
  <c r="S134" i="17"/>
  <c r="T134" i="17" s="1"/>
  <c r="S136" i="17"/>
  <c r="T136" i="17" s="1"/>
  <c r="S138" i="17"/>
  <c r="T138" i="17" s="1"/>
  <c r="S140" i="17"/>
  <c r="T140" i="17" s="1"/>
  <c r="S142" i="17"/>
  <c r="T142" i="17" s="1"/>
  <c r="S144" i="17"/>
  <c r="T144" i="17" s="1"/>
  <c r="S146" i="17"/>
  <c r="T146" i="17" s="1"/>
  <c r="N29" i="17" l="1"/>
  <c r="N30" i="17" s="1"/>
  <c r="H19" i="11"/>
  <c r="Q125" i="17"/>
  <c r="M125" i="17"/>
  <c r="R124" i="17"/>
  <c r="R125" i="17" s="1"/>
  <c r="I124" i="17"/>
  <c r="I125" i="17" s="1"/>
  <c r="N124" i="17"/>
  <c r="N125" i="17" s="1"/>
  <c r="J125" i="17"/>
  <c r="R29" i="17"/>
  <c r="H156" i="17"/>
  <c r="I60" i="11"/>
  <c r="J105" i="17"/>
  <c r="N105" i="17"/>
  <c r="H11" i="11"/>
  <c r="G150" i="17"/>
  <c r="G151" i="17" s="1"/>
  <c r="O29" i="17"/>
  <c r="O30" i="17" s="1"/>
  <c r="K29" i="17"/>
  <c r="K30" i="17" s="1"/>
  <c r="L151" i="17"/>
  <c r="K150" i="17"/>
  <c r="K156" i="17" s="1"/>
  <c r="K161" i="17" s="1"/>
  <c r="K157" i="17" s="1"/>
  <c r="H42" i="11"/>
  <c r="G125" i="17"/>
  <c r="S57" i="17"/>
  <c r="T57" i="17" s="1"/>
  <c r="S11" i="17"/>
  <c r="T11" i="17" s="1"/>
  <c r="G11" i="11"/>
  <c r="S31" i="17"/>
  <c r="T31" i="17" s="1"/>
  <c r="G31" i="11"/>
  <c r="G57" i="11"/>
  <c r="S42" i="17"/>
  <c r="T42" i="17" s="1"/>
  <c r="G42" i="11"/>
  <c r="R105" i="17"/>
  <c r="L55" i="17"/>
  <c r="L56" i="17" s="1"/>
  <c r="K151" i="17"/>
  <c r="I150" i="17"/>
  <c r="I151" i="17" s="1"/>
  <c r="N150" i="17"/>
  <c r="N156" i="17" s="1"/>
  <c r="N161" i="17" s="1"/>
  <c r="N157" i="17" s="1"/>
  <c r="O156" i="17"/>
  <c r="O161" i="17" s="1"/>
  <c r="O157" i="17" s="1"/>
  <c r="H55" i="17"/>
  <c r="H56" i="17" s="1"/>
  <c r="G156" i="17"/>
  <c r="G161" i="17" s="1"/>
  <c r="S114" i="17"/>
  <c r="T114" i="17" s="1"/>
  <c r="P55" i="17"/>
  <c r="P61" i="17" s="1"/>
  <c r="P66" i="17" s="1"/>
  <c r="P62" i="17" s="1"/>
  <c r="I55" i="17"/>
  <c r="I56" i="17" s="1"/>
  <c r="G10" i="17"/>
  <c r="S10" i="17" s="1"/>
  <c r="T10" i="17" s="1"/>
  <c r="Q55" i="17"/>
  <c r="Q56" i="17" s="1"/>
  <c r="G29" i="17"/>
  <c r="N55" i="17"/>
  <c r="N61" i="17" s="1"/>
  <c r="N66" i="17" s="1"/>
  <c r="N62" i="17" s="1"/>
  <c r="R30" i="17"/>
  <c r="R55" i="17"/>
  <c r="R56" i="17" s="1"/>
  <c r="L161" i="17"/>
  <c r="L157" i="17" s="1"/>
  <c r="M55" i="17"/>
  <c r="M61" i="17" s="1"/>
  <c r="M66" i="17" s="1"/>
  <c r="M62" i="17" s="1"/>
  <c r="P161" i="17"/>
  <c r="P157" i="17" s="1"/>
  <c r="S137" i="17"/>
  <c r="T137" i="17" s="1"/>
  <c r="S158" i="17"/>
  <c r="T158" i="17" s="1"/>
  <c r="S160" i="17"/>
  <c r="T160" i="17" s="1"/>
  <c r="S124" i="17"/>
  <c r="T124" i="17" s="1"/>
  <c r="Q150" i="17"/>
  <c r="H161" i="17"/>
  <c r="H157" i="17" s="1"/>
  <c r="J55" i="17"/>
  <c r="R150" i="17"/>
  <c r="M150" i="17"/>
  <c r="S159" i="17"/>
  <c r="T159" i="17" s="1"/>
  <c r="S106" i="17"/>
  <c r="T106" i="17" s="1"/>
  <c r="O55" i="17" l="1"/>
  <c r="O61" i="17" s="1"/>
  <c r="O66" i="17" s="1"/>
  <c r="O62" i="17" s="1"/>
  <c r="S125" i="17"/>
  <c r="T125" i="17" s="1"/>
  <c r="H29" i="11"/>
  <c r="S105" i="17"/>
  <c r="T105" i="17" s="1"/>
  <c r="K55" i="17"/>
  <c r="K61" i="17" s="1"/>
  <c r="K66" i="17" s="1"/>
  <c r="K62" i="17" s="1"/>
  <c r="J150" i="17"/>
  <c r="H10" i="11"/>
  <c r="H30" i="11"/>
  <c r="H55" i="11"/>
  <c r="L61" i="17"/>
  <c r="L66" i="17" s="1"/>
  <c r="L62" i="17" s="1"/>
  <c r="G10" i="11"/>
  <c r="H12" i="1" s="1"/>
  <c r="I12" i="1" s="1"/>
  <c r="S29" i="17"/>
  <c r="T29" i="17" s="1"/>
  <c r="G29" i="11"/>
  <c r="H16" i="1" s="1"/>
  <c r="I16" i="1" s="1"/>
  <c r="I156" i="17"/>
  <c r="I161" i="17" s="1"/>
  <c r="I157" i="17" s="1"/>
  <c r="N151" i="17"/>
  <c r="H61" i="17"/>
  <c r="H66" i="17" s="1"/>
  <c r="H62" i="17" s="1"/>
  <c r="Q61" i="17"/>
  <c r="Q66" i="17" s="1"/>
  <c r="Q62" i="17" s="1"/>
  <c r="I61" i="17"/>
  <c r="I66" i="17" s="1"/>
  <c r="I62" i="17" s="1"/>
  <c r="N56" i="17"/>
  <c r="P56" i="17"/>
  <c r="M56" i="17"/>
  <c r="G30" i="17"/>
  <c r="O56" i="17"/>
  <c r="R61" i="17"/>
  <c r="R66" i="17" s="1"/>
  <c r="R62" i="17" s="1"/>
  <c r="G55" i="17"/>
  <c r="R151" i="17"/>
  <c r="R156" i="17"/>
  <c r="R161" i="17" s="1"/>
  <c r="R157" i="17" s="1"/>
  <c r="J56" i="17"/>
  <c r="J61" i="17"/>
  <c r="J66" i="17" s="1"/>
  <c r="J62" i="17" s="1"/>
  <c r="S150" i="17"/>
  <c r="T150" i="17" s="1"/>
  <c r="Q151" i="17"/>
  <c r="Q156" i="17"/>
  <c r="Q161" i="17" s="1"/>
  <c r="Q157" i="17" s="1"/>
  <c r="J151" i="17"/>
  <c r="J156" i="17"/>
  <c r="M151" i="17"/>
  <c r="M156" i="17"/>
  <c r="M161" i="17" s="1"/>
  <c r="M157" i="17" s="1"/>
  <c r="G157" i="17"/>
  <c r="K56" i="17" l="1"/>
  <c r="H56" i="11"/>
  <c r="H61" i="11"/>
  <c r="J60" i="11" s="1"/>
  <c r="S55" i="17"/>
  <c r="T55" i="17" s="1"/>
  <c r="G55" i="11"/>
  <c r="H20" i="1" s="1"/>
  <c r="I20" i="1" s="1"/>
  <c r="S30" i="17"/>
  <c r="T30" i="17" s="1"/>
  <c r="G30" i="11"/>
  <c r="S151" i="17"/>
  <c r="T151" i="17" s="1"/>
  <c r="G56" i="17"/>
  <c r="G61" i="17"/>
  <c r="J161" i="17"/>
  <c r="H66" i="11" s="1"/>
  <c r="S156" i="17"/>
  <c r="T156" i="17" s="1"/>
  <c r="S56" i="17" l="1"/>
  <c r="T56" i="17" s="1"/>
  <c r="G56" i="11"/>
  <c r="S61" i="17"/>
  <c r="T61" i="17" s="1"/>
  <c r="G66" i="17"/>
  <c r="G62" i="17" s="1"/>
  <c r="J157" i="17"/>
  <c r="S161" i="17"/>
  <c r="T161" i="17" s="1"/>
  <c r="S157" i="17" l="1"/>
  <c r="T157" i="17" s="1"/>
  <c r="H62" i="11"/>
  <c r="S66" i="17"/>
  <c r="T66" i="17" s="1"/>
  <c r="G65" i="11"/>
  <c r="S62" i="17"/>
  <c r="T62" i="17" s="1"/>
  <c r="G61" i="11"/>
  <c r="G12" i="2" l="1"/>
  <c r="H54" i="16" l="1"/>
  <c r="I54" i="16"/>
  <c r="J54" i="16"/>
  <c r="K54" i="16"/>
  <c r="L54" i="16"/>
  <c r="M54" i="16"/>
  <c r="N54" i="16"/>
  <c r="O54" i="16"/>
  <c r="P54" i="16"/>
  <c r="Q54" i="16"/>
  <c r="R54" i="16"/>
  <c r="G54" i="16"/>
  <c r="H155" i="13" l="1"/>
  <c r="I155" i="13"/>
  <c r="J155" i="13"/>
  <c r="K155" i="13"/>
  <c r="L155" i="13"/>
  <c r="M155" i="13"/>
  <c r="N155" i="13"/>
  <c r="O155" i="13"/>
  <c r="P155" i="13"/>
  <c r="Q155" i="13"/>
  <c r="R155" i="13"/>
  <c r="G155" i="13"/>
  <c r="S155" i="13" l="1"/>
  <c r="T155" i="13" s="1"/>
  <c r="H60" i="13"/>
  <c r="I60" i="13"/>
  <c r="J60" i="13"/>
  <c r="K60" i="13"/>
  <c r="L60" i="13"/>
  <c r="M60" i="13"/>
  <c r="N60" i="13"/>
  <c r="O60" i="13"/>
  <c r="P60" i="13"/>
  <c r="Q60" i="13"/>
  <c r="R60" i="13"/>
  <c r="G60" i="13"/>
  <c r="S60" i="13" l="1"/>
  <c r="T60" i="13" s="1"/>
  <c r="G64" i="13" l="1"/>
  <c r="A160" i="16" l="1"/>
  <c r="A159" i="16"/>
  <c r="A158" i="16"/>
  <c r="A157" i="16"/>
  <c r="A156" i="16"/>
  <c r="A155" i="16"/>
  <c r="G154" i="16"/>
  <c r="A154" i="16"/>
  <c r="M154" i="16" s="1"/>
  <c r="G153" i="16"/>
  <c r="A153" i="16"/>
  <c r="M153" i="16" s="1"/>
  <c r="I152" i="16"/>
  <c r="G152" i="16"/>
  <c r="A152" i="16"/>
  <c r="M152" i="16" s="1"/>
  <c r="A151" i="16"/>
  <c r="A150" i="16"/>
  <c r="A149" i="16"/>
  <c r="G148" i="16"/>
  <c r="S148" i="16" s="1"/>
  <c r="T148" i="16" s="1"/>
  <c r="R147" i="16"/>
  <c r="Q147" i="16"/>
  <c r="P147" i="16"/>
  <c r="O147" i="16"/>
  <c r="N147" i="16"/>
  <c r="M147" i="16"/>
  <c r="L147" i="16"/>
  <c r="K147" i="16"/>
  <c r="J147" i="16"/>
  <c r="I147" i="16"/>
  <c r="H147" i="16"/>
  <c r="G147" i="16"/>
  <c r="A147" i="16"/>
  <c r="R146" i="16"/>
  <c r="Q146" i="16"/>
  <c r="P146" i="16"/>
  <c r="O146" i="16"/>
  <c r="N146" i="16"/>
  <c r="M146" i="16"/>
  <c r="L146" i="16"/>
  <c r="K146" i="16"/>
  <c r="J146" i="16"/>
  <c r="I146" i="16"/>
  <c r="H146" i="16"/>
  <c r="G146" i="16"/>
  <c r="A146" i="16"/>
  <c r="R145" i="16"/>
  <c r="Q145" i="16"/>
  <c r="P145" i="16"/>
  <c r="O145" i="16"/>
  <c r="N145" i="16"/>
  <c r="M145" i="16"/>
  <c r="L145" i="16"/>
  <c r="K145" i="16"/>
  <c r="J145" i="16"/>
  <c r="I145" i="16"/>
  <c r="H145" i="16"/>
  <c r="G145" i="16"/>
  <c r="A145" i="16"/>
  <c r="L144" i="16"/>
  <c r="G144" i="16"/>
  <c r="A144" i="16"/>
  <c r="Q144" i="16" s="1"/>
  <c r="G143" i="16"/>
  <c r="A143" i="16"/>
  <c r="Q143" i="16" s="1"/>
  <c r="R142" i="16"/>
  <c r="Q142" i="16"/>
  <c r="P142" i="16"/>
  <c r="O142" i="16"/>
  <c r="N142" i="16"/>
  <c r="M142" i="16"/>
  <c r="L142" i="16"/>
  <c r="K142" i="16"/>
  <c r="J142" i="16"/>
  <c r="I142" i="16"/>
  <c r="H142" i="16"/>
  <c r="G142" i="16"/>
  <c r="A142" i="16"/>
  <c r="R141" i="16"/>
  <c r="Q141" i="16"/>
  <c r="P141" i="16"/>
  <c r="O141" i="16"/>
  <c r="N141" i="16"/>
  <c r="M141" i="16"/>
  <c r="L141" i="16"/>
  <c r="K141" i="16"/>
  <c r="J141" i="16"/>
  <c r="I141" i="16"/>
  <c r="H141" i="16"/>
  <c r="G141" i="16"/>
  <c r="A141" i="16"/>
  <c r="R140" i="16"/>
  <c r="Q140" i="16"/>
  <c r="P140" i="16"/>
  <c r="O140" i="16"/>
  <c r="N140" i="16"/>
  <c r="M140" i="16"/>
  <c r="L140" i="16"/>
  <c r="K140" i="16"/>
  <c r="J140" i="16"/>
  <c r="I140" i="16"/>
  <c r="H140" i="16"/>
  <c r="G140" i="16"/>
  <c r="A140" i="16"/>
  <c r="R139" i="16"/>
  <c r="Q139" i="16"/>
  <c r="P139" i="16"/>
  <c r="O139" i="16"/>
  <c r="N139" i="16"/>
  <c r="M139" i="16"/>
  <c r="L139" i="16"/>
  <c r="K139" i="16"/>
  <c r="J139" i="16"/>
  <c r="I139" i="16"/>
  <c r="H139" i="16"/>
  <c r="G139" i="16"/>
  <c r="A139" i="16"/>
  <c r="R138" i="16"/>
  <c r="Q138" i="16"/>
  <c r="P138" i="16"/>
  <c r="O138" i="16"/>
  <c r="N138" i="16"/>
  <c r="M138" i="16"/>
  <c r="L138" i="16"/>
  <c r="K138" i="16"/>
  <c r="J138" i="16"/>
  <c r="I138" i="16"/>
  <c r="H138" i="16"/>
  <c r="G138" i="16"/>
  <c r="A138" i="16"/>
  <c r="A137" i="16"/>
  <c r="R136" i="16"/>
  <c r="Q136" i="16"/>
  <c r="P136" i="16"/>
  <c r="O136" i="16"/>
  <c r="N136" i="16"/>
  <c r="M136" i="16"/>
  <c r="L136" i="16"/>
  <c r="K136" i="16"/>
  <c r="J136" i="16"/>
  <c r="I136" i="16"/>
  <c r="H136" i="16"/>
  <c r="G136" i="16"/>
  <c r="A136" i="16"/>
  <c r="R135" i="16"/>
  <c r="Q135" i="16"/>
  <c r="P135" i="16"/>
  <c r="O135" i="16"/>
  <c r="N135" i="16"/>
  <c r="M135" i="16"/>
  <c r="L135" i="16"/>
  <c r="K135" i="16"/>
  <c r="J135" i="16"/>
  <c r="I135" i="16"/>
  <c r="H135" i="16"/>
  <c r="G135" i="16"/>
  <c r="A135" i="16"/>
  <c r="R134" i="16"/>
  <c r="Q134" i="16"/>
  <c r="P134" i="16"/>
  <c r="O134" i="16"/>
  <c r="N134" i="16"/>
  <c r="M134" i="16"/>
  <c r="L134" i="16"/>
  <c r="K134" i="16"/>
  <c r="J134" i="16"/>
  <c r="I134" i="16"/>
  <c r="H134" i="16"/>
  <c r="G134" i="16"/>
  <c r="A134" i="16"/>
  <c r="R133" i="16"/>
  <c r="Q133" i="16"/>
  <c r="P133" i="16"/>
  <c r="O133" i="16"/>
  <c r="N133" i="16"/>
  <c r="M133" i="16"/>
  <c r="L133" i="16"/>
  <c r="K133" i="16"/>
  <c r="J133" i="16"/>
  <c r="I133" i="16"/>
  <c r="H133" i="16"/>
  <c r="G133" i="16"/>
  <c r="A133" i="16"/>
  <c r="R132" i="16"/>
  <c r="Q132" i="16"/>
  <c r="P132" i="16"/>
  <c r="O132" i="16"/>
  <c r="N132" i="16"/>
  <c r="M132" i="16"/>
  <c r="L132" i="16"/>
  <c r="K132" i="16"/>
  <c r="J132" i="16"/>
  <c r="I132" i="16"/>
  <c r="H132" i="16"/>
  <c r="G132" i="16"/>
  <c r="A132" i="16"/>
  <c r="R131" i="16"/>
  <c r="Q131" i="16"/>
  <c r="P131" i="16"/>
  <c r="O131" i="16"/>
  <c r="N131" i="16"/>
  <c r="M131" i="16"/>
  <c r="L131" i="16"/>
  <c r="K131" i="16"/>
  <c r="J131" i="16"/>
  <c r="I131" i="16"/>
  <c r="H131" i="16"/>
  <c r="G131" i="16"/>
  <c r="A131" i="16"/>
  <c r="R130" i="16"/>
  <c r="Q130" i="16"/>
  <c r="P130" i="16"/>
  <c r="O130" i="16"/>
  <c r="N130" i="16"/>
  <c r="M130" i="16"/>
  <c r="L130" i="16"/>
  <c r="K130" i="16"/>
  <c r="J130" i="16"/>
  <c r="I130" i="16"/>
  <c r="H130" i="16"/>
  <c r="G130" i="16"/>
  <c r="A130" i="16"/>
  <c r="R129" i="16"/>
  <c r="Q129" i="16"/>
  <c r="P129" i="16"/>
  <c r="O129" i="16"/>
  <c r="N129" i="16"/>
  <c r="M129" i="16"/>
  <c r="L129" i="16"/>
  <c r="K129" i="16"/>
  <c r="J129" i="16"/>
  <c r="I129" i="16"/>
  <c r="H129" i="16"/>
  <c r="G129" i="16"/>
  <c r="A129" i="16"/>
  <c r="R128" i="16"/>
  <c r="Q128" i="16"/>
  <c r="P128" i="16"/>
  <c r="O128" i="16"/>
  <c r="N128" i="16"/>
  <c r="M128" i="16"/>
  <c r="L128" i="16"/>
  <c r="K128" i="16"/>
  <c r="J128" i="16"/>
  <c r="I128" i="16"/>
  <c r="H128" i="16"/>
  <c r="G128" i="16"/>
  <c r="A128" i="16"/>
  <c r="R127" i="16"/>
  <c r="Q127" i="16"/>
  <c r="P127" i="16"/>
  <c r="O127" i="16"/>
  <c r="N127" i="16"/>
  <c r="M127" i="16"/>
  <c r="L127" i="16"/>
  <c r="K127" i="16"/>
  <c r="J127" i="16"/>
  <c r="I127" i="16"/>
  <c r="H127" i="16"/>
  <c r="G127" i="16"/>
  <c r="A127" i="16"/>
  <c r="A126" i="16"/>
  <c r="A125" i="16"/>
  <c r="A124" i="16"/>
  <c r="R123" i="16"/>
  <c r="Q123" i="16"/>
  <c r="P123" i="16"/>
  <c r="O123" i="16"/>
  <c r="N123" i="16"/>
  <c r="M123" i="16"/>
  <c r="L123" i="16"/>
  <c r="K123" i="16"/>
  <c r="J123" i="16"/>
  <c r="I123" i="16"/>
  <c r="H123" i="16"/>
  <c r="G123" i="16"/>
  <c r="A123" i="16"/>
  <c r="R122" i="16"/>
  <c r="Q122" i="16"/>
  <c r="P122" i="16"/>
  <c r="O122" i="16"/>
  <c r="N122" i="16"/>
  <c r="M122" i="16"/>
  <c r="L122" i="16"/>
  <c r="K122" i="16"/>
  <c r="J122" i="16"/>
  <c r="I122" i="16"/>
  <c r="H122" i="16"/>
  <c r="G122" i="16"/>
  <c r="A122" i="16"/>
  <c r="R121" i="16"/>
  <c r="Q121" i="16"/>
  <c r="P121" i="16"/>
  <c r="O121" i="16"/>
  <c r="N121" i="16"/>
  <c r="M121" i="16"/>
  <c r="L121" i="16"/>
  <c r="K121" i="16"/>
  <c r="J121" i="16"/>
  <c r="I121" i="16"/>
  <c r="H121" i="16"/>
  <c r="G121" i="16"/>
  <c r="A121" i="16"/>
  <c r="R120" i="16"/>
  <c r="Q120" i="16"/>
  <c r="P120" i="16"/>
  <c r="O120" i="16"/>
  <c r="N120" i="16"/>
  <c r="M120" i="16"/>
  <c r="L120" i="16"/>
  <c r="K120" i="16"/>
  <c r="J120" i="16"/>
  <c r="I120" i="16"/>
  <c r="H120" i="16"/>
  <c r="G120" i="16"/>
  <c r="A120" i="16"/>
  <c r="R119" i="16"/>
  <c r="Q119" i="16"/>
  <c r="P119" i="16"/>
  <c r="O119" i="16"/>
  <c r="N119" i="16"/>
  <c r="M119" i="16"/>
  <c r="L119" i="16"/>
  <c r="K119" i="16"/>
  <c r="J119" i="16"/>
  <c r="I119" i="16"/>
  <c r="H119" i="16"/>
  <c r="G119" i="16"/>
  <c r="A119" i="16"/>
  <c r="R118" i="16"/>
  <c r="Q118" i="16"/>
  <c r="P118" i="16"/>
  <c r="O118" i="16"/>
  <c r="N118" i="16"/>
  <c r="M118" i="16"/>
  <c r="L118" i="16"/>
  <c r="K118" i="16"/>
  <c r="J118" i="16"/>
  <c r="I118" i="16"/>
  <c r="H118" i="16"/>
  <c r="G118" i="16"/>
  <c r="A118" i="16"/>
  <c r="R117" i="16"/>
  <c r="Q117" i="16"/>
  <c r="P117" i="16"/>
  <c r="O117" i="16"/>
  <c r="N117" i="16"/>
  <c r="M117" i="16"/>
  <c r="L117" i="16"/>
  <c r="K117" i="16"/>
  <c r="J117" i="16"/>
  <c r="I117" i="16"/>
  <c r="H117" i="16"/>
  <c r="G117" i="16"/>
  <c r="A117" i="16"/>
  <c r="R116" i="16"/>
  <c r="Q116" i="16"/>
  <c r="P116" i="16"/>
  <c r="O116" i="16"/>
  <c r="N116" i="16"/>
  <c r="M116" i="16"/>
  <c r="L116" i="16"/>
  <c r="K116" i="16"/>
  <c r="J116" i="16"/>
  <c r="I116" i="16"/>
  <c r="H116" i="16"/>
  <c r="G116" i="16"/>
  <c r="A116" i="16"/>
  <c r="R115" i="16"/>
  <c r="Q115" i="16"/>
  <c r="P115" i="16"/>
  <c r="O115" i="16"/>
  <c r="N115" i="16"/>
  <c r="M115" i="16"/>
  <c r="L115" i="16"/>
  <c r="K115" i="16"/>
  <c r="J115" i="16"/>
  <c r="I115" i="16"/>
  <c r="H115" i="16"/>
  <c r="G115" i="16"/>
  <c r="A115" i="16"/>
  <c r="A114" i="16"/>
  <c r="R113" i="16"/>
  <c r="Q113" i="16"/>
  <c r="P113" i="16"/>
  <c r="O113" i="16"/>
  <c r="N113" i="16"/>
  <c r="M113" i="16"/>
  <c r="L113" i="16"/>
  <c r="K113" i="16"/>
  <c r="J113" i="16"/>
  <c r="I113" i="16"/>
  <c r="H113" i="16"/>
  <c r="G113" i="16"/>
  <c r="A113" i="16"/>
  <c r="R112" i="16"/>
  <c r="Q112" i="16"/>
  <c r="P112" i="16"/>
  <c r="O112" i="16"/>
  <c r="N112" i="16"/>
  <c r="M112" i="16"/>
  <c r="L112" i="16"/>
  <c r="K112" i="16"/>
  <c r="J112" i="16"/>
  <c r="I112" i="16"/>
  <c r="H112" i="16"/>
  <c r="G112" i="16"/>
  <c r="A112" i="16"/>
  <c r="R111" i="16"/>
  <c r="Q111" i="16"/>
  <c r="P111" i="16"/>
  <c r="O111" i="16"/>
  <c r="N111" i="16"/>
  <c r="M111" i="16"/>
  <c r="L111" i="16"/>
  <c r="K111" i="16"/>
  <c r="J111" i="16"/>
  <c r="I111" i="16"/>
  <c r="H111" i="16"/>
  <c r="G111" i="16"/>
  <c r="A111" i="16"/>
  <c r="R110" i="16"/>
  <c r="Q110" i="16"/>
  <c r="P110" i="16"/>
  <c r="O110" i="16"/>
  <c r="N110" i="16"/>
  <c r="M110" i="16"/>
  <c r="L110" i="16"/>
  <c r="K110" i="16"/>
  <c r="J110" i="16"/>
  <c r="I110" i="16"/>
  <c r="H110" i="16"/>
  <c r="G110" i="16"/>
  <c r="A110" i="16"/>
  <c r="R109" i="16"/>
  <c r="Q109" i="16"/>
  <c r="P109" i="16"/>
  <c r="O109" i="16"/>
  <c r="N109" i="16"/>
  <c r="M109" i="16"/>
  <c r="L109" i="16"/>
  <c r="K109" i="16"/>
  <c r="J109" i="16"/>
  <c r="I109" i="16"/>
  <c r="H109" i="16"/>
  <c r="G109" i="16"/>
  <c r="A109" i="16"/>
  <c r="R108" i="16"/>
  <c r="Q108" i="16"/>
  <c r="P108" i="16"/>
  <c r="O108" i="16"/>
  <c r="N108" i="16"/>
  <c r="M108" i="16"/>
  <c r="L108" i="16"/>
  <c r="K108" i="16"/>
  <c r="J108" i="16"/>
  <c r="I108" i="16"/>
  <c r="H108" i="16"/>
  <c r="G108" i="16"/>
  <c r="A108" i="16"/>
  <c r="R107" i="16"/>
  <c r="Q107" i="16"/>
  <c r="P107" i="16"/>
  <c r="O107" i="16"/>
  <c r="N107" i="16"/>
  <c r="M107" i="16"/>
  <c r="L107" i="16"/>
  <c r="K107" i="16"/>
  <c r="J107" i="16"/>
  <c r="I107" i="16"/>
  <c r="H107" i="16"/>
  <c r="G107" i="16"/>
  <c r="A107" i="16"/>
  <c r="A106" i="16"/>
  <c r="A105" i="16"/>
  <c r="T103" i="16"/>
  <c r="T102" i="16"/>
  <c r="R101" i="16"/>
  <c r="Q101" i="16"/>
  <c r="P101" i="16"/>
  <c r="O101" i="16"/>
  <c r="N101" i="16"/>
  <c r="M101" i="16"/>
  <c r="L101" i="16"/>
  <c r="K101" i="16"/>
  <c r="J101" i="16"/>
  <c r="I101" i="16"/>
  <c r="H101" i="16"/>
  <c r="G101" i="16"/>
  <c r="R19" i="16"/>
  <c r="Q19" i="16"/>
  <c r="P19" i="16"/>
  <c r="O19" i="16"/>
  <c r="N19" i="16"/>
  <c r="M19" i="16"/>
  <c r="L19" i="16"/>
  <c r="K19" i="16"/>
  <c r="J19" i="16"/>
  <c r="I19" i="16"/>
  <c r="H19" i="16"/>
  <c r="G19" i="16"/>
  <c r="R5" i="16"/>
  <c r="Q5" i="16"/>
  <c r="P5" i="16"/>
  <c r="O5" i="16"/>
  <c r="N5" i="16"/>
  <c r="M5" i="16"/>
  <c r="L5" i="16"/>
  <c r="K5" i="16"/>
  <c r="J5" i="16"/>
  <c r="I5" i="16"/>
  <c r="H5" i="16"/>
  <c r="G5" i="16"/>
  <c r="I153" i="16" l="1"/>
  <c r="N143" i="16"/>
  <c r="H143" i="16"/>
  <c r="J143" i="16"/>
  <c r="O143" i="16"/>
  <c r="R144" i="16"/>
  <c r="K143" i="16"/>
  <c r="P143" i="16"/>
  <c r="H144" i="16"/>
  <c r="N144" i="16"/>
  <c r="L143" i="16"/>
  <c r="R143" i="16"/>
  <c r="J144" i="16"/>
  <c r="O144" i="16"/>
  <c r="K144" i="16"/>
  <c r="P144" i="16"/>
  <c r="Q58" i="16"/>
  <c r="G137" i="16"/>
  <c r="K137" i="16"/>
  <c r="O137" i="16"/>
  <c r="I137" i="16"/>
  <c r="M137" i="16"/>
  <c r="Q137" i="16"/>
  <c r="R106" i="16"/>
  <c r="M31" i="16"/>
  <c r="I58" i="16"/>
  <c r="M58" i="16"/>
  <c r="G151" i="16"/>
  <c r="N137" i="16"/>
  <c r="H58" i="16"/>
  <c r="L58" i="16"/>
  <c r="P58" i="16"/>
  <c r="N42" i="16"/>
  <c r="J58" i="16"/>
  <c r="N58" i="16"/>
  <c r="R58" i="16"/>
  <c r="I106" i="16"/>
  <c r="M106" i="16"/>
  <c r="I114" i="16"/>
  <c r="M114" i="16"/>
  <c r="Q114" i="16"/>
  <c r="K114" i="16"/>
  <c r="G126" i="16"/>
  <c r="M151" i="16"/>
  <c r="H11" i="16"/>
  <c r="I42" i="16"/>
  <c r="Q42" i="16"/>
  <c r="H106" i="16"/>
  <c r="L106" i="16"/>
  <c r="P106" i="16"/>
  <c r="J106" i="16"/>
  <c r="K126" i="16"/>
  <c r="O126" i="16"/>
  <c r="I126" i="16"/>
  <c r="Q126" i="16"/>
  <c r="H137" i="16"/>
  <c r="L137" i="16"/>
  <c r="P137" i="16"/>
  <c r="S46" i="16"/>
  <c r="T46" i="16" s="1"/>
  <c r="S54" i="16"/>
  <c r="K11" i="16"/>
  <c r="K10" i="16" s="1"/>
  <c r="P11" i="16"/>
  <c r="P10" i="16" s="1"/>
  <c r="S20" i="16"/>
  <c r="T20" i="16" s="1"/>
  <c r="S24" i="16"/>
  <c r="T24" i="16" s="1"/>
  <c r="S28" i="16"/>
  <c r="T28" i="16" s="1"/>
  <c r="Q106" i="16"/>
  <c r="G11" i="16"/>
  <c r="O11" i="16"/>
  <c r="O10" i="16" s="1"/>
  <c r="N106" i="16"/>
  <c r="M126" i="16"/>
  <c r="L11" i="16"/>
  <c r="L10" i="16" s="1"/>
  <c r="S33" i="16"/>
  <c r="T33" i="16" s="1"/>
  <c r="I31" i="16"/>
  <c r="Q31" i="16"/>
  <c r="S37" i="16"/>
  <c r="T37" i="16" s="1"/>
  <c r="J114" i="16"/>
  <c r="N114" i="16"/>
  <c r="N105" i="16" s="1"/>
  <c r="R114" i="16"/>
  <c r="S13" i="16"/>
  <c r="T13" i="16" s="1"/>
  <c r="S17" i="16"/>
  <c r="T17" i="16" s="1"/>
  <c r="S21" i="16"/>
  <c r="T21" i="16" s="1"/>
  <c r="S25" i="16"/>
  <c r="T25" i="16" s="1"/>
  <c r="S34" i="16"/>
  <c r="T34" i="16" s="1"/>
  <c r="G42" i="16"/>
  <c r="K42" i="16"/>
  <c r="O42" i="16"/>
  <c r="M42" i="16"/>
  <c r="S47" i="16"/>
  <c r="T47" i="16" s="1"/>
  <c r="S51" i="16"/>
  <c r="T51" i="16" s="1"/>
  <c r="S108" i="16"/>
  <c r="T108" i="16" s="1"/>
  <c r="S110" i="16"/>
  <c r="T110" i="16" s="1"/>
  <c r="S112" i="16"/>
  <c r="T112" i="16" s="1"/>
  <c r="S138" i="16"/>
  <c r="T138" i="16" s="1"/>
  <c r="S142" i="16"/>
  <c r="T142" i="16" s="1"/>
  <c r="I11" i="16"/>
  <c r="Q11" i="16"/>
  <c r="Q10" i="16" s="1"/>
  <c r="S14" i="16"/>
  <c r="T14" i="16" s="1"/>
  <c r="S18" i="16"/>
  <c r="T18" i="16" s="1"/>
  <c r="S22" i="16"/>
  <c r="T22" i="16" s="1"/>
  <c r="S26" i="16"/>
  <c r="T26" i="16" s="1"/>
  <c r="J31" i="16"/>
  <c r="N31" i="16"/>
  <c r="R31" i="16"/>
  <c r="H31" i="16"/>
  <c r="L31" i="16"/>
  <c r="P31" i="16"/>
  <c r="S35" i="16"/>
  <c r="T35" i="16" s="1"/>
  <c r="S39" i="16"/>
  <c r="T39" i="16" s="1"/>
  <c r="S44" i="16"/>
  <c r="T44" i="16" s="1"/>
  <c r="S52" i="16"/>
  <c r="T52" i="16" s="1"/>
  <c r="H114" i="16"/>
  <c r="L114" i="16"/>
  <c r="P114" i="16"/>
  <c r="S130" i="16"/>
  <c r="T130" i="16" s="1"/>
  <c r="S134" i="16"/>
  <c r="T134" i="16" s="1"/>
  <c r="J137" i="16"/>
  <c r="R137" i="16"/>
  <c r="S16" i="16"/>
  <c r="T16" i="16" s="1"/>
  <c r="M11" i="16"/>
  <c r="M10" i="16" s="1"/>
  <c r="J11" i="16"/>
  <c r="N11" i="16"/>
  <c r="R11" i="16"/>
  <c r="R10" i="16" s="1"/>
  <c r="S15" i="16"/>
  <c r="T15" i="16" s="1"/>
  <c r="S19" i="16"/>
  <c r="T19" i="16" s="1"/>
  <c r="S23" i="16"/>
  <c r="T23" i="16" s="1"/>
  <c r="S27" i="16"/>
  <c r="T27" i="16" s="1"/>
  <c r="G31" i="16"/>
  <c r="K31" i="16"/>
  <c r="O31" i="16"/>
  <c r="O29" i="16" s="1"/>
  <c r="O30" i="16" s="1"/>
  <c r="S36" i="16"/>
  <c r="T36" i="16" s="1"/>
  <c r="S40" i="16"/>
  <c r="T40" i="16" s="1"/>
  <c r="H42" i="16"/>
  <c r="L42" i="16"/>
  <c r="P42" i="16"/>
  <c r="S45" i="16"/>
  <c r="T45" i="16" s="1"/>
  <c r="J42" i="16"/>
  <c r="R42" i="16"/>
  <c r="S53" i="16"/>
  <c r="T53" i="16" s="1"/>
  <c r="G58" i="16"/>
  <c r="K58" i="16"/>
  <c r="O58" i="16"/>
  <c r="G106" i="16"/>
  <c r="K106" i="16"/>
  <c r="O106" i="16"/>
  <c r="S109" i="16"/>
  <c r="T109" i="16" s="1"/>
  <c r="S111" i="16"/>
  <c r="T111" i="16" s="1"/>
  <c r="S113" i="16"/>
  <c r="T113" i="16" s="1"/>
  <c r="S115" i="16"/>
  <c r="T115" i="16" s="1"/>
  <c r="O114" i="16"/>
  <c r="S119" i="16"/>
  <c r="T119" i="16" s="1"/>
  <c r="S123" i="16"/>
  <c r="T123" i="16" s="1"/>
  <c r="J126" i="16"/>
  <c r="N126" i="16"/>
  <c r="R126" i="16"/>
  <c r="P157" i="16"/>
  <c r="L157" i="16"/>
  <c r="H157" i="16"/>
  <c r="O157" i="16"/>
  <c r="K157" i="16"/>
  <c r="G157" i="16"/>
  <c r="R157" i="16"/>
  <c r="N157" i="16"/>
  <c r="J157" i="16"/>
  <c r="Q157" i="16"/>
  <c r="M157" i="16"/>
  <c r="I157" i="16"/>
  <c r="S32" i="16"/>
  <c r="T32" i="16" s="1"/>
  <c r="S49" i="16"/>
  <c r="T49" i="16" s="1"/>
  <c r="S65" i="16"/>
  <c r="T65" i="16" s="1"/>
  <c r="S107" i="16"/>
  <c r="T107" i="16" s="1"/>
  <c r="P158" i="16"/>
  <c r="L158" i="16"/>
  <c r="H158" i="16"/>
  <c r="O158" i="16"/>
  <c r="K158" i="16"/>
  <c r="G158" i="16"/>
  <c r="R158" i="16"/>
  <c r="N158" i="16"/>
  <c r="J158" i="16"/>
  <c r="Q158" i="16"/>
  <c r="M158" i="16"/>
  <c r="I158" i="16"/>
  <c r="S12" i="16"/>
  <c r="T12" i="16" s="1"/>
  <c r="S41" i="16"/>
  <c r="T41" i="16" s="1"/>
  <c r="S50" i="16"/>
  <c r="T50" i="16" s="1"/>
  <c r="S59" i="16"/>
  <c r="T59" i="16" s="1"/>
  <c r="S63" i="16"/>
  <c r="T63" i="16" s="1"/>
  <c r="G114" i="16"/>
  <c r="H126" i="16"/>
  <c r="L126" i="16"/>
  <c r="P126" i="16"/>
  <c r="P159" i="16"/>
  <c r="L159" i="16"/>
  <c r="H159" i="16"/>
  <c r="O159" i="16"/>
  <c r="K159" i="16"/>
  <c r="G159" i="16"/>
  <c r="R159" i="16"/>
  <c r="N159" i="16"/>
  <c r="J159" i="16"/>
  <c r="Q159" i="16"/>
  <c r="M159" i="16"/>
  <c r="I159" i="16"/>
  <c r="S38" i="16"/>
  <c r="T38" i="16" s="1"/>
  <c r="S43" i="16"/>
  <c r="T43" i="16" s="1"/>
  <c r="S48" i="16"/>
  <c r="T48" i="16" s="1"/>
  <c r="S60" i="16"/>
  <c r="T60" i="16" s="1"/>
  <c r="S64" i="16"/>
  <c r="T64" i="16" s="1"/>
  <c r="S118" i="16"/>
  <c r="T118" i="16" s="1"/>
  <c r="S122" i="16"/>
  <c r="T122" i="16" s="1"/>
  <c r="S129" i="16"/>
  <c r="T129" i="16" s="1"/>
  <c r="S133" i="16"/>
  <c r="T133" i="16" s="1"/>
  <c r="S141" i="16"/>
  <c r="T141" i="16" s="1"/>
  <c r="S147" i="16"/>
  <c r="T147" i="16" s="1"/>
  <c r="P152" i="16"/>
  <c r="L152" i="16"/>
  <c r="H152" i="16"/>
  <c r="O152" i="16"/>
  <c r="K152" i="16"/>
  <c r="R152" i="16"/>
  <c r="N152" i="16"/>
  <c r="J152" i="16"/>
  <c r="Q152" i="16"/>
  <c r="I154" i="16"/>
  <c r="I151" i="16" s="1"/>
  <c r="S117" i="16"/>
  <c r="T117" i="16" s="1"/>
  <c r="S121" i="16"/>
  <c r="T121" i="16" s="1"/>
  <c r="S128" i="16"/>
  <c r="T128" i="16" s="1"/>
  <c r="S132" i="16"/>
  <c r="T132" i="16" s="1"/>
  <c r="S136" i="16"/>
  <c r="T136" i="16" s="1"/>
  <c r="S140" i="16"/>
  <c r="T140" i="16" s="1"/>
  <c r="S146" i="16"/>
  <c r="T146" i="16" s="1"/>
  <c r="P153" i="16"/>
  <c r="L153" i="16"/>
  <c r="H153" i="16"/>
  <c r="O153" i="16"/>
  <c r="K153" i="16"/>
  <c r="R153" i="16"/>
  <c r="N153" i="16"/>
  <c r="J153" i="16"/>
  <c r="Q153" i="16"/>
  <c r="S116" i="16"/>
  <c r="T116" i="16" s="1"/>
  <c r="S120" i="16"/>
  <c r="T120" i="16" s="1"/>
  <c r="S127" i="16"/>
  <c r="T127" i="16" s="1"/>
  <c r="S131" i="16"/>
  <c r="T131" i="16" s="1"/>
  <c r="S135" i="16"/>
  <c r="T135" i="16" s="1"/>
  <c r="S139" i="16"/>
  <c r="T139" i="16" s="1"/>
  <c r="S145" i="16"/>
  <c r="T145" i="16" s="1"/>
  <c r="P154" i="16"/>
  <c r="L154" i="16"/>
  <c r="H154" i="16"/>
  <c r="O154" i="16"/>
  <c r="K154" i="16"/>
  <c r="R154" i="16"/>
  <c r="N154" i="16"/>
  <c r="J154" i="16"/>
  <c r="Q154" i="16"/>
  <c r="I143" i="16"/>
  <c r="M143" i="16"/>
  <c r="I144" i="16"/>
  <c r="M144" i="16"/>
  <c r="N10" i="16" l="1"/>
  <c r="J124" i="16"/>
  <c r="J125" i="16" s="1"/>
  <c r="T54" i="16"/>
  <c r="O124" i="16"/>
  <c r="O125" i="16" s="1"/>
  <c r="G29" i="16"/>
  <c r="L105" i="16"/>
  <c r="J10" i="16"/>
  <c r="K29" i="16"/>
  <c r="K30" i="16" s="1"/>
  <c r="Q124" i="16"/>
  <c r="Q125" i="16" s="1"/>
  <c r="S114" i="16"/>
  <c r="T114" i="16" s="1"/>
  <c r="L124" i="16"/>
  <c r="L125" i="16" s="1"/>
  <c r="I10" i="16"/>
  <c r="N29" i="16"/>
  <c r="M29" i="16"/>
  <c r="M30" i="16" s="1"/>
  <c r="J105" i="16"/>
  <c r="K124" i="16"/>
  <c r="K125" i="16" s="1"/>
  <c r="H105" i="16"/>
  <c r="N124" i="16"/>
  <c r="N125" i="16" s="1"/>
  <c r="H124" i="16"/>
  <c r="H125" i="16" s="1"/>
  <c r="G124" i="16"/>
  <c r="G125" i="16" s="1"/>
  <c r="R105" i="16"/>
  <c r="I29" i="16"/>
  <c r="H10" i="16"/>
  <c r="I124" i="16"/>
  <c r="I125" i="16" s="1"/>
  <c r="G10" i="16"/>
  <c r="Q105" i="16"/>
  <c r="M105" i="16"/>
  <c r="S58" i="16"/>
  <c r="T58" i="16" s="1"/>
  <c r="S42" i="16"/>
  <c r="T42" i="16" s="1"/>
  <c r="S137" i="16"/>
  <c r="T137" i="16" s="1"/>
  <c r="P105" i="16"/>
  <c r="P124" i="16"/>
  <c r="P125" i="16" s="1"/>
  <c r="K105" i="16"/>
  <c r="N149" i="16"/>
  <c r="N150" i="16" s="1"/>
  <c r="R124" i="16"/>
  <c r="R125" i="16" s="1"/>
  <c r="S106" i="16"/>
  <c r="T106" i="16" s="1"/>
  <c r="Q29" i="16"/>
  <c r="Q30" i="16" s="1"/>
  <c r="S31" i="16"/>
  <c r="T31" i="16" s="1"/>
  <c r="I105" i="16"/>
  <c r="S11" i="16"/>
  <c r="T11" i="16" s="1"/>
  <c r="S153" i="16"/>
  <c r="T153" i="16" s="1"/>
  <c r="S144" i="16"/>
  <c r="T144" i="16" s="1"/>
  <c r="P29" i="16"/>
  <c r="L29" i="16"/>
  <c r="J29" i="16"/>
  <c r="S154" i="16"/>
  <c r="T154" i="16" s="1"/>
  <c r="O105" i="16"/>
  <c r="H29" i="16"/>
  <c r="R29" i="16"/>
  <c r="R30" i="16" s="1"/>
  <c r="K55" i="16"/>
  <c r="K56" i="16" s="1"/>
  <c r="K57" i="16" s="1"/>
  <c r="O55" i="16"/>
  <c r="N151" i="16"/>
  <c r="H151" i="16"/>
  <c r="M124" i="16"/>
  <c r="S143" i="16"/>
  <c r="T143" i="16" s="1"/>
  <c r="Q151" i="16"/>
  <c r="R151" i="16"/>
  <c r="L151" i="16"/>
  <c r="S158" i="16"/>
  <c r="T158" i="16" s="1"/>
  <c r="S157" i="16"/>
  <c r="T157" i="16" s="1"/>
  <c r="S126" i="16"/>
  <c r="T126" i="16" s="1"/>
  <c r="G105" i="16"/>
  <c r="K151" i="16"/>
  <c r="P151" i="16"/>
  <c r="S152" i="16"/>
  <c r="T152" i="16" s="1"/>
  <c r="J151" i="16"/>
  <c r="O151" i="16"/>
  <c r="S159" i="16"/>
  <c r="T159" i="16" s="1"/>
  <c r="G30" i="16"/>
  <c r="O56" i="16" l="1"/>
  <c r="O57" i="16" s="1"/>
  <c r="N30" i="16"/>
  <c r="J149" i="16"/>
  <c r="J150" i="16" s="1"/>
  <c r="L149" i="16"/>
  <c r="L155" i="16" s="1"/>
  <c r="L160" i="16" s="1"/>
  <c r="L156" i="16" s="1"/>
  <c r="O149" i="16"/>
  <c r="O150" i="16" s="1"/>
  <c r="J30" i="16"/>
  <c r="Q149" i="16"/>
  <c r="Q150" i="16" s="1"/>
  <c r="K149" i="16"/>
  <c r="K150" i="16" s="1"/>
  <c r="S10" i="16"/>
  <c r="T10" i="16" s="1"/>
  <c r="H149" i="16"/>
  <c r="H150" i="16" s="1"/>
  <c r="M55" i="16"/>
  <c r="M56" i="16" s="1"/>
  <c r="M57" i="16" s="1"/>
  <c r="I30" i="16"/>
  <c r="N55" i="16"/>
  <c r="N56" i="16" s="1"/>
  <c r="N57" i="16" s="1"/>
  <c r="N155" i="16"/>
  <c r="N160" i="16" s="1"/>
  <c r="N156" i="16" s="1"/>
  <c r="I55" i="16"/>
  <c r="I56" i="16" s="1"/>
  <c r="I57" i="16" s="1"/>
  <c r="I149" i="16"/>
  <c r="I155" i="16" s="1"/>
  <c r="I160" i="16" s="1"/>
  <c r="I156" i="16" s="1"/>
  <c r="Q155" i="16"/>
  <c r="Q160" i="16" s="1"/>
  <c r="Q156" i="16" s="1"/>
  <c r="R149" i="16"/>
  <c r="R150" i="16" s="1"/>
  <c r="G55" i="16"/>
  <c r="K155" i="16"/>
  <c r="K160" i="16" s="1"/>
  <c r="K156" i="16" s="1"/>
  <c r="S124" i="16"/>
  <c r="T124" i="16" s="1"/>
  <c r="Q55" i="16"/>
  <c r="Q56" i="16" s="1"/>
  <c r="P149" i="16"/>
  <c r="P150" i="16" s="1"/>
  <c r="S29" i="16"/>
  <c r="T29" i="16" s="1"/>
  <c r="R55" i="16"/>
  <c r="H30" i="16"/>
  <c r="H55" i="16"/>
  <c r="H56" i="16" s="1"/>
  <c r="H57" i="16" s="1"/>
  <c r="O61" i="16"/>
  <c r="J55" i="16"/>
  <c r="J56" i="16" s="1"/>
  <c r="J57" i="16" s="1"/>
  <c r="L30" i="16"/>
  <c r="L55" i="16"/>
  <c r="L56" i="16" s="1"/>
  <c r="L57" i="16" s="1"/>
  <c r="K61" i="16"/>
  <c r="K66" i="16" s="1"/>
  <c r="K62" i="16" s="1"/>
  <c r="P30" i="16"/>
  <c r="P55" i="16"/>
  <c r="P56" i="16" s="1"/>
  <c r="G149" i="16"/>
  <c r="S105" i="16"/>
  <c r="T105" i="16" s="1"/>
  <c r="M125" i="16"/>
  <c r="S125" i="16" s="1"/>
  <c r="T125" i="16" s="1"/>
  <c r="M149" i="16"/>
  <c r="S151" i="16"/>
  <c r="T151" i="16" s="1"/>
  <c r="L150" i="16" l="1"/>
  <c r="R56" i="16"/>
  <c r="Q57" i="16"/>
  <c r="P57" i="16"/>
  <c r="O66" i="16"/>
  <c r="O155" i="16"/>
  <c r="O160" i="16" s="1"/>
  <c r="O156" i="16" s="1"/>
  <c r="J155" i="16"/>
  <c r="J160" i="16" s="1"/>
  <c r="J156" i="16" s="1"/>
  <c r="G61" i="16"/>
  <c r="G56" i="16"/>
  <c r="I150" i="16"/>
  <c r="N61" i="16"/>
  <c r="H155" i="16"/>
  <c r="H160" i="16" s="1"/>
  <c r="H156" i="16" s="1"/>
  <c r="M61" i="16"/>
  <c r="R155" i="16"/>
  <c r="R160" i="16" s="1"/>
  <c r="R156" i="16" s="1"/>
  <c r="I61" i="16"/>
  <c r="Q61" i="16"/>
  <c r="Q66" i="16" s="1"/>
  <c r="Q62" i="16" s="1"/>
  <c r="P155" i="16"/>
  <c r="P160" i="16" s="1"/>
  <c r="P156" i="16" s="1"/>
  <c r="S30" i="16"/>
  <c r="T30" i="16" s="1"/>
  <c r="S55" i="16"/>
  <c r="T55" i="16" s="1"/>
  <c r="H61" i="16"/>
  <c r="J61" i="16"/>
  <c r="R61" i="16"/>
  <c r="P61" i="16"/>
  <c r="P66" i="16" s="1"/>
  <c r="P62" i="16" s="1"/>
  <c r="L61" i="16"/>
  <c r="L66" i="16" s="1"/>
  <c r="L62" i="16" s="1"/>
  <c r="G155" i="16"/>
  <c r="G150" i="16"/>
  <c r="S149" i="16"/>
  <c r="T149" i="16" s="1"/>
  <c r="G66" i="16"/>
  <c r="M155" i="16"/>
  <c r="M160" i="16" s="1"/>
  <c r="M156" i="16" s="1"/>
  <c r="M150" i="16"/>
  <c r="R66" i="16" l="1"/>
  <c r="R57" i="16"/>
  <c r="O62" i="16"/>
  <c r="G57" i="16"/>
  <c r="S56" i="16"/>
  <c r="N66" i="16"/>
  <c r="M66" i="16"/>
  <c r="J66" i="16"/>
  <c r="I66" i="16"/>
  <c r="H66" i="16"/>
  <c r="G160" i="16"/>
  <c r="S155" i="16"/>
  <c r="T155" i="16" s="1"/>
  <c r="G62" i="16"/>
  <c r="S150" i="16"/>
  <c r="T150" i="16" s="1"/>
  <c r="R62" i="16" l="1"/>
  <c r="S57" i="16"/>
  <c r="T57" i="16" s="1"/>
  <c r="S61" i="16"/>
  <c r="T61" i="16" s="1"/>
  <c r="T56" i="16"/>
  <c r="N62" i="16"/>
  <c r="M62" i="16"/>
  <c r="J62" i="16"/>
  <c r="I62" i="16"/>
  <c r="S66" i="16"/>
  <c r="H62" i="16"/>
  <c r="S160" i="16"/>
  <c r="T160" i="16" s="1"/>
  <c r="G156" i="16"/>
  <c r="S156" i="16" s="1"/>
  <c r="T156" i="16" s="1"/>
  <c r="T66" i="16" l="1"/>
  <c r="S62" i="16"/>
  <c r="T62" i="16" s="1"/>
  <c r="H153" i="13"/>
  <c r="I153" i="13"/>
  <c r="J153" i="13"/>
  <c r="K153" i="13"/>
  <c r="L153" i="13"/>
  <c r="M153" i="13"/>
  <c r="N153" i="13"/>
  <c r="O153" i="13"/>
  <c r="P153" i="13"/>
  <c r="Q153" i="13"/>
  <c r="R153" i="13"/>
  <c r="H154" i="13" l="1"/>
  <c r="I154" i="13"/>
  <c r="J154" i="13"/>
  <c r="K154" i="13"/>
  <c r="L154" i="13"/>
  <c r="M154" i="13"/>
  <c r="N154" i="13"/>
  <c r="O154" i="13"/>
  <c r="P154" i="13"/>
  <c r="Q154" i="13"/>
  <c r="R154" i="13"/>
  <c r="G154" i="13"/>
  <c r="H133" i="13" l="1"/>
  <c r="I133" i="13"/>
  <c r="J133" i="13"/>
  <c r="K133" i="13"/>
  <c r="L133" i="13"/>
  <c r="M133" i="13"/>
  <c r="N133" i="13"/>
  <c r="O133" i="13"/>
  <c r="P133" i="13"/>
  <c r="Q133" i="13"/>
  <c r="R133" i="13"/>
  <c r="H134" i="13"/>
  <c r="I134" i="13"/>
  <c r="J134" i="13"/>
  <c r="K134" i="13"/>
  <c r="L134" i="13"/>
  <c r="M134" i="13"/>
  <c r="N134" i="13"/>
  <c r="O134" i="13"/>
  <c r="P134" i="13"/>
  <c r="Q134" i="13"/>
  <c r="R134" i="13"/>
  <c r="H135" i="13"/>
  <c r="I135" i="13"/>
  <c r="J135" i="13"/>
  <c r="K135" i="13"/>
  <c r="L135" i="13"/>
  <c r="M135" i="13"/>
  <c r="N135" i="13"/>
  <c r="O135" i="13"/>
  <c r="P135" i="13"/>
  <c r="Q135" i="13"/>
  <c r="R135" i="13"/>
  <c r="G135" i="13"/>
  <c r="G134" i="13"/>
  <c r="G133" i="13"/>
  <c r="H145" i="13" l="1"/>
  <c r="I145" i="13"/>
  <c r="J145" i="13"/>
  <c r="K145" i="13"/>
  <c r="L145" i="13"/>
  <c r="M145" i="13"/>
  <c r="N145" i="13"/>
  <c r="O145" i="13"/>
  <c r="P145" i="13"/>
  <c r="Q145" i="13"/>
  <c r="R145" i="13"/>
  <c r="H147" i="13"/>
  <c r="I147" i="13"/>
  <c r="J147" i="13"/>
  <c r="K147" i="13"/>
  <c r="L147" i="13"/>
  <c r="M147" i="13"/>
  <c r="N147" i="13"/>
  <c r="O147" i="13"/>
  <c r="P147" i="13"/>
  <c r="Q147" i="13"/>
  <c r="R147" i="13"/>
  <c r="H148" i="13"/>
  <c r="I148" i="13"/>
  <c r="J148" i="13"/>
  <c r="K148" i="13"/>
  <c r="L148" i="13"/>
  <c r="M148" i="13"/>
  <c r="N148" i="13"/>
  <c r="O148" i="13"/>
  <c r="P148" i="13"/>
  <c r="Q148" i="13"/>
  <c r="R148" i="13"/>
  <c r="H138" i="13"/>
  <c r="I138" i="13"/>
  <c r="J138" i="13"/>
  <c r="K138" i="13"/>
  <c r="L138" i="13"/>
  <c r="M138" i="13"/>
  <c r="N138" i="13"/>
  <c r="O138" i="13"/>
  <c r="P138" i="13"/>
  <c r="Q138" i="13"/>
  <c r="R138" i="13"/>
  <c r="H139" i="13"/>
  <c r="I139" i="13"/>
  <c r="J139" i="13"/>
  <c r="K139" i="13"/>
  <c r="L139" i="13"/>
  <c r="M139" i="13"/>
  <c r="N139" i="13"/>
  <c r="O139" i="13"/>
  <c r="P139" i="13"/>
  <c r="Q139" i="13"/>
  <c r="R139" i="13"/>
  <c r="H140" i="13"/>
  <c r="I140" i="13"/>
  <c r="J140" i="13"/>
  <c r="K140" i="13"/>
  <c r="L140" i="13"/>
  <c r="M140" i="13"/>
  <c r="N140" i="13"/>
  <c r="O140" i="13"/>
  <c r="P140" i="13"/>
  <c r="Q140" i="13"/>
  <c r="R140" i="13"/>
  <c r="H141" i="13"/>
  <c r="I141" i="13"/>
  <c r="J141" i="13"/>
  <c r="K141" i="13"/>
  <c r="L141" i="13"/>
  <c r="M141" i="13"/>
  <c r="N141" i="13"/>
  <c r="O141" i="13"/>
  <c r="P141" i="13"/>
  <c r="Q141" i="13"/>
  <c r="R141" i="13"/>
  <c r="H142" i="13"/>
  <c r="I142" i="13"/>
  <c r="J142" i="13"/>
  <c r="K142" i="13"/>
  <c r="L142" i="13"/>
  <c r="M142" i="13"/>
  <c r="N142" i="13"/>
  <c r="O142" i="13"/>
  <c r="P142" i="13"/>
  <c r="Q142" i="13"/>
  <c r="R142" i="13"/>
  <c r="G139" i="13"/>
  <c r="G140" i="13"/>
  <c r="G141" i="13"/>
  <c r="H127" i="13"/>
  <c r="I127" i="13"/>
  <c r="J127" i="13"/>
  <c r="K127" i="13"/>
  <c r="L127" i="13"/>
  <c r="M127" i="13"/>
  <c r="N127" i="13"/>
  <c r="O127" i="13"/>
  <c r="P127" i="13"/>
  <c r="Q127" i="13"/>
  <c r="R127" i="13"/>
  <c r="H128" i="13"/>
  <c r="I128" i="13"/>
  <c r="J128" i="13"/>
  <c r="K128" i="13"/>
  <c r="L128" i="13"/>
  <c r="M128" i="13"/>
  <c r="N128" i="13"/>
  <c r="O128" i="13"/>
  <c r="P128" i="13"/>
  <c r="Q128" i="13"/>
  <c r="R128" i="13"/>
  <c r="H129" i="13"/>
  <c r="I129" i="13"/>
  <c r="J129" i="13"/>
  <c r="K129" i="13"/>
  <c r="L129" i="13"/>
  <c r="M129" i="13"/>
  <c r="N129" i="13"/>
  <c r="O129" i="13"/>
  <c r="P129" i="13"/>
  <c r="Q129" i="13"/>
  <c r="R129" i="13"/>
  <c r="H130" i="13"/>
  <c r="I130" i="13"/>
  <c r="J130" i="13"/>
  <c r="K130" i="13"/>
  <c r="L130" i="13"/>
  <c r="M130" i="13"/>
  <c r="N130" i="13"/>
  <c r="O130" i="13"/>
  <c r="P130" i="13"/>
  <c r="Q130" i="13"/>
  <c r="R130" i="13"/>
  <c r="H131" i="13"/>
  <c r="I131" i="13"/>
  <c r="J131" i="13"/>
  <c r="K131" i="13"/>
  <c r="L131" i="13"/>
  <c r="M131" i="13"/>
  <c r="N131" i="13"/>
  <c r="O131" i="13"/>
  <c r="P131" i="13"/>
  <c r="Q131" i="13"/>
  <c r="R131" i="13"/>
  <c r="H132" i="13"/>
  <c r="I132" i="13"/>
  <c r="J132" i="13"/>
  <c r="K132" i="13"/>
  <c r="L132" i="13"/>
  <c r="M132" i="13"/>
  <c r="N132" i="13"/>
  <c r="O132" i="13"/>
  <c r="P132" i="13"/>
  <c r="Q132" i="13"/>
  <c r="R132" i="13"/>
  <c r="H136" i="13"/>
  <c r="I136" i="13"/>
  <c r="J136" i="13"/>
  <c r="K136" i="13"/>
  <c r="L136" i="13"/>
  <c r="M136" i="13"/>
  <c r="N136" i="13"/>
  <c r="O136" i="13"/>
  <c r="P136" i="13"/>
  <c r="Q136" i="13"/>
  <c r="R136" i="13"/>
  <c r="G136" i="13"/>
  <c r="G142" i="13"/>
  <c r="G132" i="13"/>
  <c r="G131" i="13"/>
  <c r="G130" i="13"/>
  <c r="G129" i="13"/>
  <c r="G128" i="13"/>
  <c r="H113" i="13"/>
  <c r="I113" i="13"/>
  <c r="J113" i="13"/>
  <c r="K113" i="13"/>
  <c r="L113" i="13"/>
  <c r="M113" i="13"/>
  <c r="N113" i="13"/>
  <c r="O113" i="13"/>
  <c r="P113" i="13"/>
  <c r="Q113" i="13"/>
  <c r="R113" i="13"/>
  <c r="G113" i="13"/>
  <c r="O137" i="13" l="1"/>
  <c r="K137" i="13"/>
  <c r="P137" i="13"/>
  <c r="H137" i="13"/>
  <c r="R137" i="13"/>
  <c r="N137" i="13"/>
  <c r="J137" i="13"/>
  <c r="Q137" i="13"/>
  <c r="M137" i="13"/>
  <c r="I137" i="13"/>
  <c r="L137" i="13"/>
  <c r="H146" i="13" l="1"/>
  <c r="I146" i="13"/>
  <c r="J146" i="13"/>
  <c r="K146" i="13"/>
  <c r="L146" i="13"/>
  <c r="M146" i="13"/>
  <c r="N146" i="13"/>
  <c r="O146" i="13"/>
  <c r="P146" i="13"/>
  <c r="Q146" i="13"/>
  <c r="R146" i="13"/>
  <c r="G146" i="13" l="1"/>
  <c r="H152" i="13" l="1"/>
  <c r="I152" i="13"/>
  <c r="J152" i="13"/>
  <c r="K152" i="13"/>
  <c r="L152" i="13"/>
  <c r="M152" i="13"/>
  <c r="N152" i="13"/>
  <c r="O152" i="13"/>
  <c r="P152" i="13"/>
  <c r="Q152" i="13"/>
  <c r="R152" i="13"/>
  <c r="G153" i="13"/>
  <c r="G152" i="13"/>
  <c r="G147" i="13"/>
  <c r="G148" i="13"/>
  <c r="G145" i="13"/>
  <c r="H143" i="13"/>
  <c r="I143" i="13"/>
  <c r="J143" i="13"/>
  <c r="K143" i="13"/>
  <c r="L143" i="13"/>
  <c r="M143" i="13"/>
  <c r="N143" i="13"/>
  <c r="O143" i="13"/>
  <c r="P143" i="13"/>
  <c r="Q143" i="13"/>
  <c r="R143" i="13"/>
  <c r="H144" i="13"/>
  <c r="I144" i="13"/>
  <c r="J144" i="13"/>
  <c r="K144" i="13"/>
  <c r="L144" i="13"/>
  <c r="M144" i="13"/>
  <c r="N144" i="13"/>
  <c r="O144" i="13"/>
  <c r="P144" i="13"/>
  <c r="Q144" i="13"/>
  <c r="R144" i="13"/>
  <c r="G144" i="13"/>
  <c r="G143" i="13"/>
  <c r="G138" i="13"/>
  <c r="G127" i="13"/>
  <c r="H119" i="13"/>
  <c r="I119" i="13"/>
  <c r="J119" i="13"/>
  <c r="K119" i="13"/>
  <c r="L119" i="13"/>
  <c r="M119" i="13"/>
  <c r="N119" i="13"/>
  <c r="O119" i="13"/>
  <c r="P119" i="13"/>
  <c r="Q119" i="13"/>
  <c r="R119" i="13"/>
  <c r="H120" i="13"/>
  <c r="I120" i="13"/>
  <c r="J120" i="13"/>
  <c r="K120" i="13"/>
  <c r="L120" i="13"/>
  <c r="M120" i="13"/>
  <c r="N120" i="13"/>
  <c r="O120" i="13"/>
  <c r="P120" i="13"/>
  <c r="Q120" i="13"/>
  <c r="R120" i="13"/>
  <c r="H121" i="13"/>
  <c r="I121" i="13"/>
  <c r="J121" i="13"/>
  <c r="K121" i="13"/>
  <c r="L121" i="13"/>
  <c r="M121" i="13"/>
  <c r="N121" i="13"/>
  <c r="O121" i="13"/>
  <c r="P121" i="13"/>
  <c r="Q121" i="13"/>
  <c r="R121" i="13"/>
  <c r="H122" i="13"/>
  <c r="I122" i="13"/>
  <c r="J122" i="13"/>
  <c r="K122" i="13"/>
  <c r="L122" i="13"/>
  <c r="M122" i="13"/>
  <c r="N122" i="13"/>
  <c r="O122" i="13"/>
  <c r="P122" i="13"/>
  <c r="Q122" i="13"/>
  <c r="R122" i="13"/>
  <c r="H123" i="13"/>
  <c r="I123" i="13"/>
  <c r="J123" i="13"/>
  <c r="K123" i="13"/>
  <c r="L123" i="13"/>
  <c r="M123" i="13"/>
  <c r="N123" i="13"/>
  <c r="O123" i="13"/>
  <c r="P123" i="13"/>
  <c r="Q123" i="13"/>
  <c r="R123" i="13"/>
  <c r="G123" i="13"/>
  <c r="G122" i="13"/>
  <c r="G121" i="13"/>
  <c r="G120" i="13"/>
  <c r="G119" i="13"/>
  <c r="H115" i="13"/>
  <c r="I115" i="13"/>
  <c r="J115" i="13"/>
  <c r="K115" i="13"/>
  <c r="L115" i="13"/>
  <c r="M115" i="13"/>
  <c r="N115" i="13"/>
  <c r="O115" i="13"/>
  <c r="P115" i="13"/>
  <c r="Q115" i="13"/>
  <c r="R115" i="13"/>
  <c r="H116" i="13"/>
  <c r="I116" i="13"/>
  <c r="J116" i="13"/>
  <c r="K116" i="13"/>
  <c r="L116" i="13"/>
  <c r="M116" i="13"/>
  <c r="N116" i="13"/>
  <c r="O116" i="13"/>
  <c r="P116" i="13"/>
  <c r="Q116" i="13"/>
  <c r="R116" i="13"/>
  <c r="H117" i="13"/>
  <c r="I117" i="13"/>
  <c r="J117" i="13"/>
  <c r="K117" i="13"/>
  <c r="L117" i="13"/>
  <c r="M117" i="13"/>
  <c r="N117" i="13"/>
  <c r="O117" i="13"/>
  <c r="P117" i="13"/>
  <c r="Q117" i="13"/>
  <c r="R117" i="13"/>
  <c r="H118" i="13"/>
  <c r="I118" i="13"/>
  <c r="J118" i="13"/>
  <c r="K118" i="13"/>
  <c r="L118" i="13"/>
  <c r="M118" i="13"/>
  <c r="N118" i="13"/>
  <c r="O118" i="13"/>
  <c r="P118" i="13"/>
  <c r="Q118" i="13"/>
  <c r="R118" i="13"/>
  <c r="G116" i="13"/>
  <c r="G117" i="13"/>
  <c r="G118" i="13"/>
  <c r="G115" i="13"/>
  <c r="H107" i="13"/>
  <c r="I107" i="13"/>
  <c r="J107" i="13"/>
  <c r="K107" i="13"/>
  <c r="L107" i="13"/>
  <c r="M107" i="13"/>
  <c r="N107" i="13"/>
  <c r="O107" i="13"/>
  <c r="P107" i="13"/>
  <c r="Q107" i="13"/>
  <c r="R107" i="13"/>
  <c r="H108" i="13"/>
  <c r="I108" i="13"/>
  <c r="J108" i="13"/>
  <c r="K108" i="13"/>
  <c r="L108" i="13"/>
  <c r="M108" i="13"/>
  <c r="N108" i="13"/>
  <c r="O108" i="13"/>
  <c r="P108" i="13"/>
  <c r="Q108" i="13"/>
  <c r="R108" i="13"/>
  <c r="H109" i="13"/>
  <c r="I109" i="13"/>
  <c r="J109" i="13"/>
  <c r="K109" i="13"/>
  <c r="L109" i="13"/>
  <c r="M109" i="13"/>
  <c r="N109" i="13"/>
  <c r="O109" i="13"/>
  <c r="P109" i="13"/>
  <c r="Q109" i="13"/>
  <c r="R109" i="13"/>
  <c r="H110" i="13"/>
  <c r="I110" i="13"/>
  <c r="J110" i="13"/>
  <c r="K110" i="13"/>
  <c r="L110" i="13"/>
  <c r="M110" i="13"/>
  <c r="N110" i="13"/>
  <c r="O110" i="13"/>
  <c r="P110" i="13"/>
  <c r="Q110" i="13"/>
  <c r="R110" i="13"/>
  <c r="H111" i="13"/>
  <c r="I111" i="13"/>
  <c r="J111" i="13"/>
  <c r="K111" i="13"/>
  <c r="L111" i="13"/>
  <c r="M111" i="13"/>
  <c r="N111" i="13"/>
  <c r="O111" i="13"/>
  <c r="P111" i="13"/>
  <c r="Q111" i="13"/>
  <c r="R111" i="13"/>
  <c r="H112" i="13"/>
  <c r="I112" i="13"/>
  <c r="J112" i="13"/>
  <c r="K112" i="13"/>
  <c r="L112" i="13"/>
  <c r="M112" i="13"/>
  <c r="N112" i="13"/>
  <c r="O112" i="13"/>
  <c r="P112" i="13"/>
  <c r="Q112" i="13"/>
  <c r="R112" i="13"/>
  <c r="G108" i="13"/>
  <c r="G109" i="13"/>
  <c r="G110" i="13"/>
  <c r="G111" i="13"/>
  <c r="G112" i="13"/>
  <c r="G107" i="13"/>
  <c r="L25" i="13"/>
  <c r="EE387" i="6" l="1"/>
  <c r="EH387" i="6"/>
  <c r="EH386" i="6" s="1"/>
  <c r="EI387" i="6"/>
  <c r="EI386" i="6" s="1"/>
  <c r="EJ387" i="6"/>
  <c r="EJ386" i="6" s="1"/>
  <c r="EK387" i="6"/>
  <c r="EK386" i="6" s="1"/>
  <c r="EL387" i="6"/>
  <c r="EL386" i="6" s="1"/>
  <c r="EM387" i="6"/>
  <c r="EM386" i="6" s="1"/>
  <c r="EN387" i="6"/>
  <c r="EN386" i="6" s="1"/>
  <c r="EO387" i="6"/>
  <c r="EO386" i="6" s="1"/>
  <c r="EP387" i="6"/>
  <c r="EP386" i="6" s="1"/>
  <c r="EQ387" i="6"/>
  <c r="EQ386" i="6" s="1"/>
  <c r="ER387" i="6"/>
  <c r="ER386" i="6" s="1"/>
  <c r="ES387" i="6"/>
  <c r="ES386" i="6" s="1"/>
  <c r="DV387" i="6"/>
  <c r="DW387" i="6"/>
  <c r="DX387" i="6"/>
  <c r="DY387" i="6"/>
  <c r="DZ387" i="6"/>
  <c r="EA387" i="6"/>
  <c r="EB387" i="6"/>
  <c r="EC387" i="6"/>
  <c r="ED387" i="6"/>
  <c r="EF387" i="6"/>
  <c r="EG387" i="6"/>
  <c r="EH260" i="6"/>
  <c r="EI260" i="6"/>
  <c r="EJ260" i="6"/>
  <c r="EK260" i="6"/>
  <c r="EL260" i="6"/>
  <c r="EM260" i="6"/>
  <c r="EN260" i="6"/>
  <c r="EO260" i="6"/>
  <c r="EP260" i="6"/>
  <c r="EQ260" i="6"/>
  <c r="ER260" i="6"/>
  <c r="ES260" i="6"/>
  <c r="EG260" i="6" l="1"/>
  <c r="EH245" i="6"/>
  <c r="EI245" i="6"/>
  <c r="EJ245" i="6"/>
  <c r="EK245" i="6"/>
  <c r="EL245" i="6"/>
  <c r="EM245" i="6"/>
  <c r="EN245" i="6"/>
  <c r="EO245" i="6"/>
  <c r="EP245" i="6"/>
  <c r="EQ245" i="6"/>
  <c r="ER245" i="6"/>
  <c r="ES245" i="6"/>
  <c r="EH238" i="6"/>
  <c r="EI238" i="6"/>
  <c r="EJ238" i="6"/>
  <c r="EK238" i="6"/>
  <c r="EL238" i="6"/>
  <c r="EM238" i="6"/>
  <c r="EN238" i="6"/>
  <c r="EO238" i="6"/>
  <c r="EP238" i="6"/>
  <c r="EQ238" i="6"/>
  <c r="ER238" i="6"/>
  <c r="ES238" i="6"/>
  <c r="EH233" i="6"/>
  <c r="EI233" i="6"/>
  <c r="EJ233" i="6"/>
  <c r="EK233" i="6"/>
  <c r="EL233" i="6"/>
  <c r="EM233" i="6"/>
  <c r="EN233" i="6"/>
  <c r="EO233" i="6"/>
  <c r="EP233" i="6"/>
  <c r="EQ233" i="6"/>
  <c r="ER233" i="6"/>
  <c r="ES233" i="6"/>
  <c r="EH228" i="6"/>
  <c r="EI228" i="6"/>
  <c r="EJ228" i="6"/>
  <c r="EK228" i="6"/>
  <c r="EL228" i="6"/>
  <c r="EM228" i="6"/>
  <c r="EN228" i="6"/>
  <c r="EO228" i="6"/>
  <c r="EP228" i="6"/>
  <c r="EQ228" i="6"/>
  <c r="ER228" i="6"/>
  <c r="ES228" i="6"/>
  <c r="EH219" i="6"/>
  <c r="EH218" i="6" s="1"/>
  <c r="EH217" i="6" s="1"/>
  <c r="EI219" i="6"/>
  <c r="EI218" i="6" s="1"/>
  <c r="EI217" i="6" s="1"/>
  <c r="EJ219" i="6"/>
  <c r="EJ218" i="6" s="1"/>
  <c r="EJ217" i="6" s="1"/>
  <c r="EK219" i="6"/>
  <c r="EK218" i="6" s="1"/>
  <c r="EK217" i="6" s="1"/>
  <c r="EL219" i="6"/>
  <c r="EL218" i="6" s="1"/>
  <c r="EL217" i="6" s="1"/>
  <c r="EM219" i="6"/>
  <c r="EM218" i="6" s="1"/>
  <c r="EM217" i="6" s="1"/>
  <c r="EN219" i="6"/>
  <c r="EN218" i="6" s="1"/>
  <c r="EN217" i="6" s="1"/>
  <c r="EO219" i="6"/>
  <c r="EO218" i="6" s="1"/>
  <c r="EO217" i="6" s="1"/>
  <c r="EP219" i="6"/>
  <c r="EP218" i="6" s="1"/>
  <c r="EP217" i="6" s="1"/>
  <c r="EQ219" i="6"/>
  <c r="EQ218" i="6" s="1"/>
  <c r="EQ217" i="6" s="1"/>
  <c r="ER219" i="6"/>
  <c r="ER218" i="6" s="1"/>
  <c r="ER217" i="6" s="1"/>
  <c r="ES219" i="6"/>
  <c r="ES218" i="6" s="1"/>
  <c r="ES217" i="6" s="1"/>
  <c r="G19" i="2" l="1"/>
  <c r="G18" i="2"/>
  <c r="G13" i="2"/>
  <c r="A161" i="13"/>
  <c r="A160" i="13"/>
  <c r="A159" i="13"/>
  <c r="A158" i="13"/>
  <c r="A157" i="13"/>
  <c r="A156" i="13"/>
  <c r="A154" i="13"/>
  <c r="A153" i="13"/>
  <c r="A152" i="13"/>
  <c r="A151" i="13"/>
  <c r="A150" i="13"/>
  <c r="A149" i="13"/>
  <c r="S148" i="13"/>
  <c r="T148" i="13" s="1"/>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I114" i="13"/>
  <c r="A115" i="13"/>
  <c r="A114" i="13"/>
  <c r="A113" i="13"/>
  <c r="A112" i="13"/>
  <c r="A111" i="13"/>
  <c r="A110" i="13"/>
  <c r="A109" i="13"/>
  <c r="A108" i="13"/>
  <c r="A107" i="13"/>
  <c r="A106" i="13"/>
  <c r="A105" i="13"/>
  <c r="T103" i="13"/>
  <c r="T102" i="13"/>
  <c r="R101" i="13"/>
  <c r="Q101" i="13"/>
  <c r="P101" i="13"/>
  <c r="O101" i="13"/>
  <c r="N101" i="13"/>
  <c r="M101" i="13"/>
  <c r="L101" i="13"/>
  <c r="K101" i="13"/>
  <c r="J101" i="13"/>
  <c r="I101" i="13"/>
  <c r="H101" i="13"/>
  <c r="G101" i="13"/>
  <c r="R65" i="13"/>
  <c r="Q65" i="13"/>
  <c r="P65" i="13"/>
  <c r="O65" i="13"/>
  <c r="N65" i="13"/>
  <c r="M65" i="13"/>
  <c r="L65" i="13"/>
  <c r="K65" i="13"/>
  <c r="J65" i="13"/>
  <c r="I65" i="13"/>
  <c r="H65" i="13"/>
  <c r="G65" i="13"/>
  <c r="R64" i="13"/>
  <c r="Q64" i="13"/>
  <c r="P64" i="13"/>
  <c r="O64" i="13"/>
  <c r="N64" i="13"/>
  <c r="M64" i="13"/>
  <c r="L64" i="13"/>
  <c r="K64" i="13"/>
  <c r="J64" i="13"/>
  <c r="I64" i="13"/>
  <c r="H64" i="13"/>
  <c r="R63" i="13"/>
  <c r="Q63" i="13"/>
  <c r="P63" i="13"/>
  <c r="O63" i="13"/>
  <c r="N63" i="13"/>
  <c r="M63" i="13"/>
  <c r="L63" i="13"/>
  <c r="K63" i="13"/>
  <c r="J63" i="13"/>
  <c r="I63" i="13"/>
  <c r="H63" i="13"/>
  <c r="G63" i="13"/>
  <c r="R59" i="13"/>
  <c r="Q59" i="13"/>
  <c r="P59" i="13"/>
  <c r="O59" i="13"/>
  <c r="N59" i="13"/>
  <c r="M59" i="13"/>
  <c r="L59" i="13"/>
  <c r="K59" i="13"/>
  <c r="J59" i="13"/>
  <c r="I59" i="13"/>
  <c r="H59" i="13"/>
  <c r="G59" i="13"/>
  <c r="R58" i="13"/>
  <c r="Q58" i="13"/>
  <c r="P58" i="13"/>
  <c r="O58" i="13"/>
  <c r="N58" i="13"/>
  <c r="M58" i="13"/>
  <c r="L58" i="13"/>
  <c r="K58" i="13"/>
  <c r="J58" i="13"/>
  <c r="I58" i="13"/>
  <c r="H58" i="13"/>
  <c r="G58" i="13"/>
  <c r="R54" i="13"/>
  <c r="Q54" i="13"/>
  <c r="P54" i="13"/>
  <c r="O54" i="13"/>
  <c r="N54" i="13"/>
  <c r="M54" i="13"/>
  <c r="L54" i="13"/>
  <c r="K54" i="13"/>
  <c r="J54" i="13"/>
  <c r="I54" i="13"/>
  <c r="H54" i="13"/>
  <c r="G54" i="13"/>
  <c r="R53" i="13"/>
  <c r="Q53" i="13"/>
  <c r="P53" i="13"/>
  <c r="O53" i="13"/>
  <c r="N53" i="13"/>
  <c r="M53" i="13"/>
  <c r="L53" i="13"/>
  <c r="K53" i="13"/>
  <c r="J53" i="13"/>
  <c r="I53" i="13"/>
  <c r="H53" i="13"/>
  <c r="G53" i="13"/>
  <c r="R52" i="13"/>
  <c r="Q52" i="13"/>
  <c r="P52" i="13"/>
  <c r="O52" i="13"/>
  <c r="N52" i="13"/>
  <c r="M52" i="13"/>
  <c r="L52" i="13"/>
  <c r="K52" i="13"/>
  <c r="J52" i="13"/>
  <c r="I52" i="13"/>
  <c r="H52" i="13"/>
  <c r="G52" i="13"/>
  <c r="R51" i="13"/>
  <c r="Q51" i="13"/>
  <c r="P51" i="13"/>
  <c r="O51" i="13"/>
  <c r="N51" i="13"/>
  <c r="M51" i="13"/>
  <c r="L51" i="13"/>
  <c r="K51" i="13"/>
  <c r="J51" i="13"/>
  <c r="I51" i="13"/>
  <c r="H51" i="13"/>
  <c r="G51" i="13"/>
  <c r="R50" i="13"/>
  <c r="Q50" i="13"/>
  <c r="P50" i="13"/>
  <c r="O50" i="13"/>
  <c r="N50" i="13"/>
  <c r="M50" i="13"/>
  <c r="L50" i="13"/>
  <c r="K50" i="13"/>
  <c r="J50" i="13"/>
  <c r="I50" i="13"/>
  <c r="H50" i="13"/>
  <c r="G50" i="13"/>
  <c r="R49" i="13"/>
  <c r="Q49" i="13"/>
  <c r="P49" i="13"/>
  <c r="O49" i="13"/>
  <c r="N49" i="13"/>
  <c r="M49" i="13"/>
  <c r="L49" i="13"/>
  <c r="K49" i="13"/>
  <c r="J49" i="13"/>
  <c r="I49" i="13"/>
  <c r="H49" i="13"/>
  <c r="G49" i="13"/>
  <c r="R48" i="13"/>
  <c r="Q48" i="13"/>
  <c r="P48" i="13"/>
  <c r="O48" i="13"/>
  <c r="N48" i="13"/>
  <c r="M48" i="13"/>
  <c r="L48" i="13"/>
  <c r="K48" i="13"/>
  <c r="J48" i="13"/>
  <c r="I48" i="13"/>
  <c r="H48" i="13"/>
  <c r="G48" i="13"/>
  <c r="R47" i="13"/>
  <c r="Q47" i="13"/>
  <c r="P47" i="13"/>
  <c r="O47" i="13"/>
  <c r="N47" i="13"/>
  <c r="M47" i="13"/>
  <c r="L47" i="13"/>
  <c r="K47" i="13"/>
  <c r="J47" i="13"/>
  <c r="I47" i="13"/>
  <c r="H47" i="13"/>
  <c r="G47" i="13"/>
  <c r="R46" i="13"/>
  <c r="Q46" i="13"/>
  <c r="P46" i="13"/>
  <c r="O46" i="13"/>
  <c r="N46" i="13"/>
  <c r="M46" i="13"/>
  <c r="L46" i="13"/>
  <c r="K46" i="13"/>
  <c r="J46" i="13"/>
  <c r="I46" i="13"/>
  <c r="H46" i="13"/>
  <c r="G46" i="13"/>
  <c r="R45" i="13"/>
  <c r="Q45" i="13"/>
  <c r="P45" i="13"/>
  <c r="O45" i="13"/>
  <c r="N45" i="13"/>
  <c r="M45" i="13"/>
  <c r="L45" i="13"/>
  <c r="K45" i="13"/>
  <c r="J45" i="13"/>
  <c r="I45" i="13"/>
  <c r="H45" i="13"/>
  <c r="G45" i="13"/>
  <c r="R44" i="13"/>
  <c r="Q44" i="13"/>
  <c r="P44" i="13"/>
  <c r="O44" i="13"/>
  <c r="N44" i="13"/>
  <c r="M44" i="13"/>
  <c r="L44" i="13"/>
  <c r="K44" i="13"/>
  <c r="J44" i="13"/>
  <c r="I44" i="13"/>
  <c r="H44" i="13"/>
  <c r="G44" i="13"/>
  <c r="R43" i="13"/>
  <c r="Q43" i="13"/>
  <c r="P43" i="13"/>
  <c r="O43" i="13"/>
  <c r="N43" i="13"/>
  <c r="M43" i="13"/>
  <c r="L43" i="13"/>
  <c r="K43" i="13"/>
  <c r="J43" i="13"/>
  <c r="I43" i="13"/>
  <c r="H43" i="13"/>
  <c r="G43" i="13"/>
  <c r="R41" i="13"/>
  <c r="Q41" i="13"/>
  <c r="P41" i="13"/>
  <c r="O41" i="13"/>
  <c r="N41" i="13"/>
  <c r="M41" i="13"/>
  <c r="L41" i="13"/>
  <c r="K41" i="13"/>
  <c r="J41" i="13"/>
  <c r="I41" i="13"/>
  <c r="H41" i="13"/>
  <c r="G41" i="13"/>
  <c r="R40" i="13"/>
  <c r="Q40" i="13"/>
  <c r="P40" i="13"/>
  <c r="O40" i="13"/>
  <c r="N40" i="13"/>
  <c r="M40" i="13"/>
  <c r="L40" i="13"/>
  <c r="K40" i="13"/>
  <c r="J40" i="13"/>
  <c r="I40" i="13"/>
  <c r="H40" i="13"/>
  <c r="G40" i="13"/>
  <c r="R39" i="13"/>
  <c r="Q39" i="13"/>
  <c r="P39" i="13"/>
  <c r="O39" i="13"/>
  <c r="N39" i="13"/>
  <c r="M39" i="13"/>
  <c r="L39" i="13"/>
  <c r="K39" i="13"/>
  <c r="J39" i="13"/>
  <c r="I39" i="13"/>
  <c r="H39" i="13"/>
  <c r="G39" i="13"/>
  <c r="R38" i="13"/>
  <c r="Q38" i="13"/>
  <c r="P38" i="13"/>
  <c r="O38" i="13"/>
  <c r="N38" i="13"/>
  <c r="M38" i="13"/>
  <c r="L38" i="13"/>
  <c r="K38" i="13"/>
  <c r="J38" i="13"/>
  <c r="I38" i="13"/>
  <c r="H38" i="13"/>
  <c r="G38" i="13"/>
  <c r="R37" i="13"/>
  <c r="Q37" i="13"/>
  <c r="P37" i="13"/>
  <c r="O37" i="13"/>
  <c r="N37" i="13"/>
  <c r="M37" i="13"/>
  <c r="L37" i="13"/>
  <c r="K37" i="13"/>
  <c r="J37" i="13"/>
  <c r="I37" i="13"/>
  <c r="H37" i="13"/>
  <c r="G37" i="13"/>
  <c r="R36" i="13"/>
  <c r="Q36" i="13"/>
  <c r="P36" i="13"/>
  <c r="O36" i="13"/>
  <c r="N36" i="13"/>
  <c r="M36" i="13"/>
  <c r="L36" i="13"/>
  <c r="K36" i="13"/>
  <c r="J36" i="13"/>
  <c r="I36" i="13"/>
  <c r="H36" i="13"/>
  <c r="G36" i="13"/>
  <c r="R35" i="13"/>
  <c r="Q35" i="13"/>
  <c r="P35" i="13"/>
  <c r="O35" i="13"/>
  <c r="N35" i="13"/>
  <c r="M35" i="13"/>
  <c r="L35" i="13"/>
  <c r="K35" i="13"/>
  <c r="J35" i="13"/>
  <c r="I35" i="13"/>
  <c r="H35" i="13"/>
  <c r="G35" i="13"/>
  <c r="R34" i="13"/>
  <c r="Q34" i="13"/>
  <c r="P34" i="13"/>
  <c r="O34" i="13"/>
  <c r="N34" i="13"/>
  <c r="M34" i="13"/>
  <c r="L34" i="13"/>
  <c r="K34" i="13"/>
  <c r="J34" i="13"/>
  <c r="I34" i="13"/>
  <c r="H34" i="13"/>
  <c r="G34" i="13"/>
  <c r="R33" i="13"/>
  <c r="Q33" i="13"/>
  <c r="P33" i="13"/>
  <c r="O33" i="13"/>
  <c r="N33" i="13"/>
  <c r="M33" i="13"/>
  <c r="L33" i="13"/>
  <c r="K33" i="13"/>
  <c r="J33" i="13"/>
  <c r="I33" i="13"/>
  <c r="H33" i="13"/>
  <c r="G33" i="13"/>
  <c r="R32" i="13"/>
  <c r="Q32" i="13"/>
  <c r="P32" i="13"/>
  <c r="O32" i="13"/>
  <c r="N32" i="13"/>
  <c r="M32" i="13"/>
  <c r="L32" i="13"/>
  <c r="K32" i="13"/>
  <c r="J32" i="13"/>
  <c r="I32" i="13"/>
  <c r="H32" i="13"/>
  <c r="G32" i="13"/>
  <c r="R28" i="13"/>
  <c r="Q28" i="13"/>
  <c r="P28" i="13"/>
  <c r="O28" i="13"/>
  <c r="N28" i="13"/>
  <c r="M28" i="13"/>
  <c r="L28" i="13"/>
  <c r="K28" i="13"/>
  <c r="J28" i="13"/>
  <c r="I28" i="13"/>
  <c r="H28" i="13"/>
  <c r="G28" i="13"/>
  <c r="R27" i="13"/>
  <c r="Q27" i="13"/>
  <c r="P27" i="13"/>
  <c r="O27" i="13"/>
  <c r="N27" i="13"/>
  <c r="M27" i="13"/>
  <c r="L27" i="13"/>
  <c r="K27" i="13"/>
  <c r="J27" i="13"/>
  <c r="I27" i="13"/>
  <c r="H27" i="13"/>
  <c r="G27" i="13"/>
  <c r="R26" i="13"/>
  <c r="Q26" i="13"/>
  <c r="P26" i="13"/>
  <c r="O26" i="13"/>
  <c r="N26" i="13"/>
  <c r="M26" i="13"/>
  <c r="L26" i="13"/>
  <c r="K26" i="13"/>
  <c r="J26" i="13"/>
  <c r="I26" i="13"/>
  <c r="H26" i="13"/>
  <c r="G26" i="13"/>
  <c r="R25" i="13"/>
  <c r="Q25" i="13"/>
  <c r="P25" i="13"/>
  <c r="O25" i="13"/>
  <c r="N25" i="13"/>
  <c r="M25" i="13"/>
  <c r="K25" i="13"/>
  <c r="J25" i="13"/>
  <c r="I25" i="13"/>
  <c r="H25" i="13"/>
  <c r="G25" i="13"/>
  <c r="R24" i="13"/>
  <c r="Q24" i="13"/>
  <c r="P24" i="13"/>
  <c r="O24" i="13"/>
  <c r="N24" i="13"/>
  <c r="M24" i="13"/>
  <c r="L24" i="13"/>
  <c r="K24" i="13"/>
  <c r="J24" i="13"/>
  <c r="I24" i="13"/>
  <c r="H24" i="13"/>
  <c r="G24" i="13"/>
  <c r="R23" i="13"/>
  <c r="Q23" i="13"/>
  <c r="P23" i="13"/>
  <c r="O23" i="13"/>
  <c r="N23" i="13"/>
  <c r="M23" i="13"/>
  <c r="L23" i="13"/>
  <c r="K23" i="13"/>
  <c r="J23" i="13"/>
  <c r="I23" i="13"/>
  <c r="H23" i="13"/>
  <c r="G23" i="13"/>
  <c r="R22" i="13"/>
  <c r="Q22" i="13"/>
  <c r="P22" i="13"/>
  <c r="O22" i="13"/>
  <c r="N22" i="13"/>
  <c r="M22" i="13"/>
  <c r="L22" i="13"/>
  <c r="K22" i="13"/>
  <c r="J22" i="13"/>
  <c r="I22" i="13"/>
  <c r="H22" i="13"/>
  <c r="G22" i="13"/>
  <c r="R21" i="13"/>
  <c r="Q21" i="13"/>
  <c r="P21" i="13"/>
  <c r="O21" i="13"/>
  <c r="N21" i="13"/>
  <c r="M21" i="13"/>
  <c r="L21" i="13"/>
  <c r="K21" i="13"/>
  <c r="J21" i="13"/>
  <c r="I21" i="13"/>
  <c r="H21" i="13"/>
  <c r="G21" i="13"/>
  <c r="R20" i="13"/>
  <c r="Q20" i="13"/>
  <c r="P20" i="13"/>
  <c r="O20" i="13"/>
  <c r="N20" i="13"/>
  <c r="M20" i="13"/>
  <c r="L20" i="13"/>
  <c r="K20" i="13"/>
  <c r="J20" i="13"/>
  <c r="I20" i="13"/>
  <c r="H20" i="13"/>
  <c r="G20" i="13"/>
  <c r="R19" i="13"/>
  <c r="Q19" i="13"/>
  <c r="P19" i="13"/>
  <c r="O19" i="13"/>
  <c r="N19" i="13"/>
  <c r="M19" i="13"/>
  <c r="L19" i="13"/>
  <c r="K19" i="13"/>
  <c r="J19" i="13"/>
  <c r="I19" i="13"/>
  <c r="H19" i="13"/>
  <c r="G19" i="13"/>
  <c r="R18" i="13"/>
  <c r="Q18" i="13"/>
  <c r="P18" i="13"/>
  <c r="O18" i="13"/>
  <c r="N18" i="13"/>
  <c r="M18" i="13"/>
  <c r="L18" i="13"/>
  <c r="K18" i="13"/>
  <c r="J18" i="13"/>
  <c r="I18" i="13"/>
  <c r="H18" i="13"/>
  <c r="G18" i="13"/>
  <c r="R17" i="13"/>
  <c r="Q17" i="13"/>
  <c r="P17" i="13"/>
  <c r="O17" i="13"/>
  <c r="N17" i="13"/>
  <c r="M17" i="13"/>
  <c r="L17" i="13"/>
  <c r="K17" i="13"/>
  <c r="J17" i="13"/>
  <c r="I17" i="13"/>
  <c r="H17" i="13"/>
  <c r="G17" i="13"/>
  <c r="R16" i="13"/>
  <c r="Q16" i="13"/>
  <c r="P16" i="13"/>
  <c r="O16" i="13"/>
  <c r="N16" i="13"/>
  <c r="M16" i="13"/>
  <c r="L16" i="13"/>
  <c r="K16" i="13"/>
  <c r="J16" i="13"/>
  <c r="I16" i="13"/>
  <c r="H16" i="13"/>
  <c r="G16" i="13"/>
  <c r="R15" i="13"/>
  <c r="Q15" i="13"/>
  <c r="P15" i="13"/>
  <c r="O15" i="13"/>
  <c r="N15" i="13"/>
  <c r="M15" i="13"/>
  <c r="L15" i="13"/>
  <c r="K15" i="13"/>
  <c r="J15" i="13"/>
  <c r="I15" i="13"/>
  <c r="H15" i="13"/>
  <c r="G15" i="13"/>
  <c r="R14" i="13"/>
  <c r="Q14" i="13"/>
  <c r="P14" i="13"/>
  <c r="O14" i="13"/>
  <c r="N14" i="13"/>
  <c r="M14" i="13"/>
  <c r="L14" i="13"/>
  <c r="K14" i="13"/>
  <c r="J14" i="13"/>
  <c r="I14" i="13"/>
  <c r="H14" i="13"/>
  <c r="G14" i="13"/>
  <c r="R13" i="13"/>
  <c r="Q13" i="13"/>
  <c r="P13" i="13"/>
  <c r="O13" i="13"/>
  <c r="N13" i="13"/>
  <c r="M13" i="13"/>
  <c r="L13" i="13"/>
  <c r="K13" i="13"/>
  <c r="J13" i="13"/>
  <c r="I13" i="13"/>
  <c r="H13" i="13"/>
  <c r="G13" i="13"/>
  <c r="R12" i="13"/>
  <c r="Q12" i="13"/>
  <c r="P12" i="13"/>
  <c r="O12" i="13"/>
  <c r="N12" i="13"/>
  <c r="M12" i="13"/>
  <c r="L12" i="13"/>
  <c r="K12" i="13"/>
  <c r="J12" i="13"/>
  <c r="I12" i="13"/>
  <c r="H12" i="13"/>
  <c r="G12" i="13"/>
  <c r="R5" i="13"/>
  <c r="Q5" i="13"/>
  <c r="P5" i="13"/>
  <c r="O5" i="13"/>
  <c r="N5" i="13"/>
  <c r="M5" i="13"/>
  <c r="L5" i="13"/>
  <c r="K5" i="13"/>
  <c r="J5" i="13"/>
  <c r="I5" i="13"/>
  <c r="H5" i="13"/>
  <c r="G5" i="13"/>
  <c r="K60" i="11" s="1"/>
  <c r="M60" i="11" l="1"/>
  <c r="L60" i="11"/>
  <c r="K12" i="11"/>
  <c r="K13" i="11"/>
  <c r="K14" i="11"/>
  <c r="K15" i="11"/>
  <c r="K16" i="11"/>
  <c r="K17" i="11"/>
  <c r="K18" i="11"/>
  <c r="K19" i="11"/>
  <c r="K20" i="11"/>
  <c r="K21" i="11"/>
  <c r="K22" i="11"/>
  <c r="K23" i="11"/>
  <c r="K24" i="11"/>
  <c r="K25" i="11"/>
  <c r="K65" i="11"/>
  <c r="K26" i="11"/>
  <c r="K27" i="11"/>
  <c r="K28" i="11"/>
  <c r="K32" i="11"/>
  <c r="K33" i="11"/>
  <c r="K34" i="11"/>
  <c r="K35" i="11"/>
  <c r="K36" i="11"/>
  <c r="K37" i="11"/>
  <c r="K38" i="11"/>
  <c r="K39" i="11"/>
  <c r="K40" i="11"/>
  <c r="K41" i="11"/>
  <c r="K43" i="11"/>
  <c r="K44" i="11"/>
  <c r="K45" i="11"/>
  <c r="K46" i="11"/>
  <c r="K47" i="11"/>
  <c r="K48" i="11"/>
  <c r="K49" i="11"/>
  <c r="K50" i="11"/>
  <c r="K51" i="11"/>
  <c r="K52" i="11"/>
  <c r="K53" i="11"/>
  <c r="K54" i="11"/>
  <c r="K58" i="11"/>
  <c r="K59" i="11"/>
  <c r="K63" i="11"/>
  <c r="K64" i="11"/>
  <c r="K57" i="13"/>
  <c r="O57" i="13"/>
  <c r="H57" i="13"/>
  <c r="L57" i="13"/>
  <c r="P57" i="13"/>
  <c r="S58" i="13"/>
  <c r="T58" i="13" s="1"/>
  <c r="J57" i="13"/>
  <c r="N57" i="13"/>
  <c r="R57" i="13"/>
  <c r="S63" i="13"/>
  <c r="T63" i="13" s="1"/>
  <c r="G42" i="13"/>
  <c r="K42" i="13"/>
  <c r="O42" i="13"/>
  <c r="I42" i="13"/>
  <c r="M42" i="13"/>
  <c r="Q42" i="13"/>
  <c r="S48" i="13"/>
  <c r="T48" i="13" s="1"/>
  <c r="S52" i="13"/>
  <c r="T52" i="13" s="1"/>
  <c r="R11" i="13"/>
  <c r="P11" i="13"/>
  <c r="H11" i="13"/>
  <c r="S14" i="13"/>
  <c r="T14" i="13" s="1"/>
  <c r="S18" i="13"/>
  <c r="T18" i="13" s="1"/>
  <c r="S22" i="13"/>
  <c r="T22" i="13" s="1"/>
  <c r="N11" i="13"/>
  <c r="J31" i="13"/>
  <c r="N31" i="13"/>
  <c r="R31" i="13"/>
  <c r="S35" i="13"/>
  <c r="T35" i="13" s="1"/>
  <c r="S39" i="13"/>
  <c r="T39" i="13" s="1"/>
  <c r="L11" i="13"/>
  <c r="J11" i="13"/>
  <c r="S15" i="13"/>
  <c r="T15" i="13" s="1"/>
  <c r="S19" i="13"/>
  <c r="T19" i="13" s="1"/>
  <c r="S23" i="13"/>
  <c r="T23" i="13" s="1"/>
  <c r="S27" i="13"/>
  <c r="T27" i="13" s="1"/>
  <c r="G31" i="13"/>
  <c r="K31" i="13"/>
  <c r="O31" i="13"/>
  <c r="I31" i="13"/>
  <c r="M31" i="13"/>
  <c r="Q31" i="13"/>
  <c r="S36" i="13"/>
  <c r="T36" i="13" s="1"/>
  <c r="S40" i="13"/>
  <c r="T40" i="13" s="1"/>
  <c r="S45" i="13"/>
  <c r="T45" i="13" s="1"/>
  <c r="S49" i="13"/>
  <c r="T49" i="13" s="1"/>
  <c r="S53" i="13"/>
  <c r="T53" i="13" s="1"/>
  <c r="G57" i="13"/>
  <c r="S59" i="13"/>
  <c r="T59" i="13" s="1"/>
  <c r="S64" i="13"/>
  <c r="T64" i="13" s="1"/>
  <c r="O114" i="13"/>
  <c r="S26" i="13"/>
  <c r="T26" i="13" s="1"/>
  <c r="S12" i="13"/>
  <c r="T12" i="13" s="1"/>
  <c r="K11" i="13"/>
  <c r="O11" i="13"/>
  <c r="I11" i="13"/>
  <c r="M11" i="13"/>
  <c r="Q11" i="13"/>
  <c r="S16" i="13"/>
  <c r="T16" i="13" s="1"/>
  <c r="S20" i="13"/>
  <c r="T20" i="13" s="1"/>
  <c r="S24" i="13"/>
  <c r="T24" i="13" s="1"/>
  <c r="S28" i="13"/>
  <c r="T28" i="13" s="1"/>
  <c r="S33" i="13"/>
  <c r="T33" i="13" s="1"/>
  <c r="S37" i="13"/>
  <c r="T37" i="13" s="1"/>
  <c r="S41" i="13"/>
  <c r="T41" i="13" s="1"/>
  <c r="J42" i="13"/>
  <c r="N42" i="13"/>
  <c r="R42" i="13"/>
  <c r="H42" i="13"/>
  <c r="L42" i="13"/>
  <c r="P42" i="13"/>
  <c r="S46" i="13"/>
  <c r="T46" i="13" s="1"/>
  <c r="S50" i="13"/>
  <c r="T50" i="13" s="1"/>
  <c r="S54" i="13"/>
  <c r="T54" i="13" s="1"/>
  <c r="I57" i="13"/>
  <c r="M57" i="13"/>
  <c r="Q57" i="13"/>
  <c r="S13" i="13"/>
  <c r="T13" i="13" s="1"/>
  <c r="S17" i="13"/>
  <c r="T17" i="13" s="1"/>
  <c r="S21" i="13"/>
  <c r="T21" i="13" s="1"/>
  <c r="S25" i="13"/>
  <c r="T25" i="13" s="1"/>
  <c r="H31" i="13"/>
  <c r="L31" i="13"/>
  <c r="P31" i="13"/>
  <c r="S34" i="13"/>
  <c r="T34" i="13" s="1"/>
  <c r="S38" i="13"/>
  <c r="T38" i="13" s="1"/>
  <c r="S43" i="13"/>
  <c r="T43" i="13" s="1"/>
  <c r="S47" i="13"/>
  <c r="T47" i="13" s="1"/>
  <c r="S51" i="13"/>
  <c r="T51" i="13" s="1"/>
  <c r="H114" i="13"/>
  <c r="S32" i="13"/>
  <c r="T32" i="13" s="1"/>
  <c r="S44" i="13"/>
  <c r="T44" i="13" s="1"/>
  <c r="S65" i="13"/>
  <c r="T65" i="13" s="1"/>
  <c r="G11" i="13"/>
  <c r="Q106" i="13"/>
  <c r="S136" i="13"/>
  <c r="T136" i="13" s="1"/>
  <c r="S138" i="13"/>
  <c r="T138" i="13" s="1"/>
  <c r="R35" i="12"/>
  <c r="R19" i="12"/>
  <c r="K31" i="11" l="1"/>
  <c r="K57" i="11"/>
  <c r="K42" i="11"/>
  <c r="K11" i="11"/>
  <c r="R10" i="13"/>
  <c r="Q10" i="13"/>
  <c r="P10" i="13"/>
  <c r="O10" i="13"/>
  <c r="N10" i="13"/>
  <c r="M10" i="13"/>
  <c r="L10" i="13"/>
  <c r="K10" i="13"/>
  <c r="J10" i="13"/>
  <c r="I10" i="13"/>
  <c r="H10" i="13"/>
  <c r="L29" i="13"/>
  <c r="P29" i="13"/>
  <c r="G29" i="13"/>
  <c r="O29" i="13"/>
  <c r="N29" i="13"/>
  <c r="S147" i="13"/>
  <c r="T147" i="13" s="1"/>
  <c r="S141" i="13"/>
  <c r="T141" i="13" s="1"/>
  <c r="S130" i="13"/>
  <c r="T130" i="13" s="1"/>
  <c r="J29" i="13"/>
  <c r="I29" i="13"/>
  <c r="S145" i="13"/>
  <c r="T145" i="13" s="1"/>
  <c r="S31" i="13"/>
  <c r="T31" i="13" s="1"/>
  <c r="S42" i="13"/>
  <c r="T42" i="13" s="1"/>
  <c r="R29" i="13"/>
  <c r="H29" i="13"/>
  <c r="H30" i="13" s="1"/>
  <c r="Q29" i="13"/>
  <c r="K29" i="13"/>
  <c r="M29" i="13"/>
  <c r="S57" i="13"/>
  <c r="T57" i="13" s="1"/>
  <c r="S140" i="13"/>
  <c r="T140" i="13" s="1"/>
  <c r="M114" i="13"/>
  <c r="S132" i="13"/>
  <c r="T132" i="13" s="1"/>
  <c r="S121" i="13"/>
  <c r="T121" i="13" s="1"/>
  <c r="S117" i="13"/>
  <c r="T117" i="13" s="1"/>
  <c r="Q114" i="13"/>
  <c r="Q105" i="13" s="1"/>
  <c r="S112" i="13"/>
  <c r="T112" i="13" s="1"/>
  <c r="P106" i="13"/>
  <c r="S109" i="13"/>
  <c r="T109" i="13" s="1"/>
  <c r="O106" i="13"/>
  <c r="O105" i="13" s="1"/>
  <c r="O126" i="13"/>
  <c r="N106" i="13"/>
  <c r="S146" i="13"/>
  <c r="T146" i="13" s="1"/>
  <c r="S142" i="13"/>
  <c r="T142" i="13" s="1"/>
  <c r="M126" i="13"/>
  <c r="G151" i="13"/>
  <c r="M106" i="13"/>
  <c r="S134" i="13"/>
  <c r="T134" i="13" s="1"/>
  <c r="S122" i="13"/>
  <c r="T122" i="13" s="1"/>
  <c r="S118" i="13"/>
  <c r="T118" i="13" s="1"/>
  <c r="L114" i="13"/>
  <c r="S113" i="13"/>
  <c r="T113" i="13" s="1"/>
  <c r="L106" i="13"/>
  <c r="I126" i="13"/>
  <c r="J114" i="13"/>
  <c r="S110" i="13"/>
  <c r="T110" i="13" s="1"/>
  <c r="K106" i="13"/>
  <c r="S133" i="13"/>
  <c r="T133" i="13" s="1"/>
  <c r="S129" i="13"/>
  <c r="T129" i="13" s="1"/>
  <c r="H126" i="13"/>
  <c r="J126" i="13"/>
  <c r="J106" i="13"/>
  <c r="I106" i="13"/>
  <c r="I105" i="13" s="1"/>
  <c r="S128" i="13"/>
  <c r="T128" i="13" s="1"/>
  <c r="S123" i="13"/>
  <c r="T123" i="13" s="1"/>
  <c r="S119" i="13"/>
  <c r="T119" i="13" s="1"/>
  <c r="S115" i="13"/>
  <c r="T115" i="13" s="1"/>
  <c r="G114" i="13"/>
  <c r="H106" i="13"/>
  <c r="H105" i="13" s="1"/>
  <c r="P114" i="13"/>
  <c r="N114" i="13"/>
  <c r="S111" i="13"/>
  <c r="T111" i="13" s="1"/>
  <c r="S107" i="13"/>
  <c r="T107" i="13" s="1"/>
  <c r="G106" i="13"/>
  <c r="Q126" i="13"/>
  <c r="L126" i="13"/>
  <c r="N126" i="13"/>
  <c r="S139" i="13"/>
  <c r="T139" i="13" s="1"/>
  <c r="G137" i="13"/>
  <c r="K126" i="13"/>
  <c r="S120" i="13"/>
  <c r="T120" i="13" s="1"/>
  <c r="S116" i="13"/>
  <c r="T116" i="13" s="1"/>
  <c r="K114" i="13"/>
  <c r="R114" i="13"/>
  <c r="S108" i="13"/>
  <c r="T108" i="13" s="1"/>
  <c r="G10" i="13"/>
  <c r="S11" i="13"/>
  <c r="T11" i="13" s="1"/>
  <c r="S135" i="13"/>
  <c r="T135" i="13" s="1"/>
  <c r="S131" i="13"/>
  <c r="T131" i="13" s="1"/>
  <c r="G126" i="13"/>
  <c r="S127" i="13"/>
  <c r="T127" i="13" s="1"/>
  <c r="P126" i="13"/>
  <c r="R126" i="13"/>
  <c r="R106" i="13"/>
  <c r="Q35" i="12"/>
  <c r="K29" i="11" l="1"/>
  <c r="K10" i="11"/>
  <c r="R30" i="13"/>
  <c r="P30" i="13"/>
  <c r="O30" i="13"/>
  <c r="N55" i="13"/>
  <c r="L30" i="13"/>
  <c r="J30" i="13"/>
  <c r="I30" i="13"/>
  <c r="G30" i="13"/>
  <c r="G124" i="13"/>
  <c r="P55" i="13"/>
  <c r="N30" i="13"/>
  <c r="L55" i="13"/>
  <c r="O55" i="13"/>
  <c r="J55" i="13"/>
  <c r="J61" i="13" s="1"/>
  <c r="I55" i="13"/>
  <c r="I61" i="13" s="1"/>
  <c r="S137" i="13"/>
  <c r="T137" i="13" s="1"/>
  <c r="R55" i="13"/>
  <c r="H55" i="13"/>
  <c r="S29" i="13"/>
  <c r="T29" i="13" s="1"/>
  <c r="K30" i="13"/>
  <c r="K55" i="13"/>
  <c r="Q30" i="13"/>
  <c r="Q55" i="13"/>
  <c r="M105" i="13"/>
  <c r="M30" i="13"/>
  <c r="M55" i="13"/>
  <c r="L105" i="13"/>
  <c r="R105" i="13"/>
  <c r="J105" i="13"/>
  <c r="S126" i="13"/>
  <c r="T126" i="13" s="1"/>
  <c r="K105" i="13"/>
  <c r="S106" i="13"/>
  <c r="T106" i="13" s="1"/>
  <c r="G105" i="13"/>
  <c r="N105" i="13"/>
  <c r="P105" i="13"/>
  <c r="S10" i="13"/>
  <c r="T10" i="13" s="1"/>
  <c r="G55" i="13"/>
  <c r="S114" i="13"/>
  <c r="T114" i="13" s="1"/>
  <c r="Q19" i="12"/>
  <c r="G61" i="13" l="1"/>
  <c r="K55" i="11"/>
  <c r="K30" i="11"/>
  <c r="Q61" i="13"/>
  <c r="Q66" i="13" s="1"/>
  <c r="O61" i="13"/>
  <c r="O66" i="13" s="1"/>
  <c r="N56" i="13"/>
  <c r="N61" i="13"/>
  <c r="M61" i="13"/>
  <c r="H61" i="13"/>
  <c r="H66" i="13" s="1"/>
  <c r="H62" i="13" s="1"/>
  <c r="R61" i="13"/>
  <c r="L61" i="13"/>
  <c r="K61" i="13"/>
  <c r="P56" i="13"/>
  <c r="P61" i="13"/>
  <c r="I56" i="13"/>
  <c r="L56" i="13"/>
  <c r="O56" i="13"/>
  <c r="J56" i="13"/>
  <c r="R56" i="13"/>
  <c r="H56" i="13"/>
  <c r="S30" i="13"/>
  <c r="T30" i="13" s="1"/>
  <c r="Q56" i="13"/>
  <c r="K56" i="13"/>
  <c r="M56" i="13"/>
  <c r="G125" i="13"/>
  <c r="G149" i="13"/>
  <c r="G156" i="13" s="1"/>
  <c r="S105" i="13"/>
  <c r="T105" i="13" s="1"/>
  <c r="S55" i="13"/>
  <c r="T55" i="13" s="1"/>
  <c r="G56" i="13"/>
  <c r="P64" i="12"/>
  <c r="P19" i="12"/>
  <c r="P35" i="12"/>
  <c r="K61" i="11" l="1"/>
  <c r="K56" i="11"/>
  <c r="R66" i="13"/>
  <c r="Q62" i="13"/>
  <c r="P66" i="13"/>
  <c r="O62" i="13"/>
  <c r="N66" i="13"/>
  <c r="M66" i="13"/>
  <c r="M62" i="13" s="1"/>
  <c r="L66" i="13"/>
  <c r="K66" i="13"/>
  <c r="J66" i="13"/>
  <c r="I66" i="13"/>
  <c r="S56" i="13"/>
  <c r="T56" i="13" s="1"/>
  <c r="G150" i="13"/>
  <c r="G66" i="13"/>
  <c r="S61" i="13"/>
  <c r="T61" i="13" s="1"/>
  <c r="O37" i="12"/>
  <c r="O35" i="12"/>
  <c r="O19" i="12"/>
  <c r="N35" i="12"/>
  <c r="M35" i="12"/>
  <c r="M33" i="12"/>
  <c r="G63" i="12"/>
  <c r="L48" i="12"/>
  <c r="L35" i="12"/>
  <c r="G96" i="2"/>
  <c r="K35" i="12"/>
  <c r="G148" i="2"/>
  <c r="CY40" i="6"/>
  <c r="J35" i="12"/>
  <c r="G40" i="12"/>
  <c r="H35" i="12"/>
  <c r="I35" i="12"/>
  <c r="G244" i="2"/>
  <c r="G148" i="12"/>
  <c r="DW386" i="6"/>
  <c r="DX386" i="6"/>
  <c r="DY386" i="6"/>
  <c r="DZ386" i="6"/>
  <c r="EA386" i="6"/>
  <c r="EB386" i="6"/>
  <c r="EC386" i="6"/>
  <c r="ED386" i="6"/>
  <c r="EE386" i="6"/>
  <c r="EF386" i="6"/>
  <c r="EG386" i="6"/>
  <c r="DV386" i="6"/>
  <c r="A154" i="12"/>
  <c r="DW264" i="6"/>
  <c r="DW263" i="6" s="1"/>
  <c r="DX264" i="6"/>
  <c r="DX263" i="6" s="1"/>
  <c r="DY264" i="6"/>
  <c r="DY263" i="6" s="1"/>
  <c r="DZ264" i="6"/>
  <c r="DZ263" i="6" s="1"/>
  <c r="EA264" i="6"/>
  <c r="EA263" i="6" s="1"/>
  <c r="EB264" i="6"/>
  <c r="EB263" i="6" s="1"/>
  <c r="EC264" i="6"/>
  <c r="EC263" i="6" s="1"/>
  <c r="ED264" i="6"/>
  <c r="ED263" i="6" s="1"/>
  <c r="EE264" i="6"/>
  <c r="EE263" i="6" s="1"/>
  <c r="EF264" i="6"/>
  <c r="EF263" i="6" s="1"/>
  <c r="EG264" i="6"/>
  <c r="EG263" i="6" s="1"/>
  <c r="DV264" i="6"/>
  <c r="DV263" i="6" s="1"/>
  <c r="DW260" i="6"/>
  <c r="DX260" i="6"/>
  <c r="DY260" i="6"/>
  <c r="DZ260" i="6"/>
  <c r="EA260" i="6"/>
  <c r="EB260" i="6"/>
  <c r="EC260" i="6"/>
  <c r="ED260" i="6"/>
  <c r="EE260" i="6"/>
  <c r="EF260" i="6"/>
  <c r="DV260" i="6"/>
  <c r="DW245" i="6"/>
  <c r="DX245" i="6"/>
  <c r="DY245" i="6"/>
  <c r="DZ245" i="6"/>
  <c r="EA245" i="6"/>
  <c r="EB245" i="6"/>
  <c r="EC245" i="6"/>
  <c r="ED245" i="6"/>
  <c r="EE245" i="6"/>
  <c r="EF245" i="6"/>
  <c r="EG245" i="6"/>
  <c r="DV245" i="6"/>
  <c r="DW238" i="6"/>
  <c r="DX238" i="6"/>
  <c r="DY238" i="6"/>
  <c r="DZ238" i="6"/>
  <c r="EA238" i="6"/>
  <c r="EB238" i="6"/>
  <c r="EC238" i="6"/>
  <c r="ED238" i="6"/>
  <c r="EE238" i="6"/>
  <c r="EF238" i="6"/>
  <c r="EG238" i="6"/>
  <c r="DV238" i="6"/>
  <c r="DW233" i="6"/>
  <c r="DX233" i="6"/>
  <c r="DY233" i="6"/>
  <c r="DZ233" i="6"/>
  <c r="EA233" i="6"/>
  <c r="EB233" i="6"/>
  <c r="EC233" i="6"/>
  <c r="ED233" i="6"/>
  <c r="EE233" i="6"/>
  <c r="EF233" i="6"/>
  <c r="EG233" i="6"/>
  <c r="DV233" i="6"/>
  <c r="DW228" i="6"/>
  <c r="DX228" i="6"/>
  <c r="DY228" i="6"/>
  <c r="DZ228" i="6"/>
  <c r="EA228" i="6"/>
  <c r="EB228" i="6"/>
  <c r="EC228" i="6"/>
  <c r="ED228" i="6"/>
  <c r="EE228" i="6"/>
  <c r="EF228" i="6"/>
  <c r="EG228" i="6"/>
  <c r="DV228" i="6"/>
  <c r="DW219" i="6"/>
  <c r="DW218" i="6" s="1"/>
  <c r="DX219" i="6"/>
  <c r="DX218" i="6" s="1"/>
  <c r="DY219" i="6"/>
  <c r="DY218" i="6" s="1"/>
  <c r="DZ219" i="6"/>
  <c r="DZ218" i="6" s="1"/>
  <c r="EA219" i="6"/>
  <c r="EA218" i="6" s="1"/>
  <c r="EB219" i="6"/>
  <c r="EB218" i="6" s="1"/>
  <c r="EC219" i="6"/>
  <c r="EC218" i="6" s="1"/>
  <c r="ED219" i="6"/>
  <c r="ED218" i="6" s="1"/>
  <c r="EE219" i="6"/>
  <c r="EE218" i="6" s="1"/>
  <c r="EF219" i="6"/>
  <c r="EF218" i="6" s="1"/>
  <c r="EG219" i="6"/>
  <c r="EG218" i="6" s="1"/>
  <c r="EG217" i="6" s="1"/>
  <c r="DV219" i="6"/>
  <c r="DV218" i="6" s="1"/>
  <c r="DV217" i="6" s="1"/>
  <c r="J49" i="12"/>
  <c r="K49" i="12"/>
  <c r="L49" i="12"/>
  <c r="M49" i="12"/>
  <c r="N49" i="12"/>
  <c r="O49" i="12"/>
  <c r="P49" i="12"/>
  <c r="Q49" i="12"/>
  <c r="R49" i="12"/>
  <c r="A160" i="12"/>
  <c r="A159" i="12"/>
  <c r="A158" i="12"/>
  <c r="A157" i="12"/>
  <c r="A156" i="12"/>
  <c r="A155" i="12"/>
  <c r="A153" i="12"/>
  <c r="A152" i="12"/>
  <c r="A151" i="12"/>
  <c r="A150" i="12"/>
  <c r="A149"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T103" i="12"/>
  <c r="T102" i="12"/>
  <c r="R101" i="12"/>
  <c r="Q101" i="12"/>
  <c r="P101" i="12"/>
  <c r="O101" i="12"/>
  <c r="N101" i="12"/>
  <c r="M101" i="12"/>
  <c r="L101" i="12"/>
  <c r="K101" i="12"/>
  <c r="J101" i="12"/>
  <c r="I101" i="12"/>
  <c r="H101" i="12"/>
  <c r="G101" i="12"/>
  <c r="R65" i="12"/>
  <c r="Q65" i="12"/>
  <c r="P65" i="12"/>
  <c r="O65" i="12"/>
  <c r="N65" i="12"/>
  <c r="M65" i="12"/>
  <c r="L65" i="12"/>
  <c r="K65" i="12"/>
  <c r="J65" i="12"/>
  <c r="R64" i="12"/>
  <c r="Q64" i="12"/>
  <c r="O64" i="12"/>
  <c r="N64" i="12"/>
  <c r="M64" i="12"/>
  <c r="L64" i="12"/>
  <c r="K64" i="12"/>
  <c r="J64" i="12"/>
  <c r="R63" i="12"/>
  <c r="Q63" i="12"/>
  <c r="P63" i="12"/>
  <c r="O63" i="12"/>
  <c r="N63" i="12"/>
  <c r="M63" i="12"/>
  <c r="L63" i="12"/>
  <c r="K63" i="12"/>
  <c r="J63" i="12"/>
  <c r="R60" i="12"/>
  <c r="Q60" i="12"/>
  <c r="P60" i="12"/>
  <c r="O60" i="12"/>
  <c r="N60" i="12"/>
  <c r="M60" i="12"/>
  <c r="L60" i="12"/>
  <c r="K60" i="12"/>
  <c r="J60" i="12"/>
  <c r="R59" i="12"/>
  <c r="Q59" i="12"/>
  <c r="P59" i="12"/>
  <c r="O59" i="12"/>
  <c r="N59" i="12"/>
  <c r="M59" i="12"/>
  <c r="L59" i="12"/>
  <c r="K59" i="12"/>
  <c r="J59" i="12"/>
  <c r="R54" i="12"/>
  <c r="Q54" i="12"/>
  <c r="P54" i="12"/>
  <c r="O54" i="12"/>
  <c r="N54" i="12"/>
  <c r="M54" i="12"/>
  <c r="L54" i="12"/>
  <c r="K54" i="12"/>
  <c r="J54" i="12"/>
  <c r="I54" i="12"/>
  <c r="H54" i="12"/>
  <c r="G54" i="12"/>
  <c r="R53" i="12"/>
  <c r="Q53" i="12"/>
  <c r="P53" i="12"/>
  <c r="O53" i="12"/>
  <c r="N53" i="12"/>
  <c r="M53" i="12"/>
  <c r="L53" i="12"/>
  <c r="K53" i="12"/>
  <c r="J53" i="12"/>
  <c r="R52" i="12"/>
  <c r="Q52" i="12"/>
  <c r="P52" i="12"/>
  <c r="O52" i="12"/>
  <c r="N52" i="12"/>
  <c r="M52" i="12"/>
  <c r="L52" i="12"/>
  <c r="K52" i="12"/>
  <c r="J52" i="12"/>
  <c r="R51" i="12"/>
  <c r="Q51" i="12"/>
  <c r="P51" i="12"/>
  <c r="O51" i="12"/>
  <c r="N51" i="12"/>
  <c r="M51" i="12"/>
  <c r="L51" i="12"/>
  <c r="K51" i="12"/>
  <c r="J51" i="12"/>
  <c r="R50" i="12"/>
  <c r="Q50" i="12"/>
  <c r="P50" i="12"/>
  <c r="O50" i="12"/>
  <c r="N50" i="12"/>
  <c r="M50" i="12"/>
  <c r="L50" i="12"/>
  <c r="K50" i="12"/>
  <c r="J50" i="12"/>
  <c r="R48" i="12"/>
  <c r="Q48" i="12"/>
  <c r="P48" i="12"/>
  <c r="O48" i="12"/>
  <c r="N48" i="12"/>
  <c r="M48" i="12"/>
  <c r="K48" i="12"/>
  <c r="J48" i="12"/>
  <c r="R47" i="12"/>
  <c r="Q47" i="12"/>
  <c r="P47" i="12"/>
  <c r="O47" i="12"/>
  <c r="N47" i="12"/>
  <c r="M47" i="12"/>
  <c r="L47" i="12"/>
  <c r="K47" i="12"/>
  <c r="J47" i="12"/>
  <c r="R46" i="12"/>
  <c r="Q46" i="12"/>
  <c r="P46" i="12"/>
  <c r="O46" i="12"/>
  <c r="N46" i="12"/>
  <c r="M46" i="12"/>
  <c r="L46" i="12"/>
  <c r="K46" i="12"/>
  <c r="J46" i="12"/>
  <c r="R45" i="12"/>
  <c r="Q45" i="12"/>
  <c r="P45" i="12"/>
  <c r="O45" i="12"/>
  <c r="N45" i="12"/>
  <c r="M45" i="12"/>
  <c r="L45" i="12"/>
  <c r="K45" i="12"/>
  <c r="J45" i="12"/>
  <c r="I45" i="12"/>
  <c r="H45" i="12"/>
  <c r="G45" i="12"/>
  <c r="R44" i="12"/>
  <c r="Q44" i="12"/>
  <c r="P44" i="12"/>
  <c r="O44" i="12"/>
  <c r="N44" i="12"/>
  <c r="M44" i="12"/>
  <c r="L44" i="12"/>
  <c r="K44" i="12"/>
  <c r="J44" i="12"/>
  <c r="R43" i="12"/>
  <c r="Q43" i="12"/>
  <c r="P43" i="12"/>
  <c r="O43" i="12"/>
  <c r="N43" i="12"/>
  <c r="M43" i="12"/>
  <c r="L43" i="12"/>
  <c r="K43" i="12"/>
  <c r="J43" i="12"/>
  <c r="R41" i="12"/>
  <c r="Q41" i="12"/>
  <c r="P41" i="12"/>
  <c r="O41" i="12"/>
  <c r="N41" i="12"/>
  <c r="M41" i="12"/>
  <c r="L41" i="12"/>
  <c r="K41" i="12"/>
  <c r="J41" i="12"/>
  <c r="R40" i="12"/>
  <c r="Q40" i="12"/>
  <c r="P40" i="12"/>
  <c r="O40" i="12"/>
  <c r="N40" i="12"/>
  <c r="M40" i="12"/>
  <c r="L40" i="12"/>
  <c r="K40" i="12"/>
  <c r="J40" i="12"/>
  <c r="R39" i="12"/>
  <c r="Q39" i="12"/>
  <c r="P39" i="12"/>
  <c r="O39" i="12"/>
  <c r="N39" i="12"/>
  <c r="M39" i="12"/>
  <c r="L39" i="12"/>
  <c r="K39" i="12"/>
  <c r="J39" i="12"/>
  <c r="R38" i="12"/>
  <c r="Q38" i="12"/>
  <c r="P38" i="12"/>
  <c r="O38" i="12"/>
  <c r="N38" i="12"/>
  <c r="M38" i="12"/>
  <c r="L38" i="12"/>
  <c r="K38" i="12"/>
  <c r="J38" i="12"/>
  <c r="R37" i="12"/>
  <c r="Q37" i="12"/>
  <c r="P37" i="12"/>
  <c r="N37" i="12"/>
  <c r="M37" i="12"/>
  <c r="L37" i="12"/>
  <c r="K37" i="12"/>
  <c r="J37" i="12"/>
  <c r="R36" i="12"/>
  <c r="Q36" i="12"/>
  <c r="P36" i="12"/>
  <c r="O36" i="12"/>
  <c r="N36" i="12"/>
  <c r="M36" i="12"/>
  <c r="L36" i="12"/>
  <c r="K36" i="12"/>
  <c r="J36" i="12"/>
  <c r="R34" i="12"/>
  <c r="Q34" i="12"/>
  <c r="P34" i="12"/>
  <c r="O34" i="12"/>
  <c r="N34" i="12"/>
  <c r="M34" i="12"/>
  <c r="L34" i="12"/>
  <c r="K34" i="12"/>
  <c r="J34" i="12"/>
  <c r="R33" i="12"/>
  <c r="Q33" i="12"/>
  <c r="P33" i="12"/>
  <c r="O33" i="12"/>
  <c r="N33" i="12"/>
  <c r="L33" i="12"/>
  <c r="K33" i="12"/>
  <c r="J33" i="12"/>
  <c r="R32" i="12"/>
  <c r="Q32" i="12"/>
  <c r="P32" i="12"/>
  <c r="O32" i="12"/>
  <c r="N32" i="12"/>
  <c r="M32" i="12"/>
  <c r="L32" i="12"/>
  <c r="K32" i="12"/>
  <c r="J32" i="12"/>
  <c r="I32" i="12"/>
  <c r="H32" i="12"/>
  <c r="G32" i="12"/>
  <c r="R28" i="12"/>
  <c r="Q28" i="12"/>
  <c r="P28" i="12"/>
  <c r="O28" i="12"/>
  <c r="N28" i="12"/>
  <c r="M28" i="12"/>
  <c r="L28" i="12"/>
  <c r="K28" i="12"/>
  <c r="J28" i="12"/>
  <c r="R27" i="12"/>
  <c r="Q27" i="12"/>
  <c r="P27" i="12"/>
  <c r="O27" i="12"/>
  <c r="N27" i="12"/>
  <c r="M27" i="12"/>
  <c r="L27" i="12"/>
  <c r="K27" i="12"/>
  <c r="J27" i="12"/>
  <c r="R26" i="12"/>
  <c r="Q26" i="12"/>
  <c r="P26" i="12"/>
  <c r="O26" i="12"/>
  <c r="N26" i="12"/>
  <c r="M26" i="12"/>
  <c r="L26" i="12"/>
  <c r="K26" i="12"/>
  <c r="J26" i="12"/>
  <c r="R25" i="12"/>
  <c r="Q25" i="12"/>
  <c r="P25" i="12"/>
  <c r="O25" i="12"/>
  <c r="N25" i="12"/>
  <c r="M25" i="12"/>
  <c r="L25" i="12"/>
  <c r="K25" i="12"/>
  <c r="J25" i="12"/>
  <c r="R24" i="12"/>
  <c r="Q24" i="12"/>
  <c r="P24" i="12"/>
  <c r="O24" i="12"/>
  <c r="N24" i="12"/>
  <c r="M24" i="12"/>
  <c r="L24" i="12"/>
  <c r="K24" i="12"/>
  <c r="J24" i="12"/>
  <c r="R23" i="12"/>
  <c r="Q23" i="12"/>
  <c r="P23" i="12"/>
  <c r="O23" i="12"/>
  <c r="N23" i="12"/>
  <c r="M23" i="12"/>
  <c r="L23" i="12"/>
  <c r="K23" i="12"/>
  <c r="J23" i="12"/>
  <c r="R22" i="12"/>
  <c r="Q22" i="12"/>
  <c r="P22" i="12"/>
  <c r="O22" i="12"/>
  <c r="N22" i="12"/>
  <c r="M22" i="12"/>
  <c r="L22" i="12"/>
  <c r="K22" i="12"/>
  <c r="J22" i="12"/>
  <c r="R21" i="12"/>
  <c r="Q21" i="12"/>
  <c r="P21" i="12"/>
  <c r="O21" i="12"/>
  <c r="N21" i="12"/>
  <c r="M21" i="12"/>
  <c r="L21" i="12"/>
  <c r="K21" i="12"/>
  <c r="J21" i="12"/>
  <c r="R20" i="12"/>
  <c r="Q20" i="12"/>
  <c r="P20" i="12"/>
  <c r="O20" i="12"/>
  <c r="N20" i="12"/>
  <c r="M20" i="12"/>
  <c r="L20" i="12"/>
  <c r="K20" i="12"/>
  <c r="J20" i="12"/>
  <c r="N19" i="12"/>
  <c r="M19" i="12"/>
  <c r="L19" i="12"/>
  <c r="K19" i="12"/>
  <c r="J19" i="12"/>
  <c r="R18" i="12"/>
  <c r="Q18" i="12"/>
  <c r="P18" i="12"/>
  <c r="O18" i="12"/>
  <c r="N18" i="12"/>
  <c r="M18" i="12"/>
  <c r="L18" i="12"/>
  <c r="K18" i="12"/>
  <c r="J18" i="12"/>
  <c r="R17" i="12"/>
  <c r="Q17" i="12"/>
  <c r="P17" i="12"/>
  <c r="O17" i="12"/>
  <c r="N17" i="12"/>
  <c r="M17" i="12"/>
  <c r="L17" i="12"/>
  <c r="K17" i="12"/>
  <c r="J17" i="12"/>
  <c r="R16" i="12"/>
  <c r="Q16" i="12"/>
  <c r="P16" i="12"/>
  <c r="O16" i="12"/>
  <c r="N16" i="12"/>
  <c r="M16" i="12"/>
  <c r="L16" i="12"/>
  <c r="K16" i="12"/>
  <c r="J16" i="12"/>
  <c r="R15" i="12"/>
  <c r="Q15" i="12"/>
  <c r="P15" i="12"/>
  <c r="O15" i="12"/>
  <c r="N15" i="12"/>
  <c r="M15" i="12"/>
  <c r="L15" i="12"/>
  <c r="K15" i="12"/>
  <c r="J15" i="12"/>
  <c r="R14" i="12"/>
  <c r="Q14" i="12"/>
  <c r="P14" i="12"/>
  <c r="O14" i="12"/>
  <c r="N14" i="12"/>
  <c r="M14" i="12"/>
  <c r="L14" i="12"/>
  <c r="K14" i="12"/>
  <c r="J14" i="12"/>
  <c r="R13" i="12"/>
  <c r="Q13" i="12"/>
  <c r="P13" i="12"/>
  <c r="O13" i="12"/>
  <c r="N13" i="12"/>
  <c r="M13" i="12"/>
  <c r="L13" i="12"/>
  <c r="K13" i="12"/>
  <c r="J13" i="12"/>
  <c r="R12" i="12"/>
  <c r="Q12" i="12"/>
  <c r="P12" i="12"/>
  <c r="O12" i="12"/>
  <c r="N12" i="12"/>
  <c r="M12" i="12"/>
  <c r="L12" i="12"/>
  <c r="K12" i="12"/>
  <c r="J12" i="12"/>
  <c r="R5" i="12"/>
  <c r="Q5" i="12"/>
  <c r="P5" i="12"/>
  <c r="O5" i="12"/>
  <c r="N5" i="12"/>
  <c r="M5" i="12"/>
  <c r="L5" i="12"/>
  <c r="K5" i="12"/>
  <c r="J5" i="12"/>
  <c r="I5" i="12"/>
  <c r="H5" i="12"/>
  <c r="G5" i="12"/>
  <c r="H61" i="4"/>
  <c r="I61" i="4"/>
  <c r="J61" i="4"/>
  <c r="K61" i="4"/>
  <c r="L61" i="4"/>
  <c r="M61" i="4"/>
  <c r="N61" i="4"/>
  <c r="O61" i="4"/>
  <c r="P61" i="4"/>
  <c r="Q61" i="4"/>
  <c r="R61" i="4"/>
  <c r="G61" i="4"/>
  <c r="R43" i="4"/>
  <c r="R44" i="4"/>
  <c r="R45" i="4"/>
  <c r="R46" i="4"/>
  <c r="R47" i="4"/>
  <c r="G19" i="4"/>
  <c r="G43" i="4"/>
  <c r="G44" i="4"/>
  <c r="G45" i="4"/>
  <c r="G46" i="4"/>
  <c r="G47" i="4"/>
  <c r="H19" i="4"/>
  <c r="H43" i="4"/>
  <c r="H44" i="4"/>
  <c r="H45" i="4"/>
  <c r="H46" i="4"/>
  <c r="H47" i="4"/>
  <c r="I19" i="4"/>
  <c r="I43" i="4"/>
  <c r="I44" i="4"/>
  <c r="I45" i="4"/>
  <c r="I46" i="4"/>
  <c r="I47" i="4"/>
  <c r="J19" i="4"/>
  <c r="J43" i="4"/>
  <c r="J44" i="4"/>
  <c r="J45" i="4"/>
  <c r="J46" i="4"/>
  <c r="J47" i="4"/>
  <c r="K19" i="4"/>
  <c r="K43" i="4"/>
  <c r="K44" i="4"/>
  <c r="K45" i="4"/>
  <c r="K46" i="4"/>
  <c r="K47" i="4"/>
  <c r="L19" i="4"/>
  <c r="L43" i="4"/>
  <c r="L44" i="4"/>
  <c r="L45" i="4"/>
  <c r="L46" i="4"/>
  <c r="L47" i="4"/>
  <c r="M19" i="4"/>
  <c r="M43" i="4"/>
  <c r="M44" i="4"/>
  <c r="M45" i="4"/>
  <c r="M46" i="4"/>
  <c r="M47" i="4"/>
  <c r="N19" i="4"/>
  <c r="N43" i="4"/>
  <c r="N44" i="4"/>
  <c r="N45" i="4"/>
  <c r="N46" i="4"/>
  <c r="N47" i="4"/>
  <c r="O19" i="4"/>
  <c r="O43" i="4"/>
  <c r="O44" i="4"/>
  <c r="O45" i="4"/>
  <c r="O46" i="4"/>
  <c r="O47" i="4"/>
  <c r="P19" i="4"/>
  <c r="P43" i="4"/>
  <c r="P44" i="4"/>
  <c r="P45" i="4"/>
  <c r="P46" i="4"/>
  <c r="P47" i="4"/>
  <c r="Q19" i="4"/>
  <c r="Q43" i="4"/>
  <c r="Q44" i="4"/>
  <c r="Q45" i="4"/>
  <c r="Q46" i="4"/>
  <c r="Q47" i="4"/>
  <c r="R19" i="4"/>
  <c r="G11" i="4"/>
  <c r="G31" i="4"/>
  <c r="G57" i="4"/>
  <c r="H11" i="4"/>
  <c r="H31" i="4"/>
  <c r="H57" i="4"/>
  <c r="I11" i="4"/>
  <c r="I31" i="4"/>
  <c r="I57" i="4"/>
  <c r="J11" i="4"/>
  <c r="J31" i="4"/>
  <c r="J57" i="4"/>
  <c r="K11" i="4"/>
  <c r="K31" i="4"/>
  <c r="K57" i="4"/>
  <c r="L11" i="4"/>
  <c r="L31" i="4"/>
  <c r="L57" i="4"/>
  <c r="M11" i="4"/>
  <c r="M31" i="4"/>
  <c r="M57" i="4"/>
  <c r="N11" i="4"/>
  <c r="N31" i="4"/>
  <c r="N57" i="4"/>
  <c r="O11" i="4"/>
  <c r="O31" i="4"/>
  <c r="O57" i="4"/>
  <c r="P11" i="4"/>
  <c r="P31" i="4"/>
  <c r="P57" i="4"/>
  <c r="Q11" i="4"/>
  <c r="Q31" i="4"/>
  <c r="Q57" i="4"/>
  <c r="R11" i="4"/>
  <c r="R31" i="4"/>
  <c r="R57" i="4"/>
  <c r="O35" i="10"/>
  <c r="N35" i="10"/>
  <c r="M35" i="10"/>
  <c r="L35" i="10"/>
  <c r="K35" i="10"/>
  <c r="J35" i="10"/>
  <c r="I35" i="10"/>
  <c r="I36" i="10"/>
  <c r="H35" i="10"/>
  <c r="DS238" i="6"/>
  <c r="DU238" i="6"/>
  <c r="DR238" i="6"/>
  <c r="DT238" i="6"/>
  <c r="N6" i="11"/>
  <c r="M12" i="10"/>
  <c r="M13" i="10"/>
  <c r="M14" i="10"/>
  <c r="M15" i="10"/>
  <c r="M16" i="10"/>
  <c r="M17" i="10"/>
  <c r="M18" i="10"/>
  <c r="M19" i="10"/>
  <c r="M24" i="10"/>
  <c r="M25" i="10"/>
  <c r="M26" i="10"/>
  <c r="M27" i="10"/>
  <c r="M28" i="10"/>
  <c r="M32" i="10"/>
  <c r="M33" i="10"/>
  <c r="M34" i="10"/>
  <c r="M36" i="10"/>
  <c r="M37" i="10"/>
  <c r="M38" i="10"/>
  <c r="M39" i="10"/>
  <c r="M40" i="10"/>
  <c r="M41" i="10"/>
  <c r="M43" i="10"/>
  <c r="M44" i="10"/>
  <c r="M45" i="10"/>
  <c r="M46" i="10"/>
  <c r="M47" i="10"/>
  <c r="M48" i="10"/>
  <c r="M50" i="10"/>
  <c r="M51" i="10"/>
  <c r="M52" i="10"/>
  <c r="M53" i="10"/>
  <c r="N12" i="10"/>
  <c r="N13" i="10"/>
  <c r="N14" i="10"/>
  <c r="N15" i="10"/>
  <c r="N16" i="10"/>
  <c r="N17" i="10"/>
  <c r="N18" i="10"/>
  <c r="N19" i="10"/>
  <c r="N24" i="10"/>
  <c r="N25" i="10"/>
  <c r="N26" i="10"/>
  <c r="N27" i="10"/>
  <c r="N28" i="10"/>
  <c r="N32" i="10"/>
  <c r="N33" i="10"/>
  <c r="N34" i="10"/>
  <c r="N36" i="10"/>
  <c r="N37" i="10"/>
  <c r="N38" i="10"/>
  <c r="N39" i="10"/>
  <c r="N40" i="10"/>
  <c r="N41" i="10"/>
  <c r="N43" i="10"/>
  <c r="N44" i="10"/>
  <c r="N45" i="10"/>
  <c r="N46" i="10"/>
  <c r="N47" i="10"/>
  <c r="N48" i="10"/>
  <c r="N50" i="10"/>
  <c r="N51" i="10"/>
  <c r="N52" i="10"/>
  <c r="N53" i="10"/>
  <c r="G281" i="2"/>
  <c r="G279" i="2"/>
  <c r="G277" i="2"/>
  <c r="G268" i="2"/>
  <c r="G267" i="2"/>
  <c r="G262" i="2"/>
  <c r="G260" i="2"/>
  <c r="I8" i="11" s="1"/>
  <c r="P8" i="11" s="1"/>
  <c r="S8" i="11" s="1"/>
  <c r="G258" i="2"/>
  <c r="G257" i="2"/>
  <c r="G252" i="2"/>
  <c r="G251" i="2"/>
  <c r="B7" i="9" s="1"/>
  <c r="G248" i="2"/>
  <c r="G242" i="2"/>
  <c r="G241" i="2"/>
  <c r="G240" i="2"/>
  <c r="P8" i="9" s="1"/>
  <c r="P102" i="9" s="1"/>
  <c r="G239" i="2"/>
  <c r="G238" i="2"/>
  <c r="G237" i="2"/>
  <c r="G236" i="2"/>
  <c r="L8" i="4" s="1"/>
  <c r="L102" i="4" s="1"/>
  <c r="G235" i="2"/>
  <c r="G234" i="2"/>
  <c r="G233" i="2"/>
  <c r="G232" i="2"/>
  <c r="G231" i="2"/>
  <c r="G230" i="2"/>
  <c r="G229" i="2"/>
  <c r="G227" i="2"/>
  <c r="B54" i="11" s="1"/>
  <c r="G225" i="2"/>
  <c r="G224" i="2"/>
  <c r="G223" i="2"/>
  <c r="G222" i="2"/>
  <c r="B60" i="4" s="1"/>
  <c r="G221" i="2"/>
  <c r="G220" i="2"/>
  <c r="G219" i="2"/>
  <c r="G217" i="2"/>
  <c r="G216" i="2"/>
  <c r="G215" i="2"/>
  <c r="G214" i="2"/>
  <c r="G213" i="2"/>
  <c r="B53" i="12" s="1"/>
  <c r="G212" i="2"/>
  <c r="G211" i="2"/>
  <c r="G210" i="2"/>
  <c r="G209" i="2"/>
  <c r="B60" i="8" s="1"/>
  <c r="G208" i="2"/>
  <c r="G207" i="2"/>
  <c r="G206" i="2"/>
  <c r="G205" i="2"/>
  <c r="G204" i="2"/>
  <c r="G203" i="2"/>
  <c r="G202" i="2"/>
  <c r="G201" i="2"/>
  <c r="G200" i="2"/>
  <c r="G199" i="2"/>
  <c r="G198" i="2"/>
  <c r="G197" i="2"/>
  <c r="G196" i="2"/>
  <c r="G195" i="2"/>
  <c r="G194" i="2"/>
  <c r="G193" i="2"/>
  <c r="G192" i="2"/>
  <c r="G191" i="2"/>
  <c r="G190" i="2"/>
  <c r="G189" i="2"/>
  <c r="G188" i="2"/>
  <c r="G187" i="2"/>
  <c r="G186" i="2"/>
  <c r="G185" i="2"/>
  <c r="G184" i="2"/>
  <c r="G183" i="2"/>
  <c r="G182" i="2"/>
  <c r="G181" i="2"/>
  <c r="G180" i="2"/>
  <c r="G179" i="2"/>
  <c r="G178" i="2"/>
  <c r="G177" i="2"/>
  <c r="G176" i="2"/>
  <c r="G175" i="2"/>
  <c r="G174" i="2"/>
  <c r="G173" i="2"/>
  <c r="G172" i="2"/>
  <c r="G171" i="2"/>
  <c r="G170" i="2"/>
  <c r="G169" i="2"/>
  <c r="B48" i="11" s="1"/>
  <c r="G168" i="2"/>
  <c r="G167" i="2"/>
  <c r="G166" i="2"/>
  <c r="G165" i="2"/>
  <c r="B48" i="8" s="1"/>
  <c r="G164" i="2"/>
  <c r="G163" i="2"/>
  <c r="G162" i="2"/>
  <c r="G161" i="2"/>
  <c r="G160" i="2"/>
  <c r="G159" i="2"/>
  <c r="G158" i="2"/>
  <c r="G157" i="2"/>
  <c r="G156" i="2"/>
  <c r="G155" i="2"/>
  <c r="G154" i="2"/>
  <c r="G153" i="2"/>
  <c r="G152" i="2"/>
  <c r="G151" i="2"/>
  <c r="G150" i="2"/>
  <c r="G149" i="2"/>
  <c r="B45" i="9" s="1"/>
  <c r="G147" i="2"/>
  <c r="G146" i="2"/>
  <c r="G145" i="2"/>
  <c r="G144" i="2"/>
  <c r="G143" i="2"/>
  <c r="G142" i="2"/>
  <c r="G141" i="2"/>
  <c r="G140" i="2"/>
  <c r="B43" i="11" s="1"/>
  <c r="G139" i="2"/>
  <c r="G138" i="2"/>
  <c r="G137" i="2"/>
  <c r="G136" i="2"/>
  <c r="G135" i="2"/>
  <c r="G134" i="2"/>
  <c r="G133" i="2"/>
  <c r="G132" i="2"/>
  <c r="G131" i="2"/>
  <c r="G130" i="2"/>
  <c r="G129" i="2"/>
  <c r="G128" i="2"/>
  <c r="G127" i="2"/>
  <c r="G126" i="2"/>
  <c r="G125" i="2"/>
  <c r="G124" i="2"/>
  <c r="G123" i="2"/>
  <c r="G122" i="2"/>
  <c r="G121" i="2"/>
  <c r="G120" i="2"/>
  <c r="G119" i="2"/>
  <c r="G118" i="2"/>
  <c r="G117" i="2"/>
  <c r="G116" i="2"/>
  <c r="G115" i="2"/>
  <c r="G114" i="2"/>
  <c r="G113" i="2"/>
  <c r="G112" i="2"/>
  <c r="G111" i="2"/>
  <c r="G110" i="2"/>
  <c r="G109" i="2"/>
  <c r="G108" i="2"/>
  <c r="G107" i="2"/>
  <c r="G106" i="2"/>
  <c r="G105" i="2"/>
  <c r="G104" i="2"/>
  <c r="B35" i="11" s="1"/>
  <c r="G103" i="2"/>
  <c r="G102" i="2"/>
  <c r="G101" i="2"/>
  <c r="G100" i="2"/>
  <c r="G99" i="2"/>
  <c r="G98" i="2"/>
  <c r="G97" i="2"/>
  <c r="G95" i="2"/>
  <c r="G94" i="2"/>
  <c r="G93" i="2"/>
  <c r="G92" i="2"/>
  <c r="G91" i="2"/>
  <c r="G90" i="2"/>
  <c r="G89" i="2"/>
  <c r="G88" i="2"/>
  <c r="G87" i="2"/>
  <c r="G86" i="2"/>
  <c r="G85" i="2"/>
  <c r="G84" i="2"/>
  <c r="G83" i="2"/>
  <c r="G82" i="2"/>
  <c r="G81" i="2"/>
  <c r="G80" i="2"/>
  <c r="G79" i="2"/>
  <c r="G78" i="2"/>
  <c r="G77" i="2"/>
  <c r="G76" i="2"/>
  <c r="G75" i="2"/>
  <c r="G74" i="2"/>
  <c r="G73" i="2"/>
  <c r="G72" i="2"/>
  <c r="G71" i="2"/>
  <c r="G70" i="2"/>
  <c r="G69" i="2"/>
  <c r="G68" i="2"/>
  <c r="G67" i="2"/>
  <c r="G66" i="2"/>
  <c r="G65" i="2"/>
  <c r="G64" i="2"/>
  <c r="G63" i="2"/>
  <c r="G62" i="2"/>
  <c r="G61" i="2"/>
  <c r="G60" i="2"/>
  <c r="G59" i="2"/>
  <c r="G58" i="2"/>
  <c r="G57" i="2"/>
  <c r="G56" i="2"/>
  <c r="G55" i="2"/>
  <c r="G54" i="2"/>
  <c r="G53" i="2"/>
  <c r="G52" i="2"/>
  <c r="G51" i="2"/>
  <c r="G50" i="2"/>
  <c r="G49" i="2"/>
  <c r="G48" i="2"/>
  <c r="G47" i="2"/>
  <c r="G46" i="2"/>
  <c r="G45" i="2"/>
  <c r="G44" i="2"/>
  <c r="G43" i="2"/>
  <c r="B24" i="4" s="1"/>
  <c r="G42" i="2"/>
  <c r="G41" i="2"/>
  <c r="G40" i="2"/>
  <c r="G39" i="2"/>
  <c r="B115" i="10" s="1"/>
  <c r="G38" i="2"/>
  <c r="G37" i="2"/>
  <c r="G35" i="2"/>
  <c r="G34" i="2"/>
  <c r="B111" i="8" s="1"/>
  <c r="G33" i="2"/>
  <c r="G32" i="2"/>
  <c r="G31" i="2"/>
  <c r="G30" i="2"/>
  <c r="B12" i="11" s="1"/>
  <c r="G29" i="2"/>
  <c r="G28" i="2"/>
  <c r="G27" i="2"/>
  <c r="G26" i="2"/>
  <c r="G25" i="2"/>
  <c r="G24" i="2"/>
  <c r="G23" i="2"/>
  <c r="G8" i="3" s="1"/>
  <c r="N8" i="3" s="1"/>
  <c r="G22" i="2"/>
  <c r="H8" i="3" s="1"/>
  <c r="O8" i="3" s="1"/>
  <c r="G21" i="2"/>
  <c r="G20" i="2"/>
  <c r="G17" i="2"/>
  <c r="G16" i="2"/>
  <c r="G15" i="2"/>
  <c r="G14" i="2"/>
  <c r="G10" i="2"/>
  <c r="G9" i="2"/>
  <c r="G8" i="2"/>
  <c r="G7" i="2"/>
  <c r="G6" i="2"/>
  <c r="G5" i="2"/>
  <c r="G3" i="2"/>
  <c r="D397" i="6"/>
  <c r="D396" i="6"/>
  <c r="D395" i="6"/>
  <c r="DU394" i="6"/>
  <c r="DT394" i="6"/>
  <c r="DS394" i="6"/>
  <c r="DR394" i="6"/>
  <c r="DQ394" i="6"/>
  <c r="DP394" i="6"/>
  <c r="DO394" i="6"/>
  <c r="DN394" i="6"/>
  <c r="DM394" i="6"/>
  <c r="DL394" i="6"/>
  <c r="DK394" i="6"/>
  <c r="DJ394" i="6"/>
  <c r="DI394" i="6"/>
  <c r="DH394" i="6"/>
  <c r="DG394" i="6"/>
  <c r="DF394" i="6"/>
  <c r="DE394" i="6"/>
  <c r="DD394" i="6"/>
  <c r="DC394" i="6"/>
  <c r="DB394" i="6"/>
  <c r="DA394" i="6"/>
  <c r="CZ394" i="6"/>
  <c r="CY394" i="6"/>
  <c r="CX394" i="6"/>
  <c r="CW394" i="6"/>
  <c r="CV394" i="6"/>
  <c r="CU394" i="6"/>
  <c r="CT394" i="6"/>
  <c r="CS394" i="6"/>
  <c r="CR394" i="6"/>
  <c r="CQ394" i="6"/>
  <c r="CP394" i="6"/>
  <c r="CO394" i="6"/>
  <c r="CN394" i="6"/>
  <c r="CM394" i="6"/>
  <c r="CL394" i="6"/>
  <c r="D394" i="6"/>
  <c r="D393" i="6"/>
  <c r="D392" i="6"/>
  <c r="D391" i="6"/>
  <c r="DU390" i="6"/>
  <c r="DT390" i="6"/>
  <c r="DS390" i="6"/>
  <c r="DR390" i="6"/>
  <c r="DQ390" i="6"/>
  <c r="DP390" i="6"/>
  <c r="DO390" i="6"/>
  <c r="DN390" i="6"/>
  <c r="DM390" i="6"/>
  <c r="DL390" i="6"/>
  <c r="DK390" i="6"/>
  <c r="DJ390" i="6"/>
  <c r="DI390" i="6"/>
  <c r="DH390" i="6"/>
  <c r="DG390" i="6"/>
  <c r="DF390" i="6"/>
  <c r="DE390" i="6"/>
  <c r="DD390" i="6"/>
  <c r="DC390" i="6"/>
  <c r="DB390" i="6"/>
  <c r="DA390" i="6"/>
  <c r="CZ390" i="6"/>
  <c r="CY390" i="6"/>
  <c r="CX390" i="6"/>
  <c r="CW390" i="6"/>
  <c r="CV390" i="6"/>
  <c r="CU390" i="6"/>
  <c r="CT390" i="6"/>
  <c r="CS390" i="6"/>
  <c r="CS387" i="6"/>
  <c r="CR390" i="6"/>
  <c r="CQ390" i="6"/>
  <c r="CP390" i="6"/>
  <c r="CO390" i="6"/>
  <c r="CO387" i="6"/>
  <c r="CN390" i="6"/>
  <c r="CM390" i="6"/>
  <c r="CL390" i="6"/>
  <c r="D390" i="6"/>
  <c r="D389" i="6"/>
  <c r="D388" i="6"/>
  <c r="DU387" i="6"/>
  <c r="DT387" i="6"/>
  <c r="DS387" i="6"/>
  <c r="DR387" i="6"/>
  <c r="DR386" i="6" s="1"/>
  <c r="DQ387" i="6"/>
  <c r="DP387" i="6"/>
  <c r="DO387" i="6"/>
  <c r="DN387" i="6"/>
  <c r="DM387" i="6"/>
  <c r="DL387" i="6"/>
  <c r="DK387" i="6"/>
  <c r="DJ387" i="6"/>
  <c r="DJ386" i="6" s="1"/>
  <c r="DI387" i="6"/>
  <c r="DH387" i="6"/>
  <c r="DG387" i="6"/>
  <c r="DF387" i="6"/>
  <c r="DF386" i="6" s="1"/>
  <c r="DE387" i="6"/>
  <c r="DD387" i="6"/>
  <c r="DC387" i="6"/>
  <c r="DB387" i="6"/>
  <c r="DB386" i="6" s="1"/>
  <c r="DA387" i="6"/>
  <c r="CZ387" i="6"/>
  <c r="CY387" i="6"/>
  <c r="CX387" i="6"/>
  <c r="CX386" i="6" s="1"/>
  <c r="CW387" i="6"/>
  <c r="CV387" i="6"/>
  <c r="CU387" i="6"/>
  <c r="CT387" i="6"/>
  <c r="CR387" i="6"/>
  <c r="CQ387" i="6"/>
  <c r="CP387" i="6"/>
  <c r="CN387" i="6"/>
  <c r="CN386" i="6" s="1"/>
  <c r="CM387" i="6"/>
  <c r="CL387" i="6"/>
  <c r="D387" i="6"/>
  <c r="D386" i="6"/>
  <c r="D385" i="6"/>
  <c r="D384" i="6"/>
  <c r="D383" i="6"/>
  <c r="D382" i="6"/>
  <c r="D381" i="6"/>
  <c r="DU380" i="6"/>
  <c r="DU379" i="6" s="1"/>
  <c r="DT380" i="6"/>
  <c r="DT379" i="6" s="1"/>
  <c r="DS380" i="6"/>
  <c r="DS379" i="6" s="1"/>
  <c r="DR380" i="6"/>
  <c r="DR379" i="6" s="1"/>
  <c r="DQ380" i="6"/>
  <c r="DQ379" i="6" s="1"/>
  <c r="DP380" i="6"/>
  <c r="DP379" i="6" s="1"/>
  <c r="DO380" i="6"/>
  <c r="DO379" i="6" s="1"/>
  <c r="DN380" i="6"/>
  <c r="DN379" i="6" s="1"/>
  <c r="DM380" i="6"/>
  <c r="DM379" i="6" s="1"/>
  <c r="DL380" i="6"/>
  <c r="DL379" i="6" s="1"/>
  <c r="DK380" i="6"/>
  <c r="DK379" i="6" s="1"/>
  <c r="DJ380" i="6"/>
  <c r="DJ379" i="6" s="1"/>
  <c r="DI380" i="6"/>
  <c r="DI379" i="6" s="1"/>
  <c r="DH380" i="6"/>
  <c r="DH379" i="6" s="1"/>
  <c r="DG380" i="6"/>
  <c r="DG379" i="6" s="1"/>
  <c r="DF380" i="6"/>
  <c r="DF379" i="6" s="1"/>
  <c r="DE380" i="6"/>
  <c r="DE379" i="6" s="1"/>
  <c r="DD380" i="6"/>
  <c r="DD379" i="6" s="1"/>
  <c r="DC380" i="6"/>
  <c r="DC379" i="6" s="1"/>
  <c r="DB380" i="6"/>
  <c r="DB379" i="6" s="1"/>
  <c r="DA380" i="6"/>
  <c r="DA379" i="6" s="1"/>
  <c r="CZ380" i="6"/>
  <c r="CZ379" i="6" s="1"/>
  <c r="CY380" i="6"/>
  <c r="CY379" i="6" s="1"/>
  <c r="CX380" i="6"/>
  <c r="CX379" i="6" s="1"/>
  <c r="CW380" i="6"/>
  <c r="CW379" i="6" s="1"/>
  <c r="CV380" i="6"/>
  <c r="CV379" i="6" s="1"/>
  <c r="CU380" i="6"/>
  <c r="CU379" i="6" s="1"/>
  <c r="CT380" i="6"/>
  <c r="CT379" i="6" s="1"/>
  <c r="CS380" i="6"/>
  <c r="CS379" i="6" s="1"/>
  <c r="CR380" i="6"/>
  <c r="CR379" i="6" s="1"/>
  <c r="CQ380" i="6"/>
  <c r="CQ379" i="6" s="1"/>
  <c r="CP380" i="6"/>
  <c r="CP379" i="6" s="1"/>
  <c r="CO380" i="6"/>
  <c r="CO379" i="6" s="1"/>
  <c r="CN380" i="6"/>
  <c r="CN379" i="6" s="1"/>
  <c r="CM380" i="6"/>
  <c r="CM379" i="6" s="1"/>
  <c r="CL380" i="6"/>
  <c r="CL379" i="6" s="1"/>
  <c r="D380" i="6"/>
  <c r="D379" i="6"/>
  <c r="D378" i="6"/>
  <c r="D377" i="6"/>
  <c r="D376" i="6"/>
  <c r="D375" i="6"/>
  <c r="D374" i="6"/>
  <c r="D373" i="6"/>
  <c r="D372" i="6"/>
  <c r="D371" i="6"/>
  <c r="D370" i="6"/>
  <c r="DU369" i="6"/>
  <c r="DT369" i="6"/>
  <c r="DS369" i="6"/>
  <c r="DR369" i="6"/>
  <c r="DQ369" i="6"/>
  <c r="DP369" i="6"/>
  <c r="DO369" i="6"/>
  <c r="DN369" i="6"/>
  <c r="DM369" i="6"/>
  <c r="DL369" i="6"/>
  <c r="DK369" i="6"/>
  <c r="DJ369" i="6"/>
  <c r="DI369" i="6"/>
  <c r="DH369" i="6"/>
  <c r="DG369" i="6"/>
  <c r="DF369" i="6"/>
  <c r="DE369" i="6"/>
  <c r="DD369" i="6"/>
  <c r="DC369" i="6"/>
  <c r="DB369" i="6"/>
  <c r="DA369" i="6"/>
  <c r="CZ369" i="6"/>
  <c r="CY369" i="6"/>
  <c r="CX369" i="6"/>
  <c r="CW369" i="6"/>
  <c r="CV369" i="6"/>
  <c r="CU369" i="6"/>
  <c r="CT369" i="6"/>
  <c r="CS369" i="6"/>
  <c r="CR369" i="6"/>
  <c r="CQ369" i="6"/>
  <c r="CP369" i="6"/>
  <c r="CO369" i="6"/>
  <c r="CN369" i="6"/>
  <c r="CM369" i="6"/>
  <c r="CL369" i="6"/>
  <c r="D369" i="6"/>
  <c r="D368" i="6"/>
  <c r="D367" i="6"/>
  <c r="D366" i="6"/>
  <c r="D365" i="6"/>
  <c r="D364" i="6"/>
  <c r="D363" i="6"/>
  <c r="D362" i="6"/>
  <c r="DU361" i="6"/>
  <c r="DT361" i="6"/>
  <c r="DS361" i="6"/>
  <c r="DS351" i="6"/>
  <c r="DR361" i="6"/>
  <c r="DQ361" i="6"/>
  <c r="DP361" i="6"/>
  <c r="DO361" i="6"/>
  <c r="DN361" i="6"/>
  <c r="DM361" i="6"/>
  <c r="DL361" i="6"/>
  <c r="DK361" i="6"/>
  <c r="DJ361" i="6"/>
  <c r="DI361" i="6"/>
  <c r="DH361" i="6"/>
  <c r="DG361" i="6"/>
  <c r="DF361" i="6"/>
  <c r="DE361" i="6"/>
  <c r="DD361" i="6"/>
  <c r="DC361" i="6"/>
  <c r="DB361" i="6"/>
  <c r="DA361" i="6"/>
  <c r="CZ361" i="6"/>
  <c r="CY361" i="6"/>
  <c r="CX361" i="6"/>
  <c r="CW361" i="6"/>
  <c r="CV361" i="6"/>
  <c r="CU361" i="6"/>
  <c r="CT361" i="6"/>
  <c r="CS361" i="6"/>
  <c r="CR361" i="6"/>
  <c r="CQ361" i="6"/>
  <c r="CP361" i="6"/>
  <c r="CO361" i="6"/>
  <c r="CN361" i="6"/>
  <c r="CM361" i="6"/>
  <c r="CL361" i="6"/>
  <c r="D361" i="6"/>
  <c r="D360" i="6"/>
  <c r="D359" i="6"/>
  <c r="D358" i="6"/>
  <c r="D357" i="6"/>
  <c r="D356" i="6"/>
  <c r="D355" i="6"/>
  <c r="D354" i="6"/>
  <c r="D353" i="6"/>
  <c r="D352" i="6"/>
  <c r="DU351" i="6"/>
  <c r="DT351" i="6"/>
  <c r="DR351" i="6"/>
  <c r="DQ351" i="6"/>
  <c r="DP351" i="6"/>
  <c r="DP350" i="6" s="1"/>
  <c r="DO351" i="6"/>
  <c r="DN351" i="6"/>
  <c r="DM351" i="6"/>
  <c r="DL351" i="6"/>
  <c r="DL350" i="6" s="1"/>
  <c r="DK351" i="6"/>
  <c r="DJ351" i="6"/>
  <c r="DI351" i="6"/>
  <c r="DH351" i="6"/>
  <c r="DH350" i="6" s="1"/>
  <c r="DG351" i="6"/>
  <c r="DF351" i="6"/>
  <c r="DE351" i="6"/>
  <c r="DD351" i="6"/>
  <c r="DD350" i="6" s="1"/>
  <c r="DC351" i="6"/>
  <c r="DB351" i="6"/>
  <c r="DA351" i="6"/>
  <c r="CZ351" i="6"/>
  <c r="CZ350" i="6" s="1"/>
  <c r="CY351" i="6"/>
  <c r="CX351" i="6"/>
  <c r="CW351" i="6"/>
  <c r="CV351" i="6"/>
  <c r="CV350" i="6" s="1"/>
  <c r="CU351" i="6"/>
  <c r="CT351" i="6"/>
  <c r="CS351" i="6"/>
  <c r="CR351" i="6"/>
  <c r="CR350" i="6" s="1"/>
  <c r="CQ351" i="6"/>
  <c r="CP351" i="6"/>
  <c r="CO351" i="6"/>
  <c r="CN351" i="6"/>
  <c r="CN350" i="6" s="1"/>
  <c r="CM351" i="6"/>
  <c r="CL351" i="6"/>
  <c r="D351" i="6"/>
  <c r="D350" i="6"/>
  <c r="D349" i="6"/>
  <c r="D348" i="6"/>
  <c r="D347" i="6"/>
  <c r="DU346" i="6"/>
  <c r="DT346" i="6"/>
  <c r="DS346" i="6"/>
  <c r="DR346" i="6"/>
  <c r="DQ346" i="6"/>
  <c r="DP346" i="6"/>
  <c r="DO346" i="6"/>
  <c r="DN346" i="6"/>
  <c r="DM346" i="6"/>
  <c r="DL346" i="6"/>
  <c r="DK346" i="6"/>
  <c r="DJ346" i="6"/>
  <c r="DI346" i="6"/>
  <c r="DH346" i="6"/>
  <c r="DG346" i="6"/>
  <c r="DF346" i="6"/>
  <c r="DE346" i="6"/>
  <c r="DD346" i="6"/>
  <c r="DC346" i="6"/>
  <c r="DB346" i="6"/>
  <c r="DA346" i="6"/>
  <c r="CZ346" i="6"/>
  <c r="CY346" i="6"/>
  <c r="CX346" i="6"/>
  <c r="CW346" i="6"/>
  <c r="CV346" i="6"/>
  <c r="CU346" i="6"/>
  <c r="CT346" i="6"/>
  <c r="CS346" i="6"/>
  <c r="CR346" i="6"/>
  <c r="CQ346" i="6"/>
  <c r="CP346" i="6"/>
  <c r="CO346" i="6"/>
  <c r="CN346" i="6"/>
  <c r="CM346" i="6"/>
  <c r="CL346" i="6"/>
  <c r="D346" i="6"/>
  <c r="D345" i="6"/>
  <c r="DU344" i="6"/>
  <c r="DT344" i="6"/>
  <c r="DS344" i="6"/>
  <c r="DR344" i="6"/>
  <c r="DQ344" i="6"/>
  <c r="DP344" i="6"/>
  <c r="DO344" i="6"/>
  <c r="DN344" i="6"/>
  <c r="DM344" i="6"/>
  <c r="DL344" i="6"/>
  <c r="DK344" i="6"/>
  <c r="DJ344" i="6"/>
  <c r="DI344" i="6"/>
  <c r="DH344" i="6"/>
  <c r="DG344" i="6"/>
  <c r="DF344" i="6"/>
  <c r="DE344" i="6"/>
  <c r="DD344" i="6"/>
  <c r="DC344" i="6"/>
  <c r="DB344" i="6"/>
  <c r="DA344" i="6"/>
  <c r="CZ344" i="6"/>
  <c r="CY344" i="6"/>
  <c r="CX344" i="6"/>
  <c r="CW344" i="6"/>
  <c r="CV344" i="6"/>
  <c r="CU344" i="6"/>
  <c r="CT344" i="6"/>
  <c r="CS344" i="6"/>
  <c r="CR344" i="6"/>
  <c r="CQ344" i="6"/>
  <c r="CP344" i="6"/>
  <c r="CO344" i="6"/>
  <c r="CN344" i="6"/>
  <c r="CM344" i="6"/>
  <c r="CL344" i="6"/>
  <c r="D344" i="6"/>
  <c r="D343" i="6"/>
  <c r="D342" i="6"/>
  <c r="D341" i="6"/>
  <c r="D340" i="6"/>
  <c r="D339" i="6"/>
  <c r="D338" i="6"/>
  <c r="D337" i="6"/>
  <c r="DU336" i="6"/>
  <c r="DT336" i="6"/>
  <c r="DS336" i="6"/>
  <c r="DR336" i="6"/>
  <c r="DQ336" i="6"/>
  <c r="DP336" i="6"/>
  <c r="DO336" i="6"/>
  <c r="DN336" i="6"/>
  <c r="DM336" i="6"/>
  <c r="DL336" i="6"/>
  <c r="DK336" i="6"/>
  <c r="DJ336" i="6"/>
  <c r="DI336" i="6"/>
  <c r="DH336" i="6"/>
  <c r="DG336" i="6"/>
  <c r="DF336" i="6"/>
  <c r="DE336" i="6"/>
  <c r="DD336" i="6"/>
  <c r="DC336" i="6"/>
  <c r="DC322" i="6"/>
  <c r="DC330" i="6"/>
  <c r="DB336" i="6"/>
  <c r="DA336" i="6"/>
  <c r="CZ336" i="6"/>
  <c r="CY336" i="6"/>
  <c r="CX336" i="6"/>
  <c r="CW336" i="6"/>
  <c r="CV336" i="6"/>
  <c r="CU336" i="6"/>
  <c r="CT336" i="6"/>
  <c r="CS336" i="6"/>
  <c r="CR336" i="6"/>
  <c r="CQ336" i="6"/>
  <c r="CP336" i="6"/>
  <c r="CO336" i="6"/>
  <c r="CN336" i="6"/>
  <c r="CM336" i="6"/>
  <c r="CL336" i="6"/>
  <c r="D336" i="6"/>
  <c r="D335" i="6"/>
  <c r="D334" i="6"/>
  <c r="D333" i="6"/>
  <c r="D332" i="6"/>
  <c r="D331" i="6"/>
  <c r="DU330" i="6"/>
  <c r="DT330" i="6"/>
  <c r="DS330" i="6"/>
  <c r="DR330" i="6"/>
  <c r="DQ330" i="6"/>
  <c r="DP330" i="6"/>
  <c r="DO330" i="6"/>
  <c r="DN330" i="6"/>
  <c r="DM330" i="6"/>
  <c r="DL330" i="6"/>
  <c r="DK330" i="6"/>
  <c r="DJ330" i="6"/>
  <c r="DI330" i="6"/>
  <c r="DH330" i="6"/>
  <c r="DG330" i="6"/>
  <c r="DF330" i="6"/>
  <c r="DE330" i="6"/>
  <c r="DD330" i="6"/>
  <c r="DB330" i="6"/>
  <c r="DA330" i="6"/>
  <c r="CZ330" i="6"/>
  <c r="CY330" i="6"/>
  <c r="CX330" i="6"/>
  <c r="CW330" i="6"/>
  <c r="CV330" i="6"/>
  <c r="CU330" i="6"/>
  <c r="CT330" i="6"/>
  <c r="CS330" i="6"/>
  <c r="CR330" i="6"/>
  <c r="CQ330" i="6"/>
  <c r="CP330" i="6"/>
  <c r="CO330" i="6"/>
  <c r="CN330" i="6"/>
  <c r="CM330" i="6"/>
  <c r="CL330" i="6"/>
  <c r="D330" i="6"/>
  <c r="D329" i="6"/>
  <c r="D328" i="6"/>
  <c r="D327" i="6"/>
  <c r="D326" i="6"/>
  <c r="D325" i="6"/>
  <c r="D324" i="6"/>
  <c r="D323" i="6"/>
  <c r="DU322" i="6"/>
  <c r="DT322" i="6"/>
  <c r="DS322" i="6"/>
  <c r="DR322" i="6"/>
  <c r="DQ322" i="6"/>
  <c r="DP322" i="6"/>
  <c r="DO322" i="6"/>
  <c r="DN322" i="6"/>
  <c r="DM322" i="6"/>
  <c r="DL322" i="6"/>
  <c r="DK322" i="6"/>
  <c r="DJ322" i="6"/>
  <c r="DI322" i="6"/>
  <c r="DH322" i="6"/>
  <c r="DG322" i="6"/>
  <c r="DF322" i="6"/>
  <c r="DE322" i="6"/>
  <c r="DD322" i="6"/>
  <c r="DB322" i="6"/>
  <c r="DA322" i="6"/>
  <c r="CZ322" i="6"/>
  <c r="CY322" i="6"/>
  <c r="CX322" i="6"/>
  <c r="CW322" i="6"/>
  <c r="CV322" i="6"/>
  <c r="CU322" i="6"/>
  <c r="CT322" i="6"/>
  <c r="CS322" i="6"/>
  <c r="CR322" i="6"/>
  <c r="CQ322" i="6"/>
  <c r="CP322" i="6"/>
  <c r="CO322" i="6"/>
  <c r="CN322" i="6"/>
  <c r="CM322" i="6"/>
  <c r="CL322" i="6"/>
  <c r="D322" i="6"/>
  <c r="D321" i="6"/>
  <c r="D320" i="6"/>
  <c r="D319" i="6"/>
  <c r="D318" i="6"/>
  <c r="D317" i="6"/>
  <c r="D316" i="6"/>
  <c r="D315" i="6"/>
  <c r="D314" i="6"/>
  <c r="D313" i="6"/>
  <c r="D312" i="6"/>
  <c r="DU311" i="6"/>
  <c r="DT311" i="6"/>
  <c r="DS311" i="6"/>
  <c r="DR311" i="6"/>
  <c r="DQ311" i="6"/>
  <c r="DP311" i="6"/>
  <c r="DO311" i="6"/>
  <c r="DN311" i="6"/>
  <c r="DM311" i="6"/>
  <c r="DL311" i="6"/>
  <c r="DK311" i="6"/>
  <c r="DJ311" i="6"/>
  <c r="DI311" i="6"/>
  <c r="DH311" i="6"/>
  <c r="DG311" i="6"/>
  <c r="DF311" i="6"/>
  <c r="DE311" i="6"/>
  <c r="DD311" i="6"/>
  <c r="DC311" i="6"/>
  <c r="DB311" i="6"/>
  <c r="DA311" i="6"/>
  <c r="CZ311" i="6"/>
  <c r="CY311" i="6"/>
  <c r="CX311" i="6"/>
  <c r="CW311" i="6"/>
  <c r="CV311" i="6"/>
  <c r="CU311" i="6"/>
  <c r="CT311" i="6"/>
  <c r="CS311" i="6"/>
  <c r="CR311" i="6"/>
  <c r="CQ311" i="6"/>
  <c r="CP311" i="6"/>
  <c r="CO311" i="6"/>
  <c r="CN311" i="6"/>
  <c r="CM311" i="6"/>
  <c r="CL311" i="6"/>
  <c r="D311" i="6"/>
  <c r="D310" i="6"/>
  <c r="D309" i="6"/>
  <c r="D308" i="6"/>
  <c r="DU307" i="6"/>
  <c r="DT307" i="6"/>
  <c r="DS307" i="6"/>
  <c r="DR307" i="6"/>
  <c r="DQ307" i="6"/>
  <c r="DP307" i="6"/>
  <c r="DO307" i="6"/>
  <c r="DN307" i="6"/>
  <c r="DM307" i="6"/>
  <c r="DL307" i="6"/>
  <c r="DK307" i="6"/>
  <c r="DJ307" i="6"/>
  <c r="DI307" i="6"/>
  <c r="DH307" i="6"/>
  <c r="DG307" i="6"/>
  <c r="DF307" i="6"/>
  <c r="DE307" i="6"/>
  <c r="DD307" i="6"/>
  <c r="DC307" i="6"/>
  <c r="DB307" i="6"/>
  <c r="DA307" i="6"/>
  <c r="CZ307" i="6"/>
  <c r="CY307" i="6"/>
  <c r="CX307" i="6"/>
  <c r="CW307" i="6"/>
  <c r="CV307" i="6"/>
  <c r="CU307" i="6"/>
  <c r="CT307" i="6"/>
  <c r="CS307" i="6"/>
  <c r="CR307" i="6"/>
  <c r="CQ307" i="6"/>
  <c r="CP307" i="6"/>
  <c r="CO307" i="6"/>
  <c r="CN307" i="6"/>
  <c r="CM307" i="6"/>
  <c r="CL307" i="6"/>
  <c r="D307" i="6"/>
  <c r="D306" i="6"/>
  <c r="D305" i="6"/>
  <c r="D304" i="6"/>
  <c r="DU303" i="6"/>
  <c r="DT303" i="6"/>
  <c r="DS303" i="6"/>
  <c r="DR303" i="6"/>
  <c r="DQ303" i="6"/>
  <c r="DP303" i="6"/>
  <c r="DO303" i="6"/>
  <c r="DN303" i="6"/>
  <c r="DM303" i="6"/>
  <c r="DL303" i="6"/>
  <c r="DK303" i="6"/>
  <c r="DJ303" i="6"/>
  <c r="DI303" i="6"/>
  <c r="DH303" i="6"/>
  <c r="DG303" i="6"/>
  <c r="DF303" i="6"/>
  <c r="DE303" i="6"/>
  <c r="DD303" i="6"/>
  <c r="DC303" i="6"/>
  <c r="DB303" i="6"/>
  <c r="DA303" i="6"/>
  <c r="CZ303" i="6"/>
  <c r="CY303" i="6"/>
  <c r="CX303" i="6"/>
  <c r="CW303" i="6"/>
  <c r="CV303" i="6"/>
  <c r="CU303" i="6"/>
  <c r="CT303" i="6"/>
  <c r="CS303" i="6"/>
  <c r="CR303" i="6"/>
  <c r="CQ303" i="6"/>
  <c r="CP303" i="6"/>
  <c r="CO303" i="6"/>
  <c r="CN303" i="6"/>
  <c r="CM303" i="6"/>
  <c r="CL303" i="6"/>
  <c r="D303" i="6"/>
  <c r="D302" i="6"/>
  <c r="D301" i="6"/>
  <c r="DU300" i="6"/>
  <c r="DT300" i="6"/>
  <c r="DS300" i="6"/>
  <c r="DR300" i="6"/>
  <c r="DQ300" i="6"/>
  <c r="DP300" i="6"/>
  <c r="DO300" i="6"/>
  <c r="DN300" i="6"/>
  <c r="DM300" i="6"/>
  <c r="DL300" i="6"/>
  <c r="DK300" i="6"/>
  <c r="DJ300" i="6"/>
  <c r="DI300" i="6"/>
  <c r="DH300" i="6"/>
  <c r="DG300" i="6"/>
  <c r="DF300" i="6"/>
  <c r="DE300" i="6"/>
  <c r="DD300" i="6"/>
  <c r="DC300" i="6"/>
  <c r="DB300" i="6"/>
  <c r="DA300" i="6"/>
  <c r="CZ300" i="6"/>
  <c r="CY300" i="6"/>
  <c r="CX300" i="6"/>
  <c r="CW300" i="6"/>
  <c r="CV300" i="6"/>
  <c r="CU300" i="6"/>
  <c r="CT300" i="6"/>
  <c r="CS300" i="6"/>
  <c r="CR300" i="6"/>
  <c r="CQ300" i="6"/>
  <c r="CP300" i="6"/>
  <c r="CO300" i="6"/>
  <c r="CN300" i="6"/>
  <c r="CM300" i="6"/>
  <c r="CL300" i="6"/>
  <c r="D300" i="6"/>
  <c r="D299" i="6"/>
  <c r="D298" i="6"/>
  <c r="DI297" i="6"/>
  <c r="DI296" i="6" s="1"/>
  <c r="D297" i="6"/>
  <c r="DU296" i="6"/>
  <c r="DT296" i="6"/>
  <c r="DS296" i="6"/>
  <c r="DR296" i="6"/>
  <c r="DQ296" i="6"/>
  <c r="DP296" i="6"/>
  <c r="DO296" i="6"/>
  <c r="DN296" i="6"/>
  <c r="DM296" i="6"/>
  <c r="DL296" i="6"/>
  <c r="DK296" i="6"/>
  <c r="DJ296" i="6"/>
  <c r="DH296" i="6"/>
  <c r="DG296" i="6"/>
  <c r="DF296" i="6"/>
  <c r="DE296" i="6"/>
  <c r="DD296" i="6"/>
  <c r="DC296" i="6"/>
  <c r="DB296" i="6"/>
  <c r="DA296" i="6"/>
  <c r="CZ296" i="6"/>
  <c r="CY296" i="6"/>
  <c r="CX296" i="6"/>
  <c r="CW296" i="6"/>
  <c r="CV296" i="6"/>
  <c r="CU296" i="6"/>
  <c r="CT296" i="6"/>
  <c r="CS296" i="6"/>
  <c r="CR296" i="6"/>
  <c r="CQ296" i="6"/>
  <c r="CP296" i="6"/>
  <c r="CO296" i="6"/>
  <c r="CN296" i="6"/>
  <c r="CM296" i="6"/>
  <c r="CL296" i="6"/>
  <c r="D296" i="6"/>
  <c r="D295" i="6"/>
  <c r="D294" i="6"/>
  <c r="D293" i="6"/>
  <c r="D292" i="6"/>
  <c r="D291" i="6"/>
  <c r="D290" i="6"/>
  <c r="D289" i="6"/>
  <c r="D288" i="6"/>
  <c r="D287" i="6"/>
  <c r="DU286" i="6"/>
  <c r="DT286" i="6"/>
  <c r="DS286" i="6"/>
  <c r="DR286" i="6"/>
  <c r="DQ286" i="6"/>
  <c r="DP286" i="6"/>
  <c r="DO286" i="6"/>
  <c r="DN286" i="6"/>
  <c r="DM286" i="6"/>
  <c r="DL286" i="6"/>
  <c r="DK286" i="6"/>
  <c r="DJ286" i="6"/>
  <c r="DI286" i="6"/>
  <c r="DH286" i="6"/>
  <c r="DG286" i="6"/>
  <c r="DF286" i="6"/>
  <c r="DE286" i="6"/>
  <c r="DD286" i="6"/>
  <c r="DC286" i="6"/>
  <c r="DB286" i="6"/>
  <c r="DA286" i="6"/>
  <c r="CZ286" i="6"/>
  <c r="CY286" i="6"/>
  <c r="CX286" i="6"/>
  <c r="CW286" i="6"/>
  <c r="CV286" i="6"/>
  <c r="CU286" i="6"/>
  <c r="CT286" i="6"/>
  <c r="CS286" i="6"/>
  <c r="CR286" i="6"/>
  <c r="CQ286" i="6"/>
  <c r="CP286" i="6"/>
  <c r="CO286" i="6"/>
  <c r="CN286" i="6"/>
  <c r="CM286" i="6"/>
  <c r="CL286" i="6"/>
  <c r="D286" i="6"/>
  <c r="D285" i="6"/>
  <c r="D284" i="6"/>
  <c r="D283" i="6"/>
  <c r="D282" i="6"/>
  <c r="D281" i="6"/>
  <c r="D280" i="6"/>
  <c r="DU279" i="6"/>
  <c r="DT279" i="6"/>
  <c r="DS279" i="6"/>
  <c r="DR279" i="6"/>
  <c r="DQ279" i="6"/>
  <c r="DP279" i="6"/>
  <c r="DO279" i="6"/>
  <c r="DN279" i="6"/>
  <c r="DM279" i="6"/>
  <c r="DL279" i="6"/>
  <c r="DK279" i="6"/>
  <c r="DJ279" i="6"/>
  <c r="DI279" i="6"/>
  <c r="DH279" i="6"/>
  <c r="DG279" i="6"/>
  <c r="DF279" i="6"/>
  <c r="DE279" i="6"/>
  <c r="DD279" i="6"/>
  <c r="DC279" i="6"/>
  <c r="DB279" i="6"/>
  <c r="DA279" i="6"/>
  <c r="CZ279" i="6"/>
  <c r="CY279" i="6"/>
  <c r="CX279" i="6"/>
  <c r="CW279" i="6"/>
  <c r="CV279" i="6"/>
  <c r="CU279" i="6"/>
  <c r="CT279" i="6"/>
  <c r="CS279" i="6"/>
  <c r="CR279" i="6"/>
  <c r="CQ279" i="6"/>
  <c r="CP279" i="6"/>
  <c r="CO279" i="6"/>
  <c r="CN279" i="6"/>
  <c r="CM279" i="6"/>
  <c r="CL279" i="6"/>
  <c r="D279" i="6"/>
  <c r="D278" i="6"/>
  <c r="D277" i="6"/>
  <c r="D276" i="6"/>
  <c r="D275" i="6"/>
  <c r="D274" i="6"/>
  <c r="D273" i="6"/>
  <c r="D272" i="6"/>
  <c r="DU271" i="6"/>
  <c r="DT271" i="6"/>
  <c r="DS271" i="6"/>
  <c r="DR271" i="6"/>
  <c r="DQ271" i="6"/>
  <c r="DP271" i="6"/>
  <c r="DO271" i="6"/>
  <c r="DN271" i="6"/>
  <c r="DM271" i="6"/>
  <c r="DL271" i="6"/>
  <c r="DK271" i="6"/>
  <c r="DJ271" i="6"/>
  <c r="DI271" i="6"/>
  <c r="DH271" i="6"/>
  <c r="DG271" i="6"/>
  <c r="DF271" i="6"/>
  <c r="DE271" i="6"/>
  <c r="DD271" i="6"/>
  <c r="DC271" i="6"/>
  <c r="DB271" i="6"/>
  <c r="DA271" i="6"/>
  <c r="CZ271" i="6"/>
  <c r="CY271" i="6"/>
  <c r="CX271" i="6"/>
  <c r="CW271" i="6"/>
  <c r="CV271" i="6"/>
  <c r="CU271" i="6"/>
  <c r="CT271" i="6"/>
  <c r="CS271" i="6"/>
  <c r="CR271" i="6"/>
  <c r="CQ271" i="6"/>
  <c r="CP271" i="6"/>
  <c r="CO271" i="6"/>
  <c r="CN271" i="6"/>
  <c r="CM271" i="6"/>
  <c r="CL271" i="6"/>
  <c r="D271" i="6"/>
  <c r="D270" i="6"/>
  <c r="D269" i="6"/>
  <c r="D268" i="6"/>
  <c r="D267" i="6"/>
  <c r="D266" i="6"/>
  <c r="DU265" i="6"/>
  <c r="DT265" i="6"/>
  <c r="DS265" i="6"/>
  <c r="DR265" i="6"/>
  <c r="DQ265" i="6"/>
  <c r="DP265" i="6"/>
  <c r="DO265" i="6"/>
  <c r="DN265" i="6"/>
  <c r="DM265" i="6"/>
  <c r="DL265" i="6"/>
  <c r="DK265" i="6"/>
  <c r="DJ265" i="6"/>
  <c r="DI265" i="6"/>
  <c r="DH265" i="6"/>
  <c r="DG265" i="6"/>
  <c r="DF265" i="6"/>
  <c r="DE265" i="6"/>
  <c r="DD265" i="6"/>
  <c r="DC265" i="6"/>
  <c r="DB265" i="6"/>
  <c r="DA265" i="6"/>
  <c r="CZ265" i="6"/>
  <c r="CY265" i="6"/>
  <c r="CX265" i="6"/>
  <c r="CW265" i="6"/>
  <c r="CV265" i="6"/>
  <c r="CU265" i="6"/>
  <c r="CT265" i="6"/>
  <c r="CS265" i="6"/>
  <c r="CR265" i="6"/>
  <c r="CQ265" i="6"/>
  <c r="CP265" i="6"/>
  <c r="CO265" i="6"/>
  <c r="CN265" i="6"/>
  <c r="CM265" i="6"/>
  <c r="CL265" i="6"/>
  <c r="D265" i="6"/>
  <c r="D264" i="6"/>
  <c r="D263" i="6"/>
  <c r="D262" i="6"/>
  <c r="D261" i="6"/>
  <c r="DU260" i="6"/>
  <c r="DU217" i="6" s="1"/>
  <c r="DT260" i="6"/>
  <c r="DT217" i="6" s="1"/>
  <c r="DS260" i="6"/>
  <c r="DS217" i="6" s="1"/>
  <c r="DR260" i="6"/>
  <c r="DR217" i="6" s="1"/>
  <c r="DQ260" i="6"/>
  <c r="DQ217" i="6" s="1"/>
  <c r="DP260" i="6"/>
  <c r="DP217" i="6" s="1"/>
  <c r="DO260" i="6"/>
  <c r="DO217" i="6" s="1"/>
  <c r="DN260" i="6"/>
  <c r="DN217" i="6" s="1"/>
  <c r="DM260" i="6"/>
  <c r="DM217" i="6" s="1"/>
  <c r="DL260" i="6"/>
  <c r="DL217" i="6" s="1"/>
  <c r="DK260" i="6"/>
  <c r="DK217" i="6" s="1"/>
  <c r="DJ260" i="6"/>
  <c r="DI260" i="6"/>
  <c r="DH260" i="6"/>
  <c r="DG260" i="6"/>
  <c r="DF260" i="6"/>
  <c r="DE260" i="6"/>
  <c r="DD260" i="6"/>
  <c r="DC260" i="6"/>
  <c r="DB260" i="6"/>
  <c r="DA260" i="6"/>
  <c r="CZ260" i="6"/>
  <c r="CY260" i="6"/>
  <c r="CX260" i="6"/>
  <c r="CW260" i="6"/>
  <c r="CV260" i="6"/>
  <c r="CU260" i="6"/>
  <c r="CT260" i="6"/>
  <c r="CS260" i="6"/>
  <c r="CR260" i="6"/>
  <c r="CQ260" i="6"/>
  <c r="CP260" i="6"/>
  <c r="CO260" i="6"/>
  <c r="CN260" i="6"/>
  <c r="CM260" i="6"/>
  <c r="CL260" i="6"/>
  <c r="D260" i="6"/>
  <c r="D259" i="6"/>
  <c r="D258" i="6"/>
  <c r="D257" i="6"/>
  <c r="D256" i="6"/>
  <c r="D255" i="6"/>
  <c r="D254" i="6"/>
  <c r="D253" i="6"/>
  <c r="D252" i="6"/>
  <c r="D251" i="6"/>
  <c r="D250" i="6"/>
  <c r="D249" i="6"/>
  <c r="D248" i="6"/>
  <c r="D247" i="6"/>
  <c r="D246" i="6"/>
  <c r="DU245" i="6"/>
  <c r="DT245" i="6"/>
  <c r="DS245" i="6"/>
  <c r="DR245" i="6"/>
  <c r="DQ245" i="6"/>
  <c r="DP245" i="6"/>
  <c r="DO245" i="6"/>
  <c r="DN245" i="6"/>
  <c r="DM245" i="6"/>
  <c r="DL245" i="6"/>
  <c r="DK245" i="6"/>
  <c r="DJ245" i="6"/>
  <c r="DI245" i="6"/>
  <c r="DH245" i="6"/>
  <c r="DG245" i="6"/>
  <c r="DF245" i="6"/>
  <c r="DE245" i="6"/>
  <c r="DD245" i="6"/>
  <c r="DC245" i="6"/>
  <c r="DB245" i="6"/>
  <c r="DA245" i="6"/>
  <c r="CZ245" i="6"/>
  <c r="CY245" i="6"/>
  <c r="CX245" i="6"/>
  <c r="CW245" i="6"/>
  <c r="CV245" i="6"/>
  <c r="CU245" i="6"/>
  <c r="CT245" i="6"/>
  <c r="CS245" i="6"/>
  <c r="CR245" i="6"/>
  <c r="CQ245" i="6"/>
  <c r="CP245" i="6"/>
  <c r="CO245" i="6"/>
  <c r="CN245" i="6"/>
  <c r="CM245" i="6"/>
  <c r="CL245" i="6"/>
  <c r="D245" i="6"/>
  <c r="D244" i="6"/>
  <c r="D243" i="6"/>
  <c r="D242" i="6"/>
  <c r="D241" i="6"/>
  <c r="D240" i="6"/>
  <c r="D239" i="6"/>
  <c r="DQ238" i="6"/>
  <c r="DP238" i="6"/>
  <c r="DO238" i="6"/>
  <c r="DN238" i="6"/>
  <c r="DM238" i="6"/>
  <c r="DL238" i="6"/>
  <c r="DK238" i="6"/>
  <c r="DJ238" i="6"/>
  <c r="DI238" i="6"/>
  <c r="DH238" i="6"/>
  <c r="DG238" i="6"/>
  <c r="DF238" i="6"/>
  <c r="DE238" i="6"/>
  <c r="DD238" i="6"/>
  <c r="DC238" i="6"/>
  <c r="DB238" i="6"/>
  <c r="DA238" i="6"/>
  <c r="CZ238" i="6"/>
  <c r="CY238" i="6"/>
  <c r="CX238" i="6"/>
  <c r="CW238" i="6"/>
  <c r="CV238" i="6"/>
  <c r="CU238" i="6"/>
  <c r="CT238" i="6"/>
  <c r="CS238" i="6"/>
  <c r="CR238" i="6"/>
  <c r="CQ238" i="6"/>
  <c r="CP238" i="6"/>
  <c r="CO238" i="6"/>
  <c r="CN238" i="6"/>
  <c r="CM238" i="6"/>
  <c r="CL238" i="6"/>
  <c r="D238" i="6"/>
  <c r="D237" i="6"/>
  <c r="D236" i="6"/>
  <c r="D235" i="6"/>
  <c r="D234" i="6"/>
  <c r="DU233" i="6"/>
  <c r="DT233" i="6"/>
  <c r="DS233" i="6"/>
  <c r="DR233" i="6"/>
  <c r="DQ233" i="6"/>
  <c r="DP233" i="6"/>
  <c r="DO233" i="6"/>
  <c r="DN233" i="6"/>
  <c r="DM233" i="6"/>
  <c r="DL233" i="6"/>
  <c r="DK233" i="6"/>
  <c r="DJ233" i="6"/>
  <c r="DI233" i="6"/>
  <c r="DH233" i="6"/>
  <c r="DG233" i="6"/>
  <c r="DF233" i="6"/>
  <c r="DE233" i="6"/>
  <c r="DD233" i="6"/>
  <c r="DC233" i="6"/>
  <c r="DB233" i="6"/>
  <c r="DA233" i="6"/>
  <c r="CZ233" i="6"/>
  <c r="CY233" i="6"/>
  <c r="CX233" i="6"/>
  <c r="CW233" i="6"/>
  <c r="CV233" i="6"/>
  <c r="CU233" i="6"/>
  <c r="CT233" i="6"/>
  <c r="CS233" i="6"/>
  <c r="CR233" i="6"/>
  <c r="CQ233" i="6"/>
  <c r="CP233" i="6"/>
  <c r="CO233" i="6"/>
  <c r="CN233" i="6"/>
  <c r="CM233" i="6"/>
  <c r="CL233" i="6"/>
  <c r="D233" i="6"/>
  <c r="D232" i="6"/>
  <c r="D231" i="6"/>
  <c r="D230" i="6"/>
  <c r="D229" i="6"/>
  <c r="DU228" i="6"/>
  <c r="DT228" i="6"/>
  <c r="DS228" i="6"/>
  <c r="DR228" i="6"/>
  <c r="DQ228" i="6"/>
  <c r="DP228" i="6"/>
  <c r="DO228" i="6"/>
  <c r="DN228" i="6"/>
  <c r="DM228" i="6"/>
  <c r="DL228" i="6"/>
  <c r="DK228" i="6"/>
  <c r="DJ228" i="6"/>
  <c r="DI228" i="6"/>
  <c r="DH228" i="6"/>
  <c r="DG228" i="6"/>
  <c r="DF228" i="6"/>
  <c r="DE228" i="6"/>
  <c r="DD228" i="6"/>
  <c r="DC228" i="6"/>
  <c r="DB228" i="6"/>
  <c r="DA228" i="6"/>
  <c r="CZ228" i="6"/>
  <c r="CY228" i="6"/>
  <c r="CX228" i="6"/>
  <c r="CW228" i="6"/>
  <c r="CV228" i="6"/>
  <c r="CU228" i="6"/>
  <c r="CT228" i="6"/>
  <c r="CS228" i="6"/>
  <c r="CR228" i="6"/>
  <c r="CQ228" i="6"/>
  <c r="CP228" i="6"/>
  <c r="CO228" i="6"/>
  <c r="CN228" i="6"/>
  <c r="CM228" i="6"/>
  <c r="CL228" i="6"/>
  <c r="D228" i="6"/>
  <c r="D227" i="6"/>
  <c r="D225" i="6"/>
  <c r="D224" i="6"/>
  <c r="D223" i="6"/>
  <c r="D222" i="6"/>
  <c r="D221" i="6"/>
  <c r="D220" i="6"/>
  <c r="DU219" i="6"/>
  <c r="DT219" i="6"/>
  <c r="DS219" i="6"/>
  <c r="DR219" i="6"/>
  <c r="DQ219" i="6"/>
  <c r="DP219" i="6"/>
  <c r="DO219" i="6"/>
  <c r="DN219" i="6"/>
  <c r="DM219" i="6"/>
  <c r="DL219" i="6"/>
  <c r="DK219" i="6"/>
  <c r="DJ219" i="6"/>
  <c r="DI219" i="6"/>
  <c r="DH219" i="6"/>
  <c r="DG219" i="6"/>
  <c r="DF219" i="6"/>
  <c r="DE219" i="6"/>
  <c r="DD219" i="6"/>
  <c r="DC219" i="6"/>
  <c r="DB219" i="6"/>
  <c r="DA219" i="6"/>
  <c r="CZ219" i="6"/>
  <c r="CY219" i="6"/>
  <c r="CX219" i="6"/>
  <c r="CW219" i="6"/>
  <c r="CV219" i="6"/>
  <c r="CU219" i="6"/>
  <c r="CT219" i="6"/>
  <c r="CS219" i="6"/>
  <c r="CR219" i="6"/>
  <c r="CQ219" i="6"/>
  <c r="CP219" i="6"/>
  <c r="CO219" i="6"/>
  <c r="CN219" i="6"/>
  <c r="CM219" i="6"/>
  <c r="CL219" i="6"/>
  <c r="D219" i="6"/>
  <c r="D218" i="6"/>
  <c r="D217" i="6"/>
  <c r="A142" i="9"/>
  <c r="G100" i="9"/>
  <c r="DI23" i="6"/>
  <c r="DI28" i="6"/>
  <c r="DI35" i="6"/>
  <c r="DI43" i="6"/>
  <c r="DI46" i="6"/>
  <c r="DH23" i="6"/>
  <c r="DH28" i="6"/>
  <c r="DH35" i="6"/>
  <c r="DH43" i="6"/>
  <c r="DH46" i="6"/>
  <c r="DG23" i="6"/>
  <c r="DG28" i="6"/>
  <c r="DG35" i="6"/>
  <c r="DG43" i="6"/>
  <c r="DG46" i="6"/>
  <c r="DF23" i="6"/>
  <c r="DF28" i="6"/>
  <c r="DF35" i="6"/>
  <c r="DF43" i="6"/>
  <c r="DF46" i="6"/>
  <c r="DE23" i="6"/>
  <c r="DE28" i="6"/>
  <c r="DE35" i="6"/>
  <c r="DE43" i="6"/>
  <c r="DE46" i="6"/>
  <c r="DD23" i="6"/>
  <c r="DD28" i="6"/>
  <c r="DD35" i="6"/>
  <c r="DD43" i="6"/>
  <c r="DD46" i="6"/>
  <c r="DC23" i="6"/>
  <c r="DC28" i="6"/>
  <c r="DC35" i="6"/>
  <c r="DC43" i="6"/>
  <c r="DC46" i="6"/>
  <c r="DB23" i="6"/>
  <c r="DB28" i="6"/>
  <c r="DB35" i="6"/>
  <c r="DB43" i="6"/>
  <c r="DB46" i="6"/>
  <c r="DA23" i="6"/>
  <c r="DA28" i="6"/>
  <c r="DA35" i="6"/>
  <c r="DA43" i="6"/>
  <c r="DA46" i="6"/>
  <c r="CZ23" i="6"/>
  <c r="CZ28" i="6"/>
  <c r="CZ35" i="6"/>
  <c r="CZ43" i="6"/>
  <c r="CZ46" i="6"/>
  <c r="CY23" i="6"/>
  <c r="CY28" i="6"/>
  <c r="CY35" i="6"/>
  <c r="CY43" i="6"/>
  <c r="CY46" i="6"/>
  <c r="CX23" i="6"/>
  <c r="CX28" i="6"/>
  <c r="CX35" i="6"/>
  <c r="CX43" i="6"/>
  <c r="CX46" i="6"/>
  <c r="U12" i="8"/>
  <c r="U13" i="8"/>
  <c r="U14" i="8"/>
  <c r="U15" i="8"/>
  <c r="U16" i="8"/>
  <c r="U17" i="8"/>
  <c r="U19" i="8"/>
  <c r="U20" i="8"/>
  <c r="U25" i="8"/>
  <c r="U26" i="8"/>
  <c r="U27" i="8"/>
  <c r="U28" i="8"/>
  <c r="U29" i="8"/>
  <c r="U33" i="8"/>
  <c r="U34" i="8"/>
  <c r="U35" i="8"/>
  <c r="U36" i="8"/>
  <c r="U37" i="8"/>
  <c r="U38" i="8"/>
  <c r="U39" i="8"/>
  <c r="U40" i="8"/>
  <c r="U41" i="8"/>
  <c r="U42" i="8"/>
  <c r="U44" i="8"/>
  <c r="U45" i="8"/>
  <c r="U46" i="8"/>
  <c r="U47" i="8"/>
  <c r="U48" i="8"/>
  <c r="U49" i="8"/>
  <c r="U50" i="8"/>
  <c r="U51" i="8"/>
  <c r="U52" i="8"/>
  <c r="U53" i="8"/>
  <c r="U54" i="8"/>
  <c r="U55" i="8"/>
  <c r="T12" i="8"/>
  <c r="T13" i="8"/>
  <c r="T14" i="8"/>
  <c r="T15" i="8"/>
  <c r="T16" i="8"/>
  <c r="T17" i="8"/>
  <c r="T19" i="8"/>
  <c r="T20" i="8"/>
  <c r="T25" i="8"/>
  <c r="T26" i="8"/>
  <c r="T27" i="8"/>
  <c r="T28" i="8"/>
  <c r="T29" i="8"/>
  <c r="T33" i="8"/>
  <c r="T34" i="8"/>
  <c r="T35" i="8"/>
  <c r="T36" i="8"/>
  <c r="T37" i="8"/>
  <c r="T38" i="8"/>
  <c r="T39" i="8"/>
  <c r="T40" i="8"/>
  <c r="T41" i="8"/>
  <c r="T42" i="8"/>
  <c r="T44" i="8"/>
  <c r="T45" i="8"/>
  <c r="T46" i="8"/>
  <c r="T47" i="8"/>
  <c r="T48" i="8"/>
  <c r="T49" i="8"/>
  <c r="T50" i="8"/>
  <c r="T51" i="8"/>
  <c r="T52" i="8"/>
  <c r="T53" i="8"/>
  <c r="T54" i="8"/>
  <c r="T55" i="8"/>
  <c r="S12" i="8"/>
  <c r="S13" i="8"/>
  <c r="S14" i="8"/>
  <c r="S15" i="8"/>
  <c r="S16" i="8"/>
  <c r="S17" i="8"/>
  <c r="S19" i="8"/>
  <c r="S20" i="8"/>
  <c r="S25" i="8"/>
  <c r="S26" i="8"/>
  <c r="S27" i="8"/>
  <c r="S28" i="8"/>
  <c r="S29" i="8"/>
  <c r="S33" i="8"/>
  <c r="S34" i="8"/>
  <c r="S35" i="8"/>
  <c r="S36" i="8"/>
  <c r="S37" i="8"/>
  <c r="S38" i="8"/>
  <c r="S39" i="8"/>
  <c r="S40" i="8"/>
  <c r="S41" i="8"/>
  <c r="S42" i="8"/>
  <c r="S44" i="8"/>
  <c r="S45" i="8"/>
  <c r="S46" i="8"/>
  <c r="S47" i="8"/>
  <c r="S48" i="8"/>
  <c r="S49" i="8"/>
  <c r="S50" i="8"/>
  <c r="S51" i="8"/>
  <c r="S52" i="8"/>
  <c r="S53" i="8"/>
  <c r="S54" i="8"/>
  <c r="S55" i="8"/>
  <c r="Q12" i="8"/>
  <c r="Q13" i="8"/>
  <c r="Q14" i="8"/>
  <c r="Q15" i="8"/>
  <c r="Q16" i="8"/>
  <c r="Q17" i="8"/>
  <c r="Q19" i="8"/>
  <c r="Q20" i="8"/>
  <c r="Q25" i="8"/>
  <c r="Q26" i="8"/>
  <c r="Q27" i="8"/>
  <c r="Q28" i="8"/>
  <c r="Q29" i="8"/>
  <c r="Q33" i="8"/>
  <c r="Q34" i="8"/>
  <c r="Q35" i="8"/>
  <c r="Q36" i="8"/>
  <c r="Q37" i="8"/>
  <c r="Q38" i="8"/>
  <c r="Q39" i="8"/>
  <c r="Q40" i="8"/>
  <c r="Q41" i="8"/>
  <c r="Q42" i="8"/>
  <c r="Q44" i="8"/>
  <c r="Q45" i="8"/>
  <c r="Q46" i="8"/>
  <c r="Q47" i="8"/>
  <c r="Q48" i="8"/>
  <c r="Q49" i="8"/>
  <c r="Q50" i="8"/>
  <c r="Q51" i="8"/>
  <c r="Q52" i="8"/>
  <c r="Q53" i="8"/>
  <c r="Q54" i="8"/>
  <c r="Q55" i="8"/>
  <c r="P12" i="8"/>
  <c r="P13" i="8"/>
  <c r="P14" i="8"/>
  <c r="P15" i="8"/>
  <c r="P16" i="8"/>
  <c r="P17" i="8"/>
  <c r="P19" i="8"/>
  <c r="P20" i="8"/>
  <c r="P25" i="8"/>
  <c r="P26" i="8"/>
  <c r="P27" i="8"/>
  <c r="P28" i="8"/>
  <c r="P29" i="8"/>
  <c r="P33" i="8"/>
  <c r="P34" i="8"/>
  <c r="P35" i="8"/>
  <c r="P36" i="8"/>
  <c r="P37" i="8"/>
  <c r="P38" i="8"/>
  <c r="P39" i="8"/>
  <c r="P40" i="8"/>
  <c r="P41" i="8"/>
  <c r="P42" i="8"/>
  <c r="P44" i="8"/>
  <c r="P45" i="8"/>
  <c r="P46" i="8"/>
  <c r="P47" i="8"/>
  <c r="P48" i="8"/>
  <c r="P49" i="8"/>
  <c r="P50" i="8"/>
  <c r="P51" i="8"/>
  <c r="P52" i="8"/>
  <c r="P53" i="8"/>
  <c r="P54" i="8"/>
  <c r="P55" i="8"/>
  <c r="O12" i="8"/>
  <c r="O13" i="8"/>
  <c r="O14" i="8"/>
  <c r="O15" i="8"/>
  <c r="O16" i="8"/>
  <c r="O17" i="8"/>
  <c r="O19" i="8"/>
  <c r="O20" i="8"/>
  <c r="O25" i="8"/>
  <c r="O26" i="8"/>
  <c r="O27" i="8"/>
  <c r="O28" i="8"/>
  <c r="O29" i="8"/>
  <c r="O33" i="8"/>
  <c r="O34" i="8"/>
  <c r="O35" i="8"/>
  <c r="O36" i="8"/>
  <c r="O37" i="8"/>
  <c r="O38" i="8"/>
  <c r="O39" i="8"/>
  <c r="O40" i="8"/>
  <c r="O41" i="8"/>
  <c r="O42" i="8"/>
  <c r="O44" i="8"/>
  <c r="O45" i="8"/>
  <c r="O46" i="8"/>
  <c r="O47" i="8"/>
  <c r="O48" i="8"/>
  <c r="O49" i="8"/>
  <c r="O50" i="8"/>
  <c r="O51" i="8"/>
  <c r="O52" i="8"/>
  <c r="O53" i="8"/>
  <c r="O54" i="8"/>
  <c r="O55" i="8"/>
  <c r="M12" i="8"/>
  <c r="M13" i="8"/>
  <c r="M14" i="8"/>
  <c r="M15" i="8"/>
  <c r="M16" i="8"/>
  <c r="M17" i="8"/>
  <c r="M19" i="8"/>
  <c r="M20" i="8"/>
  <c r="M25" i="8"/>
  <c r="M26" i="8"/>
  <c r="M27" i="8"/>
  <c r="M28" i="8"/>
  <c r="M29" i="8"/>
  <c r="M33" i="8"/>
  <c r="M34" i="8"/>
  <c r="M35" i="8"/>
  <c r="M36" i="8"/>
  <c r="M37" i="8"/>
  <c r="M38" i="8"/>
  <c r="M39" i="8"/>
  <c r="M40" i="8"/>
  <c r="M41" i="8"/>
  <c r="M42" i="8"/>
  <c r="M44" i="8"/>
  <c r="M45" i="8"/>
  <c r="M46" i="8"/>
  <c r="M47" i="8"/>
  <c r="M48" i="8"/>
  <c r="M49" i="8"/>
  <c r="M50" i="8"/>
  <c r="M51" i="8"/>
  <c r="M52" i="8"/>
  <c r="M53" i="8"/>
  <c r="M54" i="8"/>
  <c r="M55" i="8"/>
  <c r="L12" i="8"/>
  <c r="L13" i="8"/>
  <c r="L14" i="8"/>
  <c r="L15" i="8"/>
  <c r="L16" i="8"/>
  <c r="L17" i="8"/>
  <c r="L19" i="8"/>
  <c r="L20" i="8"/>
  <c r="L25" i="8"/>
  <c r="L26" i="8"/>
  <c r="L27" i="8"/>
  <c r="L28" i="8"/>
  <c r="L29" i="8"/>
  <c r="L33" i="8"/>
  <c r="L34" i="8"/>
  <c r="L35" i="8"/>
  <c r="L36" i="8"/>
  <c r="L37" i="8"/>
  <c r="L38" i="8"/>
  <c r="L39" i="8"/>
  <c r="L40" i="8"/>
  <c r="L41" i="8"/>
  <c r="L42" i="8"/>
  <c r="L44" i="8"/>
  <c r="L45" i="8"/>
  <c r="L46" i="8"/>
  <c r="L47" i="8"/>
  <c r="L48" i="8"/>
  <c r="L49" i="8"/>
  <c r="L50" i="8"/>
  <c r="L51" i="8"/>
  <c r="L52" i="8"/>
  <c r="L53" i="8"/>
  <c r="L54" i="8"/>
  <c r="L55" i="8"/>
  <c r="K12" i="8"/>
  <c r="K13" i="8"/>
  <c r="K14" i="8"/>
  <c r="K15" i="8"/>
  <c r="K16" i="8"/>
  <c r="K17" i="8"/>
  <c r="K19" i="8"/>
  <c r="K20" i="8"/>
  <c r="K25" i="8"/>
  <c r="K26" i="8"/>
  <c r="K27" i="8"/>
  <c r="K28" i="8"/>
  <c r="K29" i="8"/>
  <c r="K33" i="8"/>
  <c r="K34" i="8"/>
  <c r="K35" i="8"/>
  <c r="K36" i="8"/>
  <c r="K37" i="8"/>
  <c r="K38" i="8"/>
  <c r="K39" i="8"/>
  <c r="K40" i="8"/>
  <c r="K41" i="8"/>
  <c r="K42" i="8"/>
  <c r="K44" i="8"/>
  <c r="K45" i="8"/>
  <c r="K46" i="8"/>
  <c r="K47" i="8"/>
  <c r="K48" i="8"/>
  <c r="K49" i="8"/>
  <c r="K50" i="8"/>
  <c r="K51" i="8"/>
  <c r="K52" i="8"/>
  <c r="K53" i="8"/>
  <c r="K54" i="8"/>
  <c r="K55" i="8"/>
  <c r="I12" i="8"/>
  <c r="I13" i="8"/>
  <c r="I14" i="8"/>
  <c r="I15" i="8"/>
  <c r="I16" i="8"/>
  <c r="I17" i="8"/>
  <c r="I19" i="8"/>
  <c r="I20" i="8"/>
  <c r="I25" i="8"/>
  <c r="I26" i="8"/>
  <c r="I27" i="8"/>
  <c r="I28" i="8"/>
  <c r="I29" i="8"/>
  <c r="I33" i="8"/>
  <c r="I34" i="8"/>
  <c r="I35" i="8"/>
  <c r="I36" i="8"/>
  <c r="I37" i="8"/>
  <c r="I38" i="8"/>
  <c r="I39" i="8"/>
  <c r="I40" i="8"/>
  <c r="I41" i="8"/>
  <c r="I42" i="8"/>
  <c r="I44" i="8"/>
  <c r="I45" i="8"/>
  <c r="I46" i="8"/>
  <c r="I47" i="8"/>
  <c r="I48" i="8"/>
  <c r="I49" i="8"/>
  <c r="I50" i="8"/>
  <c r="I51" i="8"/>
  <c r="I52" i="8"/>
  <c r="I53" i="8"/>
  <c r="I54" i="8"/>
  <c r="I55" i="8"/>
  <c r="H12" i="8"/>
  <c r="H13" i="8"/>
  <c r="H14" i="8"/>
  <c r="H15" i="8"/>
  <c r="H16" i="8"/>
  <c r="H17" i="8"/>
  <c r="H19" i="8"/>
  <c r="H20" i="8"/>
  <c r="H25" i="8"/>
  <c r="H26" i="8"/>
  <c r="H27" i="8"/>
  <c r="H28" i="8"/>
  <c r="H29" i="8"/>
  <c r="H33" i="8"/>
  <c r="H34" i="8"/>
  <c r="H35" i="8"/>
  <c r="H36" i="8"/>
  <c r="H37" i="8"/>
  <c r="H38" i="8"/>
  <c r="H39" i="8"/>
  <c r="H40" i="8"/>
  <c r="H41" i="8"/>
  <c r="H42" i="8"/>
  <c r="H44" i="8"/>
  <c r="H45" i="8"/>
  <c r="H46" i="8"/>
  <c r="H47" i="8"/>
  <c r="H48" i="8"/>
  <c r="H49" i="8"/>
  <c r="H50" i="8"/>
  <c r="H51" i="8"/>
  <c r="H52" i="8"/>
  <c r="H53" i="8"/>
  <c r="H54" i="8"/>
  <c r="H55" i="8"/>
  <c r="G12" i="8"/>
  <c r="G13" i="8"/>
  <c r="G14" i="8"/>
  <c r="G15" i="8"/>
  <c r="G16" i="8"/>
  <c r="G17" i="8"/>
  <c r="G19" i="8"/>
  <c r="G20" i="8"/>
  <c r="G25" i="8"/>
  <c r="G26" i="8"/>
  <c r="G27" i="8"/>
  <c r="G28" i="8"/>
  <c r="G29" i="8"/>
  <c r="G33" i="8"/>
  <c r="G34" i="8"/>
  <c r="G35" i="8"/>
  <c r="G36" i="8"/>
  <c r="G37" i="8"/>
  <c r="G38" i="8"/>
  <c r="G39" i="8"/>
  <c r="G40" i="8"/>
  <c r="G41" i="8"/>
  <c r="G42" i="8"/>
  <c r="G44" i="8"/>
  <c r="G45" i="8"/>
  <c r="G46" i="8"/>
  <c r="G47" i="8"/>
  <c r="G48" i="8"/>
  <c r="G49" i="8"/>
  <c r="G50" i="8"/>
  <c r="G51" i="8"/>
  <c r="G52" i="8"/>
  <c r="G53" i="8"/>
  <c r="G54" i="8"/>
  <c r="G55" i="8"/>
  <c r="DI50" i="6"/>
  <c r="DH50" i="6"/>
  <c r="DG50" i="6"/>
  <c r="DF50" i="6"/>
  <c r="DE50" i="6"/>
  <c r="DD50" i="6"/>
  <c r="DC50" i="6"/>
  <c r="DB50" i="6"/>
  <c r="DA50" i="6"/>
  <c r="CZ50" i="6"/>
  <c r="CY50" i="6"/>
  <c r="CX50" i="6"/>
  <c r="DI49" i="6"/>
  <c r="DH49" i="6"/>
  <c r="DG49" i="6"/>
  <c r="DF49" i="6"/>
  <c r="DE49" i="6"/>
  <c r="DD49" i="6"/>
  <c r="DC49" i="6"/>
  <c r="DB49" i="6"/>
  <c r="DA49" i="6"/>
  <c r="CZ49" i="6"/>
  <c r="CY49" i="6"/>
  <c r="CX49" i="6"/>
  <c r="DI40" i="6"/>
  <c r="DH40" i="6"/>
  <c r="DG40" i="6"/>
  <c r="DF40" i="6"/>
  <c r="DE40" i="6"/>
  <c r="DD40" i="6"/>
  <c r="DC40" i="6"/>
  <c r="DB40" i="6"/>
  <c r="DA40" i="6"/>
  <c r="CZ40" i="6"/>
  <c r="CX40" i="6"/>
  <c r="A106" i="9"/>
  <c r="A107" i="9"/>
  <c r="A108" i="9"/>
  <c r="A109" i="9"/>
  <c r="A110" i="9"/>
  <c r="A111" i="9"/>
  <c r="A112" i="9"/>
  <c r="A113" i="9"/>
  <c r="A115" i="9"/>
  <c r="A116" i="9"/>
  <c r="A117" i="9"/>
  <c r="A118" i="9"/>
  <c r="A119" i="9"/>
  <c r="A120" i="9"/>
  <c r="A121" i="9"/>
  <c r="A122" i="9"/>
  <c r="A123" i="9"/>
  <c r="A127" i="9"/>
  <c r="A128" i="9"/>
  <c r="A129" i="9"/>
  <c r="A130" i="9"/>
  <c r="A131" i="9"/>
  <c r="A132" i="9"/>
  <c r="A133" i="9"/>
  <c r="A134" i="9"/>
  <c r="A135" i="9"/>
  <c r="A136" i="9"/>
  <c r="A138" i="9"/>
  <c r="A139" i="9"/>
  <c r="A140" i="9"/>
  <c r="A141" i="9"/>
  <c r="A143" i="9"/>
  <c r="A144" i="9"/>
  <c r="A145" i="9"/>
  <c r="A146" i="9"/>
  <c r="A147" i="9"/>
  <c r="A151" i="9"/>
  <c r="A152" i="9"/>
  <c r="A153" i="9"/>
  <c r="A156" i="9"/>
  <c r="A157" i="9"/>
  <c r="A158" i="9"/>
  <c r="H100" i="9"/>
  <c r="I100" i="9"/>
  <c r="J100" i="9"/>
  <c r="K100" i="9"/>
  <c r="L100" i="9"/>
  <c r="M100" i="9"/>
  <c r="N100" i="9"/>
  <c r="O100" i="9"/>
  <c r="P100" i="9"/>
  <c r="Q100" i="9"/>
  <c r="R100" i="9"/>
  <c r="A159" i="9"/>
  <c r="A155" i="9"/>
  <c r="A154" i="9"/>
  <c r="A150" i="9"/>
  <c r="A149" i="9"/>
  <c r="A148" i="9"/>
  <c r="A137" i="9"/>
  <c r="A126" i="9"/>
  <c r="A125" i="9"/>
  <c r="A124" i="9"/>
  <c r="A114" i="9"/>
  <c r="A105" i="9"/>
  <c r="A104" i="9"/>
  <c r="T102" i="9"/>
  <c r="G12" i="9"/>
  <c r="G13" i="9"/>
  <c r="G14" i="9"/>
  <c r="G15" i="9"/>
  <c r="G16" i="9"/>
  <c r="G17" i="9"/>
  <c r="G19" i="9"/>
  <c r="G20" i="9"/>
  <c r="G25" i="9"/>
  <c r="G26" i="9"/>
  <c r="G27" i="9"/>
  <c r="G28" i="9"/>
  <c r="G29" i="9"/>
  <c r="G33" i="9"/>
  <c r="G34" i="9"/>
  <c r="G35" i="9"/>
  <c r="G36" i="9"/>
  <c r="G37" i="9"/>
  <c r="G38" i="9"/>
  <c r="G39" i="9"/>
  <c r="G40" i="9"/>
  <c r="G41" i="9"/>
  <c r="G42" i="9"/>
  <c r="G44" i="9"/>
  <c r="G45" i="9"/>
  <c r="G46" i="9"/>
  <c r="G47" i="9"/>
  <c r="G48" i="9"/>
  <c r="G49" i="9"/>
  <c r="G50" i="9"/>
  <c r="G51" i="9"/>
  <c r="G52" i="9"/>
  <c r="G53" i="9"/>
  <c r="G57" i="9"/>
  <c r="G58" i="9"/>
  <c r="G59" i="9"/>
  <c r="G62" i="9"/>
  <c r="G63" i="9"/>
  <c r="G64" i="9"/>
  <c r="H12" i="9"/>
  <c r="H13" i="9"/>
  <c r="H14" i="9"/>
  <c r="H15" i="9"/>
  <c r="H16" i="9"/>
  <c r="H17" i="9"/>
  <c r="H19" i="9"/>
  <c r="H20" i="9"/>
  <c r="H25" i="9"/>
  <c r="H26" i="9"/>
  <c r="H27" i="9"/>
  <c r="H28" i="9"/>
  <c r="H29" i="9"/>
  <c r="H33" i="9"/>
  <c r="H34" i="9"/>
  <c r="H35" i="9"/>
  <c r="H36" i="9"/>
  <c r="H37" i="9"/>
  <c r="H38" i="9"/>
  <c r="H39" i="9"/>
  <c r="H40" i="9"/>
  <c r="H41" i="9"/>
  <c r="H42" i="9"/>
  <c r="H44" i="9"/>
  <c r="H45" i="9"/>
  <c r="H46" i="9"/>
  <c r="H47" i="9"/>
  <c r="H48" i="9"/>
  <c r="H49" i="9"/>
  <c r="H50" i="9"/>
  <c r="H51" i="9"/>
  <c r="H52" i="9"/>
  <c r="H53" i="9"/>
  <c r="H57" i="9"/>
  <c r="H58" i="9"/>
  <c r="H59" i="9"/>
  <c r="H62" i="9"/>
  <c r="H63" i="9"/>
  <c r="H64" i="9"/>
  <c r="I12" i="9"/>
  <c r="I13" i="9"/>
  <c r="I14" i="9"/>
  <c r="I15" i="9"/>
  <c r="I16" i="9"/>
  <c r="I17" i="9"/>
  <c r="I19" i="9"/>
  <c r="I20" i="9"/>
  <c r="I25" i="9"/>
  <c r="I26" i="9"/>
  <c r="I27" i="9"/>
  <c r="I28" i="9"/>
  <c r="I29" i="9"/>
  <c r="I33" i="9"/>
  <c r="I34" i="9"/>
  <c r="I35" i="9"/>
  <c r="I36" i="9"/>
  <c r="I37" i="9"/>
  <c r="I38" i="9"/>
  <c r="I39" i="9"/>
  <c r="I40" i="9"/>
  <c r="I41" i="9"/>
  <c r="I42" i="9"/>
  <c r="I44" i="9"/>
  <c r="I45" i="9"/>
  <c r="I46" i="9"/>
  <c r="I47" i="9"/>
  <c r="I48" i="9"/>
  <c r="I49" i="9"/>
  <c r="I50" i="9"/>
  <c r="I51" i="9"/>
  <c r="I52" i="9"/>
  <c r="I53" i="9"/>
  <c r="I57" i="9"/>
  <c r="I58" i="9"/>
  <c r="I59" i="9"/>
  <c r="I62" i="9"/>
  <c r="I63" i="9"/>
  <c r="I64" i="9"/>
  <c r="J12" i="9"/>
  <c r="J13" i="9"/>
  <c r="J14" i="9"/>
  <c r="J15" i="9"/>
  <c r="J16" i="9"/>
  <c r="J17" i="9"/>
  <c r="J19" i="9"/>
  <c r="J20" i="9"/>
  <c r="J25" i="9"/>
  <c r="J26" i="9"/>
  <c r="J27" i="9"/>
  <c r="J28" i="9"/>
  <c r="J29" i="9"/>
  <c r="J33" i="9"/>
  <c r="J34" i="9"/>
  <c r="J35" i="9"/>
  <c r="J36" i="9"/>
  <c r="J37" i="9"/>
  <c r="J38" i="9"/>
  <c r="J39" i="9"/>
  <c r="J40" i="9"/>
  <c r="J41" i="9"/>
  <c r="J42" i="9"/>
  <c r="J44" i="9"/>
  <c r="J45" i="9"/>
  <c r="J46" i="9"/>
  <c r="J47" i="9"/>
  <c r="J48" i="9"/>
  <c r="J49" i="9"/>
  <c r="J50" i="9"/>
  <c r="J51" i="9"/>
  <c r="J52" i="9"/>
  <c r="J53" i="9"/>
  <c r="J57" i="9"/>
  <c r="J58" i="9"/>
  <c r="J59" i="9"/>
  <c r="J62" i="9"/>
  <c r="J63" i="9"/>
  <c r="J64" i="9"/>
  <c r="K12" i="9"/>
  <c r="K13" i="9"/>
  <c r="K14" i="9"/>
  <c r="K15" i="9"/>
  <c r="K16" i="9"/>
  <c r="K17" i="9"/>
  <c r="K19" i="9"/>
  <c r="K20" i="9"/>
  <c r="K25" i="9"/>
  <c r="K26" i="9"/>
  <c r="K27" i="9"/>
  <c r="K28" i="9"/>
  <c r="K29" i="9"/>
  <c r="K33" i="9"/>
  <c r="K34" i="9"/>
  <c r="K35" i="9"/>
  <c r="K36" i="9"/>
  <c r="K37" i="9"/>
  <c r="K38" i="9"/>
  <c r="K39" i="9"/>
  <c r="K40" i="9"/>
  <c r="K41" i="9"/>
  <c r="K42" i="9"/>
  <c r="K44" i="9"/>
  <c r="K45" i="9"/>
  <c r="K46" i="9"/>
  <c r="K47" i="9"/>
  <c r="K48" i="9"/>
  <c r="K49" i="9"/>
  <c r="K50" i="9"/>
  <c r="K51" i="9"/>
  <c r="K52" i="9"/>
  <c r="K53" i="9"/>
  <c r="K57" i="9"/>
  <c r="K58" i="9"/>
  <c r="K59" i="9"/>
  <c r="K62" i="9"/>
  <c r="K63" i="9"/>
  <c r="K64" i="9"/>
  <c r="L12" i="9"/>
  <c r="L13" i="9"/>
  <c r="L14" i="9"/>
  <c r="L15" i="9"/>
  <c r="L16" i="9"/>
  <c r="L17" i="9"/>
  <c r="L19" i="9"/>
  <c r="L20" i="9"/>
  <c r="L25" i="9"/>
  <c r="L26" i="9"/>
  <c r="L27" i="9"/>
  <c r="L28" i="9"/>
  <c r="L29" i="9"/>
  <c r="L33" i="9"/>
  <c r="M33" i="9"/>
  <c r="N33" i="9"/>
  <c r="O33" i="9"/>
  <c r="P33" i="9"/>
  <c r="Q33" i="9"/>
  <c r="R33" i="9"/>
  <c r="L34" i="9"/>
  <c r="L35" i="9"/>
  <c r="L36" i="9"/>
  <c r="L37" i="9"/>
  <c r="L38" i="9"/>
  <c r="L39" i="9"/>
  <c r="L40" i="9"/>
  <c r="L41" i="9"/>
  <c r="L42" i="9"/>
  <c r="L44" i="9"/>
  <c r="L45" i="9"/>
  <c r="L46" i="9"/>
  <c r="L47" i="9"/>
  <c r="L48" i="9"/>
  <c r="L49" i="9"/>
  <c r="L50" i="9"/>
  <c r="L51" i="9"/>
  <c r="L52" i="9"/>
  <c r="L53" i="9"/>
  <c r="L57" i="9"/>
  <c r="L58" i="9"/>
  <c r="L59" i="9"/>
  <c r="L62" i="9"/>
  <c r="L63" i="9"/>
  <c r="L64" i="9"/>
  <c r="M12" i="9"/>
  <c r="M13" i="9"/>
  <c r="M14" i="9"/>
  <c r="M15" i="9"/>
  <c r="M16" i="9"/>
  <c r="M17" i="9"/>
  <c r="M19" i="9"/>
  <c r="M20" i="9"/>
  <c r="M25" i="9"/>
  <c r="M26" i="9"/>
  <c r="M27" i="9"/>
  <c r="M28" i="9"/>
  <c r="M29" i="9"/>
  <c r="M34" i="9"/>
  <c r="M35" i="9"/>
  <c r="M36" i="9"/>
  <c r="M37" i="9"/>
  <c r="M38" i="9"/>
  <c r="M39" i="9"/>
  <c r="M40" i="9"/>
  <c r="M41" i="9"/>
  <c r="M42" i="9"/>
  <c r="M44" i="9"/>
  <c r="M45" i="9"/>
  <c r="M46" i="9"/>
  <c r="M47" i="9"/>
  <c r="M48" i="9"/>
  <c r="M49" i="9"/>
  <c r="M50" i="9"/>
  <c r="M51" i="9"/>
  <c r="M52" i="9"/>
  <c r="M53" i="9"/>
  <c r="M57" i="9"/>
  <c r="M58" i="9"/>
  <c r="M59" i="9"/>
  <c r="M62" i="9"/>
  <c r="M63" i="9"/>
  <c r="N63" i="9"/>
  <c r="O63" i="9"/>
  <c r="P63" i="9"/>
  <c r="Q63" i="9"/>
  <c r="R63" i="9"/>
  <c r="M64" i="9"/>
  <c r="N12" i="9"/>
  <c r="N13" i="9"/>
  <c r="N14" i="9"/>
  <c r="N15" i="9"/>
  <c r="N16" i="9"/>
  <c r="N17" i="9"/>
  <c r="N19" i="9"/>
  <c r="N20" i="9"/>
  <c r="N25" i="9"/>
  <c r="N26" i="9"/>
  <c r="N27" i="9"/>
  <c r="N28" i="9"/>
  <c r="N29" i="9"/>
  <c r="N34" i="9"/>
  <c r="N35" i="9"/>
  <c r="N36" i="9"/>
  <c r="N37" i="9"/>
  <c r="N38" i="9"/>
  <c r="N39" i="9"/>
  <c r="N40" i="9"/>
  <c r="N41" i="9"/>
  <c r="N42" i="9"/>
  <c r="N44" i="9"/>
  <c r="N45" i="9"/>
  <c r="N46" i="9"/>
  <c r="N47" i="9"/>
  <c r="N48" i="9"/>
  <c r="N49" i="9"/>
  <c r="N50" i="9"/>
  <c r="N51" i="9"/>
  <c r="N52" i="9"/>
  <c r="N53" i="9"/>
  <c r="N57" i="9"/>
  <c r="N58" i="9"/>
  <c r="N59" i="9"/>
  <c r="N62" i="9"/>
  <c r="N64" i="9"/>
  <c r="O12" i="9"/>
  <c r="O13" i="9"/>
  <c r="O14" i="9"/>
  <c r="O15" i="9"/>
  <c r="O16" i="9"/>
  <c r="O17" i="9"/>
  <c r="O19" i="9"/>
  <c r="O20" i="9"/>
  <c r="O25" i="9"/>
  <c r="O26" i="9"/>
  <c r="O27" i="9"/>
  <c r="O28" i="9"/>
  <c r="O29" i="9"/>
  <c r="O34" i="9"/>
  <c r="O35" i="9"/>
  <c r="O36" i="9"/>
  <c r="O37" i="9"/>
  <c r="O38" i="9"/>
  <c r="O39" i="9"/>
  <c r="O40" i="9"/>
  <c r="O41" i="9"/>
  <c r="O42" i="9"/>
  <c r="O44" i="9"/>
  <c r="O45" i="9"/>
  <c r="O46" i="9"/>
  <c r="O47" i="9"/>
  <c r="O48" i="9"/>
  <c r="O49" i="9"/>
  <c r="O50" i="9"/>
  <c r="O51" i="9"/>
  <c r="O52" i="9"/>
  <c r="O53" i="9"/>
  <c r="O57" i="9"/>
  <c r="O58" i="9"/>
  <c r="O59" i="9"/>
  <c r="O62" i="9"/>
  <c r="O64" i="9"/>
  <c r="P12" i="9"/>
  <c r="P13" i="9"/>
  <c r="P14" i="9"/>
  <c r="P15" i="9"/>
  <c r="P16" i="9"/>
  <c r="P17" i="9"/>
  <c r="P19" i="9"/>
  <c r="P20" i="9"/>
  <c r="P25" i="9"/>
  <c r="P26" i="9"/>
  <c r="P27" i="9"/>
  <c r="P28" i="9"/>
  <c r="P29" i="9"/>
  <c r="P34" i="9"/>
  <c r="P35" i="9"/>
  <c r="P36" i="9"/>
  <c r="P37" i="9"/>
  <c r="P38" i="9"/>
  <c r="P39" i="9"/>
  <c r="P40" i="9"/>
  <c r="P41" i="9"/>
  <c r="P42" i="9"/>
  <c r="P44" i="9"/>
  <c r="P45" i="9"/>
  <c r="P46" i="9"/>
  <c r="P47" i="9"/>
  <c r="P48" i="9"/>
  <c r="P49" i="9"/>
  <c r="P50" i="9"/>
  <c r="P51" i="9"/>
  <c r="P52" i="9"/>
  <c r="P53" i="9"/>
  <c r="P57" i="9"/>
  <c r="P58" i="9"/>
  <c r="P59" i="9"/>
  <c r="P62" i="9"/>
  <c r="P64" i="9"/>
  <c r="Q12" i="9"/>
  <c r="Q13" i="9"/>
  <c r="Q14" i="9"/>
  <c r="Q15" i="9"/>
  <c r="Q16" i="9"/>
  <c r="Q17" i="9"/>
  <c r="Q19" i="9"/>
  <c r="Q20" i="9"/>
  <c r="Q25" i="9"/>
  <c r="Q26" i="9"/>
  <c r="Q27" i="9"/>
  <c r="Q28" i="9"/>
  <c r="Q29" i="9"/>
  <c r="Q34" i="9"/>
  <c r="Q35" i="9"/>
  <c r="Q36" i="9"/>
  <c r="R36" i="9"/>
  <c r="Q37" i="9"/>
  <c r="Q38" i="9"/>
  <c r="Q39" i="9"/>
  <c r="Q40" i="9"/>
  <c r="Q41" i="9"/>
  <c r="Q42" i="9"/>
  <c r="Q44" i="9"/>
  <c r="Q45" i="9"/>
  <c r="Q46" i="9"/>
  <c r="Q47" i="9"/>
  <c r="Q48" i="9"/>
  <c r="Q49" i="9"/>
  <c r="Q50" i="9"/>
  <c r="Q51" i="9"/>
  <c r="Q52" i="9"/>
  <c r="Q53" i="9"/>
  <c r="Q57" i="9"/>
  <c r="Q58" i="9"/>
  <c r="Q59" i="9"/>
  <c r="Q62" i="9"/>
  <c r="Q64" i="9"/>
  <c r="R12" i="9"/>
  <c r="R13" i="9"/>
  <c r="R14" i="9"/>
  <c r="R15" i="9"/>
  <c r="R16" i="9"/>
  <c r="R17" i="9"/>
  <c r="R19" i="9"/>
  <c r="R20" i="9"/>
  <c r="R25" i="9"/>
  <c r="R26" i="9"/>
  <c r="R27" i="9"/>
  <c r="R28" i="9"/>
  <c r="R29" i="9"/>
  <c r="R34" i="9"/>
  <c r="R35" i="9"/>
  <c r="R37" i="9"/>
  <c r="R38" i="9"/>
  <c r="R39" i="9"/>
  <c r="R40" i="9"/>
  <c r="R41" i="9"/>
  <c r="R42" i="9"/>
  <c r="R44" i="9"/>
  <c r="R45" i="9"/>
  <c r="R46" i="9"/>
  <c r="R47" i="9"/>
  <c r="R48" i="9"/>
  <c r="R49" i="9"/>
  <c r="R50" i="9"/>
  <c r="R51" i="9"/>
  <c r="R52" i="9"/>
  <c r="R53" i="9"/>
  <c r="R57" i="9"/>
  <c r="R58" i="9"/>
  <c r="R59" i="9"/>
  <c r="R62" i="9"/>
  <c r="R64" i="9"/>
  <c r="B36" i="9"/>
  <c r="G24" i="9"/>
  <c r="H24" i="9"/>
  <c r="I24" i="9"/>
  <c r="J24" i="9"/>
  <c r="K24" i="9"/>
  <c r="L24" i="9"/>
  <c r="M24" i="9"/>
  <c r="N24" i="9"/>
  <c r="O24" i="9"/>
  <c r="P24" i="9"/>
  <c r="Q24" i="9"/>
  <c r="R24" i="9"/>
  <c r="G23" i="9"/>
  <c r="H23" i="9"/>
  <c r="I23" i="9"/>
  <c r="J23" i="9"/>
  <c r="K23" i="9"/>
  <c r="L23" i="9"/>
  <c r="M23" i="9"/>
  <c r="N23" i="9"/>
  <c r="O23" i="9"/>
  <c r="P23" i="9"/>
  <c r="Q23" i="9"/>
  <c r="R23" i="9"/>
  <c r="G22" i="9"/>
  <c r="H22" i="9"/>
  <c r="I22" i="9"/>
  <c r="J22" i="9"/>
  <c r="K22" i="9"/>
  <c r="L22" i="9"/>
  <c r="M22" i="9"/>
  <c r="N22" i="9"/>
  <c r="O22" i="9"/>
  <c r="P22" i="9"/>
  <c r="Q22" i="9"/>
  <c r="R22" i="9"/>
  <c r="G21" i="9"/>
  <c r="H21" i="9"/>
  <c r="I21" i="9"/>
  <c r="J21" i="9"/>
  <c r="K21" i="9"/>
  <c r="L21" i="9"/>
  <c r="M21" i="9"/>
  <c r="N21" i="9"/>
  <c r="O21" i="9"/>
  <c r="P21" i="9"/>
  <c r="Q21" i="9"/>
  <c r="R21" i="9"/>
  <c r="B18" i="9"/>
  <c r="R5" i="9"/>
  <c r="Q5" i="9"/>
  <c r="P5" i="9"/>
  <c r="O5" i="9"/>
  <c r="N5" i="9"/>
  <c r="M5" i="9"/>
  <c r="L5" i="9"/>
  <c r="K5" i="9"/>
  <c r="J5" i="9"/>
  <c r="I5" i="9"/>
  <c r="H5" i="9"/>
  <c r="G5" i="9"/>
  <c r="E4" i="9"/>
  <c r="E3" i="9"/>
  <c r="A107" i="8"/>
  <c r="H101" i="8"/>
  <c r="G101" i="8"/>
  <c r="A108" i="8"/>
  <c r="A109" i="8"/>
  <c r="A110" i="8"/>
  <c r="A111" i="8"/>
  <c r="A112" i="8"/>
  <c r="A113" i="8"/>
  <c r="A114" i="8"/>
  <c r="S101" i="8"/>
  <c r="A116" i="8"/>
  <c r="A117" i="8"/>
  <c r="A118" i="8"/>
  <c r="A119" i="8"/>
  <c r="A120" i="8"/>
  <c r="A121" i="8"/>
  <c r="A122" i="8"/>
  <c r="A123" i="8"/>
  <c r="B123" i="8" s="1"/>
  <c r="A124" i="8"/>
  <c r="O101" i="8"/>
  <c r="A128" i="8"/>
  <c r="A129" i="8"/>
  <c r="A130" i="8"/>
  <c r="A131" i="8"/>
  <c r="A132" i="8"/>
  <c r="A133" i="8"/>
  <c r="A134" i="8"/>
  <c r="A135" i="8"/>
  <c r="A136" i="8"/>
  <c r="A137" i="8"/>
  <c r="A139" i="8"/>
  <c r="A140" i="8"/>
  <c r="A141" i="8"/>
  <c r="A142" i="8"/>
  <c r="A143" i="8"/>
  <c r="A144" i="8"/>
  <c r="A145" i="8"/>
  <c r="A146" i="8"/>
  <c r="A147" i="8"/>
  <c r="A148" i="8"/>
  <c r="A152" i="8"/>
  <c r="A153" i="8"/>
  <c r="A154" i="8"/>
  <c r="A157" i="8"/>
  <c r="A158" i="8"/>
  <c r="A159" i="8"/>
  <c r="I101" i="8"/>
  <c r="K101" i="8"/>
  <c r="L101" i="8"/>
  <c r="M101" i="8"/>
  <c r="P101" i="8"/>
  <c r="Q101" i="8"/>
  <c r="T101" i="8"/>
  <c r="U101" i="8"/>
  <c r="A160" i="8"/>
  <c r="A156" i="8"/>
  <c r="A155" i="8"/>
  <c r="A151" i="8"/>
  <c r="A150" i="8"/>
  <c r="A149" i="8"/>
  <c r="A138" i="8"/>
  <c r="A127" i="8"/>
  <c r="A126" i="8"/>
  <c r="A125" i="8"/>
  <c r="A115" i="8"/>
  <c r="A106" i="8"/>
  <c r="A105" i="8"/>
  <c r="X103" i="8"/>
  <c r="U8" i="8"/>
  <c r="U103" i="8" s="1"/>
  <c r="H8" i="8"/>
  <c r="H103" i="8" s="1"/>
  <c r="G59" i="8"/>
  <c r="G60" i="8"/>
  <c r="G63" i="8"/>
  <c r="G64" i="8"/>
  <c r="G65" i="8"/>
  <c r="H59" i="8"/>
  <c r="H60" i="8"/>
  <c r="H63" i="8"/>
  <c r="H64" i="8"/>
  <c r="H65" i="8"/>
  <c r="I59" i="8"/>
  <c r="I60" i="8"/>
  <c r="I63" i="8"/>
  <c r="I64" i="8"/>
  <c r="I65" i="8"/>
  <c r="K59" i="8"/>
  <c r="K60" i="8"/>
  <c r="K63" i="8"/>
  <c r="K64" i="8"/>
  <c r="K65" i="8"/>
  <c r="L59" i="8"/>
  <c r="L60" i="8"/>
  <c r="L63" i="8"/>
  <c r="L64" i="8"/>
  <c r="L65" i="8"/>
  <c r="M59" i="8"/>
  <c r="M60" i="8"/>
  <c r="M63" i="8"/>
  <c r="M64" i="8"/>
  <c r="M65" i="8"/>
  <c r="O59" i="8"/>
  <c r="O60" i="8"/>
  <c r="O63" i="8"/>
  <c r="O64" i="8"/>
  <c r="O65" i="8"/>
  <c r="P59" i="8"/>
  <c r="P60" i="8"/>
  <c r="P63" i="8"/>
  <c r="P64" i="8"/>
  <c r="P65" i="8"/>
  <c r="Q59" i="8"/>
  <c r="Q60" i="8"/>
  <c r="Q63" i="8"/>
  <c r="Q64" i="8"/>
  <c r="Q65" i="8"/>
  <c r="S59" i="8"/>
  <c r="S60" i="8"/>
  <c r="S63" i="8"/>
  <c r="S64" i="8"/>
  <c r="S65" i="8"/>
  <c r="T59" i="8"/>
  <c r="T60" i="8"/>
  <c r="T63" i="8"/>
  <c r="T64" i="8"/>
  <c r="T65" i="8"/>
  <c r="U59" i="8"/>
  <c r="U60" i="8"/>
  <c r="U63" i="8"/>
  <c r="U64" i="8"/>
  <c r="U65" i="8"/>
  <c r="G24" i="8"/>
  <c r="H24" i="8"/>
  <c r="I24" i="8"/>
  <c r="K24" i="8"/>
  <c r="L24" i="8"/>
  <c r="M24" i="8"/>
  <c r="O24" i="8"/>
  <c r="P24" i="8"/>
  <c r="Q24" i="8"/>
  <c r="S24" i="8"/>
  <c r="T24" i="8"/>
  <c r="U24" i="8"/>
  <c r="G23" i="8"/>
  <c r="H23" i="8"/>
  <c r="I23" i="8"/>
  <c r="K23" i="8"/>
  <c r="L23" i="8"/>
  <c r="M23" i="8"/>
  <c r="O23" i="8"/>
  <c r="P23" i="8"/>
  <c r="Q23" i="8"/>
  <c r="S23" i="8"/>
  <c r="T23" i="8"/>
  <c r="U23" i="8"/>
  <c r="G22" i="8"/>
  <c r="H22" i="8"/>
  <c r="I22" i="8"/>
  <c r="K22" i="8"/>
  <c r="L22" i="8"/>
  <c r="M22" i="8"/>
  <c r="O22" i="8"/>
  <c r="P22" i="8"/>
  <c r="Q22" i="8"/>
  <c r="S22" i="8"/>
  <c r="T22" i="8"/>
  <c r="U22" i="8"/>
  <c r="G21" i="8"/>
  <c r="H21" i="8"/>
  <c r="I21" i="8"/>
  <c r="K21" i="8"/>
  <c r="L21" i="8"/>
  <c r="M21" i="8"/>
  <c r="O21" i="8"/>
  <c r="P21" i="8"/>
  <c r="Q21" i="8"/>
  <c r="S21" i="8"/>
  <c r="T21" i="8"/>
  <c r="U21" i="8"/>
  <c r="B18" i="8"/>
  <c r="U5" i="8"/>
  <c r="T5" i="8"/>
  <c r="S5" i="8"/>
  <c r="Q5" i="8"/>
  <c r="P5" i="8"/>
  <c r="O5" i="8"/>
  <c r="M5" i="8"/>
  <c r="L5" i="8"/>
  <c r="K5" i="8"/>
  <c r="I5" i="8"/>
  <c r="H5" i="8"/>
  <c r="G5" i="8"/>
  <c r="E3" i="8"/>
  <c r="A106" i="4"/>
  <c r="G100" i="4"/>
  <c r="A132" i="4"/>
  <c r="A107" i="4"/>
  <c r="L100" i="4"/>
  <c r="A108" i="4"/>
  <c r="B108" i="4" s="1"/>
  <c r="A109" i="4"/>
  <c r="P100" i="4"/>
  <c r="A110" i="4"/>
  <c r="Q100" i="4"/>
  <c r="A111" i="4"/>
  <c r="N100" i="4"/>
  <c r="A112" i="4"/>
  <c r="B112" i="4" s="1"/>
  <c r="A113" i="4"/>
  <c r="A115" i="4"/>
  <c r="M100" i="4"/>
  <c r="A116" i="4"/>
  <c r="A117" i="4"/>
  <c r="A118" i="4"/>
  <c r="A119" i="4"/>
  <c r="A120" i="4"/>
  <c r="A121" i="4"/>
  <c r="A122" i="4"/>
  <c r="A123" i="4"/>
  <c r="A127" i="4"/>
  <c r="R100" i="4"/>
  <c r="A128" i="4"/>
  <c r="A129" i="4"/>
  <c r="H100" i="4"/>
  <c r="A130" i="4"/>
  <c r="A131" i="4"/>
  <c r="A133" i="4"/>
  <c r="A134" i="4"/>
  <c r="A135" i="4"/>
  <c r="A136" i="4"/>
  <c r="A138" i="4"/>
  <c r="A139" i="4"/>
  <c r="A140" i="4"/>
  <c r="A141" i="4"/>
  <c r="A142" i="4"/>
  <c r="A143" i="4"/>
  <c r="A144" i="4"/>
  <c r="A145" i="4"/>
  <c r="A146" i="4"/>
  <c r="A147" i="4"/>
  <c r="A151" i="4"/>
  <c r="A152" i="4"/>
  <c r="A153" i="4"/>
  <c r="A156" i="4"/>
  <c r="A157" i="4"/>
  <c r="A158" i="4"/>
  <c r="I100" i="4"/>
  <c r="J100" i="4"/>
  <c r="K100" i="4"/>
  <c r="O100" i="4"/>
  <c r="A159" i="4"/>
  <c r="A155" i="4"/>
  <c r="A154" i="4"/>
  <c r="A150" i="4"/>
  <c r="A149" i="4"/>
  <c r="A148" i="4"/>
  <c r="A137" i="4"/>
  <c r="A126" i="4"/>
  <c r="A125" i="4"/>
  <c r="A124" i="4"/>
  <c r="A114" i="4"/>
  <c r="A105" i="4"/>
  <c r="A104" i="4"/>
  <c r="T102" i="4"/>
  <c r="R8" i="4"/>
  <c r="R102" i="4" s="1"/>
  <c r="P8" i="4"/>
  <c r="P102" i="4" s="1"/>
  <c r="N8" i="4"/>
  <c r="N102" i="4" s="1"/>
  <c r="J8" i="4"/>
  <c r="J102" i="4" s="1"/>
  <c r="H8" i="4"/>
  <c r="H102" i="4" s="1"/>
  <c r="B49" i="4"/>
  <c r="B44" i="4"/>
  <c r="R5" i="4"/>
  <c r="Q5" i="4"/>
  <c r="P5" i="4"/>
  <c r="O5" i="4"/>
  <c r="N5" i="4"/>
  <c r="M5" i="4"/>
  <c r="L5" i="4"/>
  <c r="K5" i="4"/>
  <c r="J5" i="4"/>
  <c r="I5" i="4"/>
  <c r="H5" i="4"/>
  <c r="G5" i="4"/>
  <c r="A107" i="10"/>
  <c r="G101" i="10"/>
  <c r="A108" i="10"/>
  <c r="A109" i="10"/>
  <c r="A110" i="10"/>
  <c r="A111" i="10"/>
  <c r="A112" i="10"/>
  <c r="A113" i="10"/>
  <c r="A115" i="10"/>
  <c r="A116" i="10"/>
  <c r="A117" i="10"/>
  <c r="O117" i="10" s="1"/>
  <c r="A118" i="10"/>
  <c r="A119" i="10"/>
  <c r="A120" i="10"/>
  <c r="A121" i="10"/>
  <c r="A122" i="10"/>
  <c r="A123" i="10"/>
  <c r="A127" i="10"/>
  <c r="A128" i="10"/>
  <c r="L101" i="10"/>
  <c r="A129" i="10"/>
  <c r="A130" i="10"/>
  <c r="A131" i="10"/>
  <c r="B131" i="10" s="1"/>
  <c r="A132" i="10"/>
  <c r="A133" i="10"/>
  <c r="O101" i="10"/>
  <c r="A134" i="10"/>
  <c r="B134" i="10" s="1"/>
  <c r="A135" i="10"/>
  <c r="N101" i="10"/>
  <c r="N115" i="10" s="1"/>
  <c r="A136" i="10"/>
  <c r="A138" i="10"/>
  <c r="A139" i="10"/>
  <c r="A140" i="10"/>
  <c r="J101" i="10"/>
  <c r="A141" i="10"/>
  <c r="M101" i="10"/>
  <c r="A142" i="10"/>
  <c r="A143" i="10"/>
  <c r="A144" i="10"/>
  <c r="O144" i="10" s="1"/>
  <c r="A145" i="10"/>
  <c r="A146" i="10"/>
  <c r="A147" i="10"/>
  <c r="A151" i="10"/>
  <c r="A152" i="10"/>
  <c r="A153" i="10"/>
  <c r="A156" i="10"/>
  <c r="A157" i="10"/>
  <c r="A158" i="10"/>
  <c r="H101" i="10"/>
  <c r="I101" i="10"/>
  <c r="K101" i="10"/>
  <c r="P101" i="10"/>
  <c r="Q101" i="10"/>
  <c r="Q110" i="10" s="1"/>
  <c r="R101" i="10"/>
  <c r="A159" i="10"/>
  <c r="A155" i="10"/>
  <c r="A154" i="10"/>
  <c r="A150" i="10"/>
  <c r="A149" i="10"/>
  <c r="A148" i="10"/>
  <c r="A137" i="10"/>
  <c r="A126" i="10"/>
  <c r="A125" i="10"/>
  <c r="A124" i="10"/>
  <c r="A114" i="10"/>
  <c r="A106" i="10"/>
  <c r="A105" i="10"/>
  <c r="T103" i="10"/>
  <c r="N8" i="10"/>
  <c r="N103" i="10" s="1"/>
  <c r="H8" i="10"/>
  <c r="H103" i="10" s="1"/>
  <c r="T102" i="10"/>
  <c r="S7" i="10"/>
  <c r="S102" i="10" s="1"/>
  <c r="G12" i="10"/>
  <c r="G13" i="10"/>
  <c r="G14" i="10"/>
  <c r="G15" i="10"/>
  <c r="G16" i="10"/>
  <c r="G17" i="10"/>
  <c r="G18" i="10"/>
  <c r="G19" i="10"/>
  <c r="G24" i="10"/>
  <c r="G25" i="10"/>
  <c r="G26" i="10"/>
  <c r="G27" i="10"/>
  <c r="G28" i="10"/>
  <c r="G32" i="10"/>
  <c r="G33" i="10"/>
  <c r="G34" i="10"/>
  <c r="G35" i="10"/>
  <c r="G36" i="10"/>
  <c r="G37" i="10"/>
  <c r="G38" i="10"/>
  <c r="G39" i="10"/>
  <c r="G40" i="10"/>
  <c r="G41" i="10"/>
  <c r="G43" i="10"/>
  <c r="G44" i="10"/>
  <c r="G45" i="10"/>
  <c r="G46" i="10"/>
  <c r="G47" i="10"/>
  <c r="G48" i="10"/>
  <c r="G50" i="10"/>
  <c r="G51" i="10"/>
  <c r="G52" i="10"/>
  <c r="G53" i="10"/>
  <c r="G59" i="10"/>
  <c r="H59" i="10"/>
  <c r="H60" i="10"/>
  <c r="I59" i="10"/>
  <c r="J59" i="10"/>
  <c r="K59" i="10"/>
  <c r="L59" i="10"/>
  <c r="M59" i="10"/>
  <c r="N59" i="10"/>
  <c r="O59" i="10"/>
  <c r="P59" i="10"/>
  <c r="Q59" i="10"/>
  <c r="R59" i="10"/>
  <c r="G60" i="10"/>
  <c r="G63" i="10"/>
  <c r="G64" i="10"/>
  <c r="G65" i="10"/>
  <c r="H65" i="10"/>
  <c r="I65" i="10"/>
  <c r="J65" i="10"/>
  <c r="K65" i="10"/>
  <c r="L65" i="10"/>
  <c r="M65" i="10"/>
  <c r="N65" i="10"/>
  <c r="O65" i="10"/>
  <c r="P65" i="10"/>
  <c r="Q65" i="10"/>
  <c r="R65" i="10"/>
  <c r="H12" i="10"/>
  <c r="H13" i="10"/>
  <c r="H14" i="10"/>
  <c r="H15" i="10"/>
  <c r="I15" i="10"/>
  <c r="J15" i="10"/>
  <c r="K15" i="10"/>
  <c r="L15" i="10"/>
  <c r="O15" i="10"/>
  <c r="P15" i="10"/>
  <c r="Q15" i="10"/>
  <c r="R15" i="10"/>
  <c r="H16" i="10"/>
  <c r="H17" i="10"/>
  <c r="H18" i="10"/>
  <c r="H19" i="10"/>
  <c r="H24" i="10"/>
  <c r="H25" i="10"/>
  <c r="H26" i="10"/>
  <c r="I26" i="10"/>
  <c r="J26" i="10"/>
  <c r="K26" i="10"/>
  <c r="L26" i="10"/>
  <c r="O26" i="10"/>
  <c r="P26" i="10"/>
  <c r="Q26" i="10"/>
  <c r="R26" i="10"/>
  <c r="H27" i="10"/>
  <c r="H28" i="10"/>
  <c r="H32" i="10"/>
  <c r="H33" i="10"/>
  <c r="H34" i="10"/>
  <c r="H36" i="10"/>
  <c r="H37" i="10"/>
  <c r="H38" i="10"/>
  <c r="H39" i="10"/>
  <c r="H40" i="10"/>
  <c r="H41" i="10"/>
  <c r="H43" i="10"/>
  <c r="H44" i="10"/>
  <c r="H45" i="10"/>
  <c r="H46" i="10"/>
  <c r="I46" i="10"/>
  <c r="J46" i="10"/>
  <c r="K46" i="10"/>
  <c r="L46" i="10"/>
  <c r="O46" i="10"/>
  <c r="P46" i="10"/>
  <c r="Q46" i="10"/>
  <c r="R46" i="10"/>
  <c r="H47" i="10"/>
  <c r="H48" i="10"/>
  <c r="H50" i="10"/>
  <c r="I50" i="10"/>
  <c r="J50" i="10"/>
  <c r="K50" i="10"/>
  <c r="L50" i="10"/>
  <c r="O50" i="10"/>
  <c r="P50" i="10"/>
  <c r="Q50" i="10"/>
  <c r="R50" i="10"/>
  <c r="H51" i="10"/>
  <c r="H52" i="10"/>
  <c r="H53" i="10"/>
  <c r="H63" i="10"/>
  <c r="H64" i="10"/>
  <c r="I12" i="10"/>
  <c r="I13" i="10"/>
  <c r="I14" i="10"/>
  <c r="I16" i="10"/>
  <c r="I17" i="10"/>
  <c r="I18" i="10"/>
  <c r="I19" i="10"/>
  <c r="I24" i="10"/>
  <c r="I25" i="10"/>
  <c r="I27" i="10"/>
  <c r="I28" i="10"/>
  <c r="I32" i="10"/>
  <c r="I33" i="10"/>
  <c r="I34" i="10"/>
  <c r="I37" i="10"/>
  <c r="I38" i="10"/>
  <c r="I39" i="10"/>
  <c r="I40" i="10"/>
  <c r="I41" i="10"/>
  <c r="I43" i="10"/>
  <c r="I44" i="10"/>
  <c r="I45" i="10"/>
  <c r="I47" i="10"/>
  <c r="I48" i="10"/>
  <c r="I51" i="10"/>
  <c r="I52" i="10"/>
  <c r="I53" i="10"/>
  <c r="I60" i="10"/>
  <c r="I63" i="10"/>
  <c r="I64" i="10"/>
  <c r="J12" i="10"/>
  <c r="J13" i="10"/>
  <c r="J14" i="10"/>
  <c r="J16" i="10"/>
  <c r="J17" i="10"/>
  <c r="J18" i="10"/>
  <c r="J19" i="10"/>
  <c r="J24" i="10"/>
  <c r="J25" i="10"/>
  <c r="J27" i="10"/>
  <c r="J28" i="10"/>
  <c r="J32" i="10"/>
  <c r="J33" i="10"/>
  <c r="J34" i="10"/>
  <c r="J36" i="10"/>
  <c r="J37" i="10"/>
  <c r="J38" i="10"/>
  <c r="J39" i="10"/>
  <c r="J40" i="10"/>
  <c r="J41" i="10"/>
  <c r="J43" i="10"/>
  <c r="J44" i="10"/>
  <c r="J45" i="10"/>
  <c r="J47" i="10"/>
  <c r="J48" i="10"/>
  <c r="J51" i="10"/>
  <c r="J52" i="10"/>
  <c r="J53" i="10"/>
  <c r="J60" i="10"/>
  <c r="J63" i="10"/>
  <c r="J64" i="10"/>
  <c r="K12" i="10"/>
  <c r="K13" i="10"/>
  <c r="K14" i="10"/>
  <c r="K16" i="10"/>
  <c r="K17" i="10"/>
  <c r="K18" i="10"/>
  <c r="K19" i="10"/>
  <c r="K24" i="10"/>
  <c r="K25" i="10"/>
  <c r="K27" i="10"/>
  <c r="K28" i="10"/>
  <c r="K32" i="10"/>
  <c r="K33" i="10"/>
  <c r="K34" i="10"/>
  <c r="K36" i="10"/>
  <c r="K37" i="10"/>
  <c r="K38" i="10"/>
  <c r="K39" i="10"/>
  <c r="K40" i="10"/>
  <c r="K41" i="10"/>
  <c r="K43" i="10"/>
  <c r="K44" i="10"/>
  <c r="K45" i="10"/>
  <c r="K47" i="10"/>
  <c r="K48" i="10"/>
  <c r="K51" i="10"/>
  <c r="K52" i="10"/>
  <c r="K53" i="10"/>
  <c r="K60" i="10"/>
  <c r="K63" i="10"/>
  <c r="K64" i="10"/>
  <c r="L12" i="10"/>
  <c r="L13" i="10"/>
  <c r="L14" i="10"/>
  <c r="L16" i="10"/>
  <c r="L17" i="10"/>
  <c r="L18" i="10"/>
  <c r="L19" i="10"/>
  <c r="L24" i="10"/>
  <c r="L25" i="10"/>
  <c r="L27" i="10"/>
  <c r="L28" i="10"/>
  <c r="L32" i="10"/>
  <c r="L33" i="10"/>
  <c r="L34" i="10"/>
  <c r="L36" i="10"/>
  <c r="L37" i="10"/>
  <c r="L38" i="10"/>
  <c r="L39" i="10"/>
  <c r="L40" i="10"/>
  <c r="L41" i="10"/>
  <c r="L43" i="10"/>
  <c r="L44" i="10"/>
  <c r="L45" i="10"/>
  <c r="L47" i="10"/>
  <c r="L48" i="10"/>
  <c r="L51" i="10"/>
  <c r="L52" i="10"/>
  <c r="L53" i="10"/>
  <c r="L60" i="10"/>
  <c r="L63" i="10"/>
  <c r="L64" i="10"/>
  <c r="M60" i="10"/>
  <c r="M63" i="10"/>
  <c r="M64" i="10"/>
  <c r="N64" i="10"/>
  <c r="O64" i="10"/>
  <c r="P64" i="10"/>
  <c r="N60" i="10"/>
  <c r="N63" i="10"/>
  <c r="O63" i="10"/>
  <c r="P63" i="10"/>
  <c r="R6" i="11"/>
  <c r="R61" i="11" s="1"/>
  <c r="O12" i="10"/>
  <c r="O13" i="10"/>
  <c r="P13" i="10"/>
  <c r="Q13" i="10"/>
  <c r="R13" i="10"/>
  <c r="O14" i="10"/>
  <c r="O16" i="10"/>
  <c r="O17" i="10"/>
  <c r="P17" i="10"/>
  <c r="Q17" i="10"/>
  <c r="R17" i="10"/>
  <c r="O18" i="10"/>
  <c r="O19" i="10"/>
  <c r="O24" i="10"/>
  <c r="P24" i="10"/>
  <c r="Q24" i="10"/>
  <c r="R24" i="10"/>
  <c r="O25" i="10"/>
  <c r="O27" i="10"/>
  <c r="O28" i="10"/>
  <c r="P28" i="10"/>
  <c r="Q28" i="10"/>
  <c r="R28" i="10"/>
  <c r="O32" i="10"/>
  <c r="O33" i="10"/>
  <c r="O34" i="10"/>
  <c r="P35" i="10"/>
  <c r="Q35" i="10"/>
  <c r="R35" i="10"/>
  <c r="O36" i="10"/>
  <c r="O37" i="10"/>
  <c r="O38" i="10"/>
  <c r="O39" i="10"/>
  <c r="P39" i="10"/>
  <c r="Q39" i="10"/>
  <c r="R39" i="10"/>
  <c r="O40" i="10"/>
  <c r="O41" i="10"/>
  <c r="O43" i="10"/>
  <c r="O44" i="10"/>
  <c r="P44" i="10"/>
  <c r="Q44" i="10"/>
  <c r="R44" i="10"/>
  <c r="O45" i="10"/>
  <c r="O47" i="10"/>
  <c r="O48" i="10"/>
  <c r="O51" i="10"/>
  <c r="O52" i="10"/>
  <c r="O53" i="10"/>
  <c r="O60" i="10"/>
  <c r="P12" i="10"/>
  <c r="P14" i="10"/>
  <c r="P16" i="10"/>
  <c r="P18" i="10"/>
  <c r="P19" i="10"/>
  <c r="P25" i="10"/>
  <c r="P27" i="10"/>
  <c r="Q27" i="10"/>
  <c r="R27" i="10"/>
  <c r="P32" i="10"/>
  <c r="P33" i="10"/>
  <c r="P34" i="10"/>
  <c r="Q34" i="10"/>
  <c r="R34" i="10"/>
  <c r="P36" i="10"/>
  <c r="P37" i="10"/>
  <c r="P38" i="10"/>
  <c r="Q38" i="10"/>
  <c r="R38" i="10"/>
  <c r="P40" i="10"/>
  <c r="P41" i="10"/>
  <c r="P43" i="10"/>
  <c r="Q43" i="10"/>
  <c r="R43" i="10"/>
  <c r="P45" i="10"/>
  <c r="P47" i="10"/>
  <c r="Q47" i="10"/>
  <c r="R47" i="10"/>
  <c r="P48" i="10"/>
  <c r="P49" i="10"/>
  <c r="P51" i="10"/>
  <c r="P52" i="10"/>
  <c r="P53" i="10"/>
  <c r="Q53" i="10"/>
  <c r="R53" i="10"/>
  <c r="P60" i="10"/>
  <c r="Q12" i="10"/>
  <c r="Q14" i="10"/>
  <c r="Q16" i="10"/>
  <c r="Q18" i="10"/>
  <c r="R18" i="10"/>
  <c r="Q19" i="10"/>
  <c r="Q25" i="10"/>
  <c r="Q32" i="10"/>
  <c r="Q33" i="10"/>
  <c r="Q36" i="10"/>
  <c r="Q37" i="10"/>
  <c r="Q40" i="10"/>
  <c r="Q41" i="10"/>
  <c r="Q45" i="10"/>
  <c r="Q48" i="10"/>
  <c r="Q49" i="10"/>
  <c r="Q51" i="10"/>
  <c r="Q52" i="10"/>
  <c r="Q60" i="10"/>
  <c r="Q63" i="10"/>
  <c r="R63" i="10"/>
  <c r="Q64" i="10"/>
  <c r="R12" i="10"/>
  <c r="R14" i="10"/>
  <c r="R16" i="10"/>
  <c r="R19" i="10"/>
  <c r="R25" i="10"/>
  <c r="R32" i="10"/>
  <c r="R33" i="10"/>
  <c r="R36" i="10"/>
  <c r="R37" i="10"/>
  <c r="R40" i="10"/>
  <c r="R41" i="10"/>
  <c r="R45" i="10"/>
  <c r="R48" i="10"/>
  <c r="R49" i="10"/>
  <c r="R51" i="10"/>
  <c r="R52" i="10"/>
  <c r="R60" i="10"/>
  <c r="R64" i="10"/>
  <c r="B63" i="10"/>
  <c r="G54" i="10"/>
  <c r="H54" i="10"/>
  <c r="I54" i="10"/>
  <c r="J54" i="10"/>
  <c r="K54" i="10"/>
  <c r="L54" i="10"/>
  <c r="M54" i="10"/>
  <c r="N54" i="10"/>
  <c r="O54" i="10"/>
  <c r="P54" i="10"/>
  <c r="Q54" i="10"/>
  <c r="R54" i="10"/>
  <c r="B50" i="10"/>
  <c r="B46" i="10"/>
  <c r="B37" i="10"/>
  <c r="G23" i="10"/>
  <c r="H23" i="10"/>
  <c r="I23" i="10"/>
  <c r="J23" i="10"/>
  <c r="K23" i="10"/>
  <c r="L23" i="10"/>
  <c r="M23" i="10"/>
  <c r="N23" i="10"/>
  <c r="O23" i="10"/>
  <c r="P23" i="10"/>
  <c r="Q23" i="10"/>
  <c r="R23" i="10"/>
  <c r="G22" i="10"/>
  <c r="H22" i="10"/>
  <c r="I22" i="10"/>
  <c r="J22" i="10"/>
  <c r="K22" i="10"/>
  <c r="L22" i="10"/>
  <c r="M22" i="10"/>
  <c r="N22" i="10"/>
  <c r="O22" i="10"/>
  <c r="P22" i="10"/>
  <c r="Q22" i="10"/>
  <c r="R22" i="10"/>
  <c r="B22" i="10"/>
  <c r="G21" i="10"/>
  <c r="H21" i="10"/>
  <c r="I21" i="10"/>
  <c r="J21" i="10"/>
  <c r="K21" i="10"/>
  <c r="L21" i="10"/>
  <c r="M21" i="10"/>
  <c r="N21" i="10"/>
  <c r="O21" i="10"/>
  <c r="P21" i="10"/>
  <c r="Q21" i="10"/>
  <c r="R21" i="10"/>
  <c r="G20" i="10"/>
  <c r="H20" i="10"/>
  <c r="I20" i="10"/>
  <c r="J20" i="10"/>
  <c r="K20" i="10"/>
  <c r="L20" i="10"/>
  <c r="M20" i="10"/>
  <c r="N20" i="10"/>
  <c r="O20" i="10"/>
  <c r="P20" i="10"/>
  <c r="Q20" i="10"/>
  <c r="R20" i="10"/>
  <c r="R5" i="10"/>
  <c r="Q5" i="10"/>
  <c r="P5" i="10"/>
  <c r="O5" i="10"/>
  <c r="N5" i="10"/>
  <c r="M5" i="10"/>
  <c r="L5" i="10"/>
  <c r="K5" i="10"/>
  <c r="J5" i="10"/>
  <c r="I5" i="10"/>
  <c r="H5" i="10"/>
  <c r="G5" i="10"/>
  <c r="E4" i="10"/>
  <c r="E3" i="10"/>
  <c r="T67" i="3"/>
  <c r="S67" i="3"/>
  <c r="Q67" i="3"/>
  <c r="P67" i="3"/>
  <c r="M67" i="3"/>
  <c r="L67" i="3"/>
  <c r="J67" i="3"/>
  <c r="I67" i="3"/>
  <c r="T66" i="3"/>
  <c r="S66" i="3"/>
  <c r="Q66" i="3"/>
  <c r="P66" i="3"/>
  <c r="M66" i="3"/>
  <c r="L66" i="3"/>
  <c r="J66" i="3"/>
  <c r="I66" i="3"/>
  <c r="T65" i="3"/>
  <c r="S65" i="3"/>
  <c r="Q65" i="3"/>
  <c r="P65" i="3"/>
  <c r="M65" i="3"/>
  <c r="L65" i="3"/>
  <c r="J65" i="3"/>
  <c r="I65" i="3"/>
  <c r="T64" i="3"/>
  <c r="S64" i="3"/>
  <c r="Q64" i="3"/>
  <c r="P64" i="3"/>
  <c r="M64" i="3"/>
  <c r="L64" i="3"/>
  <c r="J64" i="3"/>
  <c r="I64" i="3"/>
  <c r="T63" i="3"/>
  <c r="S63" i="3"/>
  <c r="Q63" i="3"/>
  <c r="P63" i="3"/>
  <c r="M63" i="3"/>
  <c r="L63" i="3"/>
  <c r="J63" i="3"/>
  <c r="I63" i="3"/>
  <c r="T62" i="3"/>
  <c r="S62" i="3"/>
  <c r="Q62" i="3"/>
  <c r="P62" i="3"/>
  <c r="M62" i="3"/>
  <c r="L62" i="3"/>
  <c r="J62" i="3"/>
  <c r="I62" i="3"/>
  <c r="M61" i="3"/>
  <c r="L61" i="3"/>
  <c r="J61" i="3"/>
  <c r="I61" i="3"/>
  <c r="T60" i="3"/>
  <c r="S60" i="3"/>
  <c r="Q60" i="3"/>
  <c r="P60" i="3"/>
  <c r="M60" i="3"/>
  <c r="L60" i="3"/>
  <c r="J60" i="3"/>
  <c r="I60" i="3"/>
  <c r="T59" i="3"/>
  <c r="S59" i="3"/>
  <c r="Q59" i="3"/>
  <c r="P59" i="3"/>
  <c r="M59" i="3"/>
  <c r="L59" i="3"/>
  <c r="J59" i="3"/>
  <c r="I59" i="3"/>
  <c r="T58" i="3"/>
  <c r="S58" i="3"/>
  <c r="Q58" i="3"/>
  <c r="P58" i="3"/>
  <c r="M58" i="3"/>
  <c r="L58" i="3"/>
  <c r="J58" i="3"/>
  <c r="I58" i="3"/>
  <c r="T57" i="3"/>
  <c r="S57" i="3"/>
  <c r="Q57" i="3"/>
  <c r="P57" i="3"/>
  <c r="M57" i="3"/>
  <c r="L57" i="3"/>
  <c r="J57" i="3"/>
  <c r="I57" i="3"/>
  <c r="B57" i="3"/>
  <c r="T56" i="3"/>
  <c r="S56" i="3"/>
  <c r="Q56" i="3"/>
  <c r="P56" i="3"/>
  <c r="M56" i="3"/>
  <c r="L56" i="3"/>
  <c r="J56" i="3"/>
  <c r="I56" i="3"/>
  <c r="T55" i="3"/>
  <c r="S55" i="3"/>
  <c r="Q55" i="3"/>
  <c r="P55" i="3"/>
  <c r="M55" i="3"/>
  <c r="L55" i="3"/>
  <c r="J55" i="3"/>
  <c r="I55" i="3"/>
  <c r="T54" i="3"/>
  <c r="S54" i="3"/>
  <c r="Q54" i="3"/>
  <c r="P54" i="3"/>
  <c r="M54" i="3"/>
  <c r="L54" i="3"/>
  <c r="J54" i="3"/>
  <c r="I54" i="3"/>
  <c r="T53" i="3"/>
  <c r="S53" i="3"/>
  <c r="Q53" i="3"/>
  <c r="P53" i="3"/>
  <c r="M53" i="3"/>
  <c r="L53" i="3"/>
  <c r="J53" i="3"/>
  <c r="I53" i="3"/>
  <c r="T52" i="3"/>
  <c r="S52" i="3"/>
  <c r="Q52" i="3"/>
  <c r="P52" i="3"/>
  <c r="M52" i="3"/>
  <c r="L52" i="3"/>
  <c r="J52" i="3"/>
  <c r="I52" i="3"/>
  <c r="T51" i="3"/>
  <c r="S51" i="3"/>
  <c r="Q51" i="3"/>
  <c r="P51" i="3"/>
  <c r="M51" i="3"/>
  <c r="L51" i="3"/>
  <c r="J51" i="3"/>
  <c r="I51" i="3"/>
  <c r="T50" i="3"/>
  <c r="S50" i="3"/>
  <c r="Q50" i="3"/>
  <c r="P50" i="3"/>
  <c r="M50" i="3"/>
  <c r="L50" i="3"/>
  <c r="J50" i="3"/>
  <c r="I50" i="3"/>
  <c r="T49" i="3"/>
  <c r="S49" i="3"/>
  <c r="Q49" i="3"/>
  <c r="P49" i="3"/>
  <c r="M49" i="3"/>
  <c r="L49" i="3"/>
  <c r="J49" i="3"/>
  <c r="I49" i="3"/>
  <c r="T48" i="3"/>
  <c r="S48" i="3"/>
  <c r="Q48" i="3"/>
  <c r="P48" i="3"/>
  <c r="M48" i="3"/>
  <c r="L48" i="3"/>
  <c r="J48" i="3"/>
  <c r="I48" i="3"/>
  <c r="T47" i="3"/>
  <c r="S47" i="3"/>
  <c r="Q47" i="3"/>
  <c r="P47" i="3"/>
  <c r="M47" i="3"/>
  <c r="L47" i="3"/>
  <c r="J47" i="3"/>
  <c r="I47" i="3"/>
  <c r="T46" i="3"/>
  <c r="S46" i="3"/>
  <c r="Q46" i="3"/>
  <c r="P46" i="3"/>
  <c r="M46" i="3"/>
  <c r="L46" i="3"/>
  <c r="J46" i="3"/>
  <c r="I46" i="3"/>
  <c r="T45" i="3"/>
  <c r="S45" i="3"/>
  <c r="Q45" i="3"/>
  <c r="P45" i="3"/>
  <c r="M45" i="3"/>
  <c r="L45" i="3"/>
  <c r="J45" i="3"/>
  <c r="I45" i="3"/>
  <c r="T44" i="3"/>
  <c r="S44" i="3"/>
  <c r="Q44" i="3"/>
  <c r="P44" i="3"/>
  <c r="M44" i="3"/>
  <c r="L44" i="3"/>
  <c r="J44" i="3"/>
  <c r="I44" i="3"/>
  <c r="T43" i="3"/>
  <c r="S43" i="3"/>
  <c r="Q43" i="3"/>
  <c r="P43" i="3"/>
  <c r="M43" i="3"/>
  <c r="L43" i="3"/>
  <c r="J43" i="3"/>
  <c r="I43" i="3"/>
  <c r="T42" i="3"/>
  <c r="S42" i="3"/>
  <c r="Q42" i="3"/>
  <c r="P42" i="3"/>
  <c r="M42" i="3"/>
  <c r="L42" i="3"/>
  <c r="J42" i="3"/>
  <c r="I42" i="3"/>
  <c r="T41" i="3"/>
  <c r="S41" i="3"/>
  <c r="Q41" i="3"/>
  <c r="P41" i="3"/>
  <c r="M41" i="3"/>
  <c r="L41" i="3"/>
  <c r="J41" i="3"/>
  <c r="I41" i="3"/>
  <c r="T40" i="3"/>
  <c r="S40" i="3"/>
  <c r="Q40" i="3"/>
  <c r="P40" i="3"/>
  <c r="M40" i="3"/>
  <c r="L40" i="3"/>
  <c r="J40" i="3"/>
  <c r="I40" i="3"/>
  <c r="T39" i="3"/>
  <c r="S39" i="3"/>
  <c r="Q39" i="3"/>
  <c r="P39" i="3"/>
  <c r="M39" i="3"/>
  <c r="L39" i="3"/>
  <c r="J39" i="3"/>
  <c r="I39" i="3"/>
  <c r="T38" i="3"/>
  <c r="S38" i="3"/>
  <c r="Q38" i="3"/>
  <c r="P38" i="3"/>
  <c r="M38" i="3"/>
  <c r="L38" i="3"/>
  <c r="J38" i="3"/>
  <c r="I38" i="3"/>
  <c r="T37" i="3"/>
  <c r="S37" i="3"/>
  <c r="Q37" i="3"/>
  <c r="P37" i="3"/>
  <c r="M37" i="3"/>
  <c r="L37" i="3"/>
  <c r="J37" i="3"/>
  <c r="I37" i="3"/>
  <c r="T36" i="3"/>
  <c r="S36" i="3"/>
  <c r="Q36" i="3"/>
  <c r="P36" i="3"/>
  <c r="M36" i="3"/>
  <c r="L36" i="3"/>
  <c r="J36" i="3"/>
  <c r="I36" i="3"/>
  <c r="T35" i="3"/>
  <c r="S35" i="3"/>
  <c r="Q35" i="3"/>
  <c r="P35" i="3"/>
  <c r="M35" i="3"/>
  <c r="L35" i="3"/>
  <c r="J35" i="3"/>
  <c r="I35" i="3"/>
  <c r="T34" i="3"/>
  <c r="S34" i="3"/>
  <c r="Q34" i="3"/>
  <c r="P34" i="3"/>
  <c r="M34" i="3"/>
  <c r="L34" i="3"/>
  <c r="J34" i="3"/>
  <c r="I34" i="3"/>
  <c r="T33" i="3"/>
  <c r="S33" i="3"/>
  <c r="Q33" i="3"/>
  <c r="P33" i="3"/>
  <c r="M33" i="3"/>
  <c r="L33" i="3"/>
  <c r="J33" i="3"/>
  <c r="I33" i="3"/>
  <c r="T32" i="3"/>
  <c r="S32" i="3"/>
  <c r="Q32" i="3"/>
  <c r="P32" i="3"/>
  <c r="M32" i="3"/>
  <c r="L32" i="3"/>
  <c r="J32" i="3"/>
  <c r="I32" i="3"/>
  <c r="T31" i="3"/>
  <c r="S31" i="3"/>
  <c r="Q31" i="3"/>
  <c r="P31" i="3"/>
  <c r="M31" i="3"/>
  <c r="L31" i="3"/>
  <c r="J31" i="3"/>
  <c r="I31" i="3"/>
  <c r="T30" i="3"/>
  <c r="S30" i="3"/>
  <c r="Q30" i="3"/>
  <c r="P30" i="3"/>
  <c r="M30" i="3"/>
  <c r="L30" i="3"/>
  <c r="J30" i="3"/>
  <c r="I30" i="3"/>
  <c r="T29" i="3"/>
  <c r="S29" i="3"/>
  <c r="Q29" i="3"/>
  <c r="P29" i="3"/>
  <c r="M29" i="3"/>
  <c r="L29" i="3"/>
  <c r="J29" i="3"/>
  <c r="I29" i="3"/>
  <c r="T28" i="3"/>
  <c r="S28" i="3"/>
  <c r="Q28" i="3"/>
  <c r="P28" i="3"/>
  <c r="M28" i="3"/>
  <c r="L28" i="3"/>
  <c r="J28" i="3"/>
  <c r="I28" i="3"/>
  <c r="T27" i="3"/>
  <c r="S27" i="3"/>
  <c r="Q27" i="3"/>
  <c r="P27" i="3"/>
  <c r="M27" i="3"/>
  <c r="L27" i="3"/>
  <c r="J27" i="3"/>
  <c r="I27" i="3"/>
  <c r="T26" i="3"/>
  <c r="S26" i="3"/>
  <c r="Q26" i="3"/>
  <c r="P26" i="3"/>
  <c r="M26" i="3"/>
  <c r="L26" i="3"/>
  <c r="J26" i="3"/>
  <c r="I26" i="3"/>
  <c r="T25" i="3"/>
  <c r="S25" i="3"/>
  <c r="Q25" i="3"/>
  <c r="P25" i="3"/>
  <c r="M25" i="3"/>
  <c r="L25" i="3"/>
  <c r="J25" i="3"/>
  <c r="I25" i="3"/>
  <c r="B25" i="3"/>
  <c r="T24" i="3"/>
  <c r="S24" i="3"/>
  <c r="Q24" i="3"/>
  <c r="P24" i="3"/>
  <c r="M24" i="3"/>
  <c r="L24" i="3"/>
  <c r="J24" i="3"/>
  <c r="I24" i="3"/>
  <c r="T23" i="3"/>
  <c r="S23" i="3"/>
  <c r="Q23" i="3"/>
  <c r="P23" i="3"/>
  <c r="M23" i="3"/>
  <c r="L23" i="3"/>
  <c r="J23" i="3"/>
  <c r="I23" i="3"/>
  <c r="T22" i="3"/>
  <c r="S22" i="3"/>
  <c r="Q22" i="3"/>
  <c r="P22" i="3"/>
  <c r="M22" i="3"/>
  <c r="L22" i="3"/>
  <c r="J22" i="3"/>
  <c r="I22" i="3"/>
  <c r="T21" i="3"/>
  <c r="S21" i="3"/>
  <c r="Q21" i="3"/>
  <c r="P21" i="3"/>
  <c r="M21" i="3"/>
  <c r="L21" i="3"/>
  <c r="J21" i="3"/>
  <c r="I21" i="3"/>
  <c r="T20" i="3"/>
  <c r="S20" i="3"/>
  <c r="Q20" i="3"/>
  <c r="P20" i="3"/>
  <c r="M20" i="3"/>
  <c r="L20" i="3"/>
  <c r="J20" i="3"/>
  <c r="I20" i="3"/>
  <c r="T19" i="3"/>
  <c r="S19" i="3"/>
  <c r="Q19" i="3"/>
  <c r="P19" i="3"/>
  <c r="M19" i="3"/>
  <c r="L19" i="3"/>
  <c r="J19" i="3"/>
  <c r="I19" i="3"/>
  <c r="B19" i="3"/>
  <c r="T18" i="3"/>
  <c r="S18" i="3"/>
  <c r="Q18" i="3"/>
  <c r="P18" i="3"/>
  <c r="M18" i="3"/>
  <c r="L18" i="3"/>
  <c r="J18" i="3"/>
  <c r="I18" i="3"/>
  <c r="B18" i="3"/>
  <c r="T17" i="3"/>
  <c r="S17" i="3"/>
  <c r="Q17" i="3"/>
  <c r="P17" i="3"/>
  <c r="M17" i="3"/>
  <c r="L17" i="3"/>
  <c r="J17" i="3"/>
  <c r="I17" i="3"/>
  <c r="T16" i="3"/>
  <c r="S16" i="3"/>
  <c r="Q16" i="3"/>
  <c r="P16" i="3"/>
  <c r="M16" i="3"/>
  <c r="L16" i="3"/>
  <c r="J16" i="3"/>
  <c r="I16" i="3"/>
  <c r="T15" i="3"/>
  <c r="S15" i="3"/>
  <c r="Q15" i="3"/>
  <c r="P15" i="3"/>
  <c r="M15" i="3"/>
  <c r="L15" i="3"/>
  <c r="J15" i="3"/>
  <c r="I15" i="3"/>
  <c r="T14" i="3"/>
  <c r="S14" i="3"/>
  <c r="Q14" i="3"/>
  <c r="P14" i="3"/>
  <c r="M14" i="3"/>
  <c r="L14" i="3"/>
  <c r="J14" i="3"/>
  <c r="I14" i="3"/>
  <c r="B14" i="3"/>
  <c r="T13" i="3"/>
  <c r="S13" i="3"/>
  <c r="Q13" i="3"/>
  <c r="P13" i="3"/>
  <c r="M13" i="3"/>
  <c r="L13" i="3"/>
  <c r="J13" i="3"/>
  <c r="I13" i="3"/>
  <c r="T12" i="3"/>
  <c r="S12" i="3"/>
  <c r="Q12" i="3"/>
  <c r="P12" i="3"/>
  <c r="M12" i="3"/>
  <c r="L12" i="3"/>
  <c r="J12" i="3"/>
  <c r="I12" i="3"/>
  <c r="T11" i="3"/>
  <c r="S11" i="3"/>
  <c r="Q11" i="3"/>
  <c r="P11" i="3"/>
  <c r="M11" i="3"/>
  <c r="L11" i="3"/>
  <c r="J11" i="3"/>
  <c r="I11" i="3"/>
  <c r="T10" i="3"/>
  <c r="S10" i="3"/>
  <c r="Q10" i="3"/>
  <c r="P10" i="3"/>
  <c r="M10" i="3"/>
  <c r="L10" i="3"/>
  <c r="J10" i="3"/>
  <c r="I10" i="3"/>
  <c r="I8" i="3"/>
  <c r="L8" i="3" s="1"/>
  <c r="R6" i="3"/>
  <c r="N6" i="3"/>
  <c r="O6" i="3" s="1"/>
  <c r="E4" i="3"/>
  <c r="B53" i="11"/>
  <c r="B49" i="11"/>
  <c r="B45" i="11"/>
  <c r="B27" i="11"/>
  <c r="B15" i="11"/>
  <c r="E4" i="11"/>
  <c r="E3" i="11"/>
  <c r="D17" i="1"/>
  <c r="D21" i="1" s="1"/>
  <c r="S14" i="4"/>
  <c r="T14" i="4" s="1"/>
  <c r="S16" i="4"/>
  <c r="T16" i="4" s="1"/>
  <c r="S12" i="4"/>
  <c r="T12" i="4" s="1"/>
  <c r="H118" i="4"/>
  <c r="B113" i="4"/>
  <c r="S18" i="4"/>
  <c r="T18" i="4" s="1"/>
  <c r="S17" i="4"/>
  <c r="S15" i="4"/>
  <c r="T15" i="4" s="1"/>
  <c r="S32" i="4"/>
  <c r="T32" i="4" s="1"/>
  <c r="S35" i="4"/>
  <c r="T35" i="4" s="1"/>
  <c r="S13" i="4"/>
  <c r="T13" i="4" s="1"/>
  <c r="S39" i="4"/>
  <c r="T39" i="4" s="1"/>
  <c r="CV321" i="6"/>
  <c r="DH321" i="6"/>
  <c r="CO350" i="6"/>
  <c r="CW350" i="6"/>
  <c r="DE350" i="6"/>
  <c r="DM350" i="6"/>
  <c r="CL321" i="6"/>
  <c r="CN321" i="6"/>
  <c r="CZ321" i="6"/>
  <c r="DD321" i="6"/>
  <c r="DT321" i="6"/>
  <c r="S28" i="4"/>
  <c r="T28" i="4" s="1"/>
  <c r="CR386" i="6"/>
  <c r="CV386" i="6"/>
  <c r="CZ386" i="6"/>
  <c r="DD386" i="6"/>
  <c r="DH386" i="6"/>
  <c r="DL386" i="6"/>
  <c r="DP386" i="6"/>
  <c r="DT386" i="6"/>
  <c r="CL350" i="6"/>
  <c r="CP350" i="6"/>
  <c r="CT350" i="6"/>
  <c r="DB350" i="6"/>
  <c r="DF350" i="6"/>
  <c r="DJ350" i="6"/>
  <c r="DR350" i="6"/>
  <c r="CL386" i="6"/>
  <c r="CT386" i="6"/>
  <c r="DN386" i="6"/>
  <c r="S40" i="4"/>
  <c r="T40" i="4" s="1"/>
  <c r="S36" i="4"/>
  <c r="T36" i="4" s="1"/>
  <c r="S38" i="4"/>
  <c r="S34" i="4"/>
  <c r="S50" i="4"/>
  <c r="T50" i="4" s="1"/>
  <c r="S41" i="4"/>
  <c r="T41" i="4" s="1"/>
  <c r="S37" i="4"/>
  <c r="S33" i="4"/>
  <c r="S53" i="4"/>
  <c r="T53" i="4"/>
  <c r="S49" i="4"/>
  <c r="T49" i="4" s="1"/>
  <c r="S51" i="4"/>
  <c r="T51" i="4"/>
  <c r="S52" i="4"/>
  <c r="T52" i="4" s="1"/>
  <c r="S48" i="4"/>
  <c r="T48" i="4" s="1"/>
  <c r="S23" i="4"/>
  <c r="S58" i="4"/>
  <c r="T58" i="4" s="1"/>
  <c r="S63" i="4"/>
  <c r="T63" i="4" s="1"/>
  <c r="S62" i="4"/>
  <c r="T62" i="4" s="1"/>
  <c r="S20" i="4"/>
  <c r="S22" i="4"/>
  <c r="S21" i="4"/>
  <c r="T21" i="4" s="1"/>
  <c r="S54" i="4"/>
  <c r="T54" i="4" s="1"/>
  <c r="S59" i="4"/>
  <c r="T59" i="4"/>
  <c r="S27" i="4"/>
  <c r="T27" i="4" s="1"/>
  <c r="S26" i="4"/>
  <c r="T26" i="4" s="1"/>
  <c r="S25" i="4"/>
  <c r="S24" i="4"/>
  <c r="T24" i="4" s="1"/>
  <c r="K112" i="4"/>
  <c r="Q119" i="8"/>
  <c r="M112" i="4"/>
  <c r="I112" i="4"/>
  <c r="J112" i="4"/>
  <c r="B110" i="8"/>
  <c r="B132" i="8"/>
  <c r="R111" i="9"/>
  <c r="DK321" i="6"/>
  <c r="DO321" i="6"/>
  <c r="DT350" i="6"/>
  <c r="T22" i="4"/>
  <c r="T34" i="4"/>
  <c r="T20" i="4"/>
  <c r="T25" i="4"/>
  <c r="T37" i="4"/>
  <c r="T17" i="4"/>
  <c r="T23" i="4"/>
  <c r="T33" i="4"/>
  <c r="T38" i="4"/>
  <c r="S11" i="4"/>
  <c r="T11" i="4" s="1"/>
  <c r="S31" i="4"/>
  <c r="T31" i="4" s="1"/>
  <c r="S57" i="4"/>
  <c r="T57" i="4" s="1"/>
  <c r="S65" i="4"/>
  <c r="T65" i="4" s="1"/>
  <c r="S64" i="4"/>
  <c r="T64" i="4"/>
  <c r="B156" i="10"/>
  <c r="E4" i="8"/>
  <c r="B118" i="8"/>
  <c r="B144" i="9"/>
  <c r="B50" i="9"/>
  <c r="B46" i="4"/>
  <c r="B117" i="4"/>
  <c r="P8" i="8"/>
  <c r="P103" i="8" s="1"/>
  <c r="B11" i="9"/>
  <c r="B37" i="9"/>
  <c r="B113" i="9"/>
  <c r="B33" i="8"/>
  <c r="Q8" i="8"/>
  <c r="Q103" i="8" s="1"/>
  <c r="B33" i="9"/>
  <c r="B26" i="8"/>
  <c r="B42" i="9"/>
  <c r="B158" i="9"/>
  <c r="B115" i="8"/>
  <c r="B43" i="9"/>
  <c r="B145" i="9"/>
  <c r="B125" i="12"/>
  <c r="B122" i="12"/>
  <c r="U111" i="8"/>
  <c r="U110" i="8"/>
  <c r="CS350" i="6"/>
  <c r="I109" i="9"/>
  <c r="DP321" i="6"/>
  <c r="Q113" i="12"/>
  <c r="J119" i="12"/>
  <c r="G111" i="12"/>
  <c r="K115" i="12"/>
  <c r="O115" i="12"/>
  <c r="R111" i="12"/>
  <c r="R121" i="12"/>
  <c r="B157" i="12"/>
  <c r="N110" i="12"/>
  <c r="N117" i="12"/>
  <c r="B127" i="12"/>
  <c r="B131" i="12"/>
  <c r="B141" i="12"/>
  <c r="B159" i="12"/>
  <c r="M107" i="12"/>
  <c r="I113" i="12"/>
  <c r="M122" i="12"/>
  <c r="B144" i="10"/>
  <c r="Q116" i="4"/>
  <c r="R108" i="4"/>
  <c r="K119" i="8"/>
  <c r="P107" i="8"/>
  <c r="K117" i="8"/>
  <c r="R112" i="4"/>
  <c r="B109" i="8"/>
  <c r="B152" i="8"/>
  <c r="B108" i="9"/>
  <c r="DQ350" i="6"/>
  <c r="CQ386" i="6"/>
  <c r="CU386" i="6"/>
  <c r="B112" i="9"/>
  <c r="CY386" i="6"/>
  <c r="DC386" i="6"/>
  <c r="S61" i="4"/>
  <c r="T61" i="4" s="1"/>
  <c r="M116" i="9"/>
  <c r="K117" i="9"/>
  <c r="DG386" i="6"/>
  <c r="DK386" i="6"/>
  <c r="B132" i="4"/>
  <c r="B106" i="4"/>
  <c r="L115" i="4"/>
  <c r="B144" i="4"/>
  <c r="B141" i="4"/>
  <c r="P118" i="4"/>
  <c r="M111" i="8"/>
  <c r="G122" i="8"/>
  <c r="B133" i="8"/>
  <c r="H120" i="4"/>
  <c r="Q159" i="8"/>
  <c r="B113" i="8"/>
  <c r="R116" i="4"/>
  <c r="H109" i="4"/>
  <c r="G108" i="8"/>
  <c r="K121" i="8"/>
  <c r="R108" i="9"/>
  <c r="O116" i="9"/>
  <c r="L113" i="9"/>
  <c r="G113" i="9"/>
  <c r="B142" i="8"/>
  <c r="T119" i="8"/>
  <c r="B156" i="9"/>
  <c r="R116" i="9"/>
  <c r="N106" i="9"/>
  <c r="M107" i="9"/>
  <c r="J113" i="9"/>
  <c r="G110" i="9"/>
  <c r="M117" i="9"/>
  <c r="I115" i="9"/>
  <c r="G120" i="9"/>
  <c r="H109" i="9"/>
  <c r="S148" i="12"/>
  <c r="T148" i="12" s="1"/>
  <c r="N111" i="4"/>
  <c r="P117" i="8"/>
  <c r="B156" i="4"/>
  <c r="B118" i="4"/>
  <c r="P108" i="4"/>
  <c r="M116" i="8"/>
  <c r="B154" i="9"/>
  <c r="K115" i="4"/>
  <c r="P116" i="4"/>
  <c r="B131" i="4"/>
  <c r="H8" i="9"/>
  <c r="H102" i="9" s="1"/>
  <c r="I118" i="9"/>
  <c r="CU350" i="6"/>
  <c r="DI350" i="6"/>
  <c r="G112" i="4"/>
  <c r="S112" i="4" s="1"/>
  <c r="T112" i="4" s="1"/>
  <c r="B158" i="4"/>
  <c r="O112" i="4"/>
  <c r="U120" i="8"/>
  <c r="B114" i="8"/>
  <c r="Q112" i="4"/>
  <c r="DU386" i="6"/>
  <c r="B152" i="4"/>
  <c r="H111" i="4"/>
  <c r="B159" i="8"/>
  <c r="T107" i="8"/>
  <c r="I49" i="12"/>
  <c r="I65" i="12"/>
  <c r="I64" i="12"/>
  <c r="I60" i="12"/>
  <c r="I59" i="12"/>
  <c r="I53" i="12"/>
  <c r="I52" i="12"/>
  <c r="I51" i="12"/>
  <c r="I50" i="12"/>
  <c r="I48" i="12"/>
  <c r="I47" i="12"/>
  <c r="I46" i="12"/>
  <c r="I44" i="12"/>
  <c r="I41" i="12"/>
  <c r="I40" i="12"/>
  <c r="I39" i="12"/>
  <c r="I38" i="12"/>
  <c r="I37" i="12"/>
  <c r="I36" i="12"/>
  <c r="I34" i="12"/>
  <c r="I28" i="12"/>
  <c r="I27" i="12"/>
  <c r="I26" i="12"/>
  <c r="I25" i="12"/>
  <c r="I24" i="12"/>
  <c r="I23" i="12"/>
  <c r="I22" i="12"/>
  <c r="I21" i="12"/>
  <c r="I20" i="12"/>
  <c r="I19" i="12"/>
  <c r="I18" i="12"/>
  <c r="I17" i="12"/>
  <c r="I16" i="12"/>
  <c r="I15" i="12"/>
  <c r="I14" i="12"/>
  <c r="I13" i="12"/>
  <c r="I43" i="12"/>
  <c r="G51" i="12"/>
  <c r="H51" i="12"/>
  <c r="G15" i="12"/>
  <c r="H15" i="12"/>
  <c r="H44" i="12"/>
  <c r="H20" i="12"/>
  <c r="H21" i="12"/>
  <c r="H49" i="12"/>
  <c r="H50" i="12"/>
  <c r="H36" i="12"/>
  <c r="H38" i="12"/>
  <c r="H37" i="12"/>
  <c r="H27" i="12"/>
  <c r="H63" i="12"/>
  <c r="I63" i="12"/>
  <c r="G19" i="12"/>
  <c r="H19" i="12"/>
  <c r="G37" i="12"/>
  <c r="G47" i="12"/>
  <c r="H47" i="12"/>
  <c r="G52" i="12"/>
  <c r="H52" i="12"/>
  <c r="G59" i="12"/>
  <c r="H59" i="12"/>
  <c r="G38" i="12"/>
  <c r="G43" i="12"/>
  <c r="H43" i="12"/>
  <c r="G46" i="12"/>
  <c r="H46" i="12"/>
  <c r="G48" i="12"/>
  <c r="H48" i="12"/>
  <c r="G50" i="12"/>
  <c r="G20" i="12"/>
  <c r="G44" i="12"/>
  <c r="G53" i="12"/>
  <c r="H53" i="12"/>
  <c r="G33" i="12"/>
  <c r="H33" i="12"/>
  <c r="I33" i="12"/>
  <c r="G23" i="12"/>
  <c r="H23" i="12"/>
  <c r="G65" i="12"/>
  <c r="H65" i="12"/>
  <c r="G28" i="12"/>
  <c r="H28" i="12"/>
  <c r="G39" i="12"/>
  <c r="H39" i="12"/>
  <c r="H64" i="12"/>
  <c r="H12" i="12"/>
  <c r="I12" i="12"/>
  <c r="G12" i="12"/>
  <c r="G13" i="12"/>
  <c r="G14" i="12"/>
  <c r="G16" i="12"/>
  <c r="G17" i="12"/>
  <c r="G18" i="12"/>
  <c r="H13" i="12"/>
  <c r="H14" i="12"/>
  <c r="H16" i="12"/>
  <c r="H17" i="12"/>
  <c r="H18" i="12"/>
  <c r="H41" i="12"/>
  <c r="H60" i="12"/>
  <c r="G21" i="12"/>
  <c r="G27" i="12"/>
  <c r="H22" i="12"/>
  <c r="G60" i="12"/>
  <c r="G49" i="12"/>
  <c r="G41" i="12"/>
  <c r="G22" i="12"/>
  <c r="G36" i="12"/>
  <c r="G25" i="12"/>
  <c r="H25" i="12"/>
  <c r="G34" i="12"/>
  <c r="H34" i="12"/>
  <c r="G64" i="12"/>
  <c r="G26" i="12"/>
  <c r="H26" i="12"/>
  <c r="H40" i="12"/>
  <c r="G35" i="12"/>
  <c r="G24" i="12"/>
  <c r="H24" i="12"/>
  <c r="CR321" i="6"/>
  <c r="DB321" i="6"/>
  <c r="DL321" i="6"/>
  <c r="CX350" i="6"/>
  <c r="DN350" i="6"/>
  <c r="Q119" i="4"/>
  <c r="P113" i="4"/>
  <c r="DA350" i="6"/>
  <c r="F253" i="2"/>
  <c r="O119" i="4"/>
  <c r="R133" i="4"/>
  <c r="P112" i="4"/>
  <c r="O132" i="10"/>
  <c r="M120" i="4"/>
  <c r="M130" i="4"/>
  <c r="J123" i="10"/>
  <c r="L112" i="4"/>
  <c r="M121" i="4"/>
  <c r="N112" i="4"/>
  <c r="S121" i="8"/>
  <c r="CO321" i="6"/>
  <c r="CQ350" i="6"/>
  <c r="DO386" i="6"/>
  <c r="DS386" i="6"/>
  <c r="H153" i="4"/>
  <c r="Q122" i="4"/>
  <c r="K113" i="4"/>
  <c r="I106" i="4"/>
  <c r="P121" i="4"/>
  <c r="L120" i="4"/>
  <c r="P109" i="10"/>
  <c r="N109" i="10"/>
  <c r="O123" i="10"/>
  <c r="J119" i="10"/>
  <c r="O117" i="4"/>
  <c r="N108" i="4"/>
  <c r="DM386" i="6"/>
  <c r="Q156" i="4"/>
  <c r="L121" i="10"/>
  <c r="B136" i="10"/>
  <c r="R118" i="10"/>
  <c r="R110" i="10"/>
  <c r="R116" i="10"/>
  <c r="R109" i="10"/>
  <c r="K113" i="10"/>
  <c r="K109" i="10"/>
  <c r="K107" i="10"/>
  <c r="N142" i="10"/>
  <c r="R142" i="10"/>
  <c r="M112" i="10"/>
  <c r="K112" i="10"/>
  <c r="I145" i="10"/>
  <c r="I107" i="10"/>
  <c r="I120" i="10"/>
  <c r="I117" i="10"/>
  <c r="I113" i="10"/>
  <c r="L130" i="10"/>
  <c r="B151" i="10"/>
  <c r="N144" i="10"/>
  <c r="J115" i="10"/>
  <c r="R115" i="10"/>
  <c r="L115" i="10"/>
  <c r="P115" i="10"/>
  <c r="R111" i="10"/>
  <c r="I111" i="10"/>
  <c r="P153" i="10"/>
  <c r="H153" i="10"/>
  <c r="O122" i="10"/>
  <c r="G122" i="10"/>
  <c r="P118" i="10"/>
  <c r="G118" i="10"/>
  <c r="N118" i="10"/>
  <c r="P130" i="10"/>
  <c r="I157" i="10"/>
  <c r="K120" i="12"/>
  <c r="R158" i="12"/>
  <c r="J140" i="12"/>
  <c r="Q153" i="12"/>
  <c r="H154" i="12"/>
  <c r="H111" i="12"/>
  <c r="B158" i="12"/>
  <c r="M140" i="12"/>
  <c r="B127" i="4"/>
  <c r="B153" i="12" l="1"/>
  <c r="B152" i="9"/>
  <c r="B45" i="3"/>
  <c r="B7" i="10"/>
  <c r="B119" i="10"/>
  <c r="S8" i="8"/>
  <c r="S103" i="8" s="1"/>
  <c r="B110" i="4"/>
  <c r="B130" i="4"/>
  <c r="B124" i="10"/>
  <c r="B12" i="4"/>
  <c r="B54" i="4"/>
  <c r="B54" i="8"/>
  <c r="B60" i="9"/>
  <c r="B153" i="10"/>
  <c r="B153" i="4"/>
  <c r="B144" i="8"/>
  <c r="B131" i="8"/>
  <c r="R56" i="11"/>
  <c r="L138" i="10"/>
  <c r="L128" i="10"/>
  <c r="P121" i="10"/>
  <c r="DF321" i="6"/>
  <c r="DJ321" i="6"/>
  <c r="DN321" i="6"/>
  <c r="DR321" i="6"/>
  <c r="CP321" i="6"/>
  <c r="CT321" i="6"/>
  <c r="CX321" i="6"/>
  <c r="DU350" i="6"/>
  <c r="CM350" i="6"/>
  <c r="CY350" i="6"/>
  <c r="DC350" i="6"/>
  <c r="DG350" i="6"/>
  <c r="DK350" i="6"/>
  <c r="DO350" i="6"/>
  <c r="CS386" i="6"/>
  <c r="CW386" i="6"/>
  <c r="DA386" i="6"/>
  <c r="DE386" i="6"/>
  <c r="DI386" i="6"/>
  <c r="DQ386" i="6"/>
  <c r="N60" i="11"/>
  <c r="N17" i="11"/>
  <c r="N33" i="11"/>
  <c r="N49" i="11"/>
  <c r="N24" i="11"/>
  <c r="N13" i="11"/>
  <c r="N22" i="11"/>
  <c r="N26" i="11"/>
  <c r="N46" i="11"/>
  <c r="N50" i="11"/>
  <c r="N58" i="11"/>
  <c r="N23" i="11"/>
  <c r="N12" i="11"/>
  <c r="N45" i="11"/>
  <c r="N20" i="11"/>
  <c r="N65" i="11"/>
  <c r="N54" i="11"/>
  <c r="N36" i="11"/>
  <c r="N19" i="11"/>
  <c r="N25" i="11"/>
  <c r="N41" i="11"/>
  <c r="N16" i="11"/>
  <c r="N48" i="11"/>
  <c r="N18" i="11"/>
  <c r="N34" i="11"/>
  <c r="N38" i="11"/>
  <c r="N32" i="11"/>
  <c r="N52" i="11"/>
  <c r="N15" i="11"/>
  <c r="N35" i="11"/>
  <c r="N51" i="11"/>
  <c r="N64" i="11"/>
  <c r="N63" i="11"/>
  <c r="N47" i="11"/>
  <c r="N40" i="11"/>
  <c r="N43" i="11"/>
  <c r="N59" i="11"/>
  <c r="N21" i="11"/>
  <c r="N37" i="11"/>
  <c r="N53" i="11"/>
  <c r="N28" i="11"/>
  <c r="N14" i="11"/>
  <c r="N44" i="11"/>
  <c r="N27" i="11"/>
  <c r="N39" i="11"/>
  <c r="N57" i="11"/>
  <c r="N42" i="11"/>
  <c r="N31" i="11"/>
  <c r="N11" i="11"/>
  <c r="N10" i="11"/>
  <c r="N29" i="11"/>
  <c r="N30" i="11"/>
  <c r="N55" i="11"/>
  <c r="N61" i="11"/>
  <c r="T61" i="11" s="1"/>
  <c r="N56" i="11"/>
  <c r="N62" i="11"/>
  <c r="N66" i="11"/>
  <c r="EF217" i="6"/>
  <c r="EB217" i="6"/>
  <c r="DX217" i="6"/>
  <c r="R60" i="11"/>
  <c r="R64" i="11"/>
  <c r="R13" i="11"/>
  <c r="R17" i="11"/>
  <c r="R21" i="11"/>
  <c r="R25" i="11"/>
  <c r="R28" i="11"/>
  <c r="R33" i="11"/>
  <c r="R37" i="11"/>
  <c r="R41" i="11"/>
  <c r="R44" i="11"/>
  <c r="R46" i="11"/>
  <c r="R48" i="11"/>
  <c r="R52" i="11"/>
  <c r="R18" i="11"/>
  <c r="R27" i="11"/>
  <c r="R38" i="11"/>
  <c r="R43" i="11"/>
  <c r="R47" i="11"/>
  <c r="R51" i="11"/>
  <c r="R58" i="11"/>
  <c r="R63" i="11"/>
  <c r="R12" i="11"/>
  <c r="R14" i="11"/>
  <c r="R16" i="11"/>
  <c r="R20" i="11"/>
  <c r="R22" i="11"/>
  <c r="R24" i="11"/>
  <c r="R65" i="11"/>
  <c r="R34" i="11"/>
  <c r="R36" i="11"/>
  <c r="R45" i="11"/>
  <c r="R49" i="11"/>
  <c r="R53" i="11"/>
  <c r="R15" i="11"/>
  <c r="R19" i="11"/>
  <c r="R26" i="11"/>
  <c r="R35" i="11"/>
  <c r="R50" i="11"/>
  <c r="R54" i="11"/>
  <c r="R59" i="11"/>
  <c r="R32" i="11"/>
  <c r="R40" i="11"/>
  <c r="R23" i="11"/>
  <c r="R39" i="11"/>
  <c r="R31" i="11"/>
  <c r="R42" i="11"/>
  <c r="R11" i="11"/>
  <c r="R57" i="11"/>
  <c r="R10" i="11"/>
  <c r="R29" i="11"/>
  <c r="R55" i="11"/>
  <c r="R30" i="11"/>
  <c r="H117" i="10"/>
  <c r="H141" i="12"/>
  <c r="L121" i="12"/>
  <c r="P109" i="12"/>
  <c r="E3" i="3"/>
  <c r="E3" i="17"/>
  <c r="B14" i="12"/>
  <c r="B14" i="17"/>
  <c r="B109" i="17"/>
  <c r="B18" i="12"/>
  <c r="B113" i="17"/>
  <c r="B18" i="17"/>
  <c r="B22" i="12"/>
  <c r="B117" i="17"/>
  <c r="B22" i="17"/>
  <c r="B27" i="12"/>
  <c r="B27" i="17"/>
  <c r="B122" i="17"/>
  <c r="B63" i="12"/>
  <c r="B63" i="17"/>
  <c r="B158" i="17"/>
  <c r="B30" i="12"/>
  <c r="B30" i="17"/>
  <c r="B125" i="17"/>
  <c r="B36" i="12"/>
  <c r="B36" i="17"/>
  <c r="B131" i="17"/>
  <c r="B37" i="12"/>
  <c r="B37" i="17"/>
  <c r="B132" i="17"/>
  <c r="B45" i="12"/>
  <c r="B45" i="17"/>
  <c r="B140" i="17"/>
  <c r="B46" i="12"/>
  <c r="B46" i="17"/>
  <c r="B141" i="17"/>
  <c r="B49" i="12"/>
  <c r="B144" i="17"/>
  <c r="B49" i="17"/>
  <c r="B57" i="12"/>
  <c r="B56" i="17"/>
  <c r="B151" i="17"/>
  <c r="J8" i="13"/>
  <c r="J103" i="13" s="1"/>
  <c r="J8" i="17"/>
  <c r="J103" i="17" s="1"/>
  <c r="N8" i="13"/>
  <c r="N103" i="13" s="1"/>
  <c r="N8" i="17"/>
  <c r="N103" i="17" s="1"/>
  <c r="R8" i="13"/>
  <c r="R103" i="13" s="1"/>
  <c r="R8" i="17"/>
  <c r="R103" i="17" s="1"/>
  <c r="E4" i="4"/>
  <c r="E4" i="17"/>
  <c r="B11" i="12"/>
  <c r="B11" i="17"/>
  <c r="B106" i="17"/>
  <c r="B15" i="12"/>
  <c r="B15" i="17"/>
  <c r="B110" i="17"/>
  <c r="B19" i="12"/>
  <c r="B19" i="17"/>
  <c r="B114" i="17"/>
  <c r="B23" i="12"/>
  <c r="B23" i="17"/>
  <c r="B118" i="17"/>
  <c r="B25" i="12"/>
  <c r="B25" i="17"/>
  <c r="B120" i="17"/>
  <c r="B65" i="12"/>
  <c r="B65" i="17"/>
  <c r="B160" i="17"/>
  <c r="B64" i="12"/>
  <c r="B64" i="17"/>
  <c r="B159" i="17"/>
  <c r="B32" i="12"/>
  <c r="B32" i="17"/>
  <c r="B127" i="17"/>
  <c r="B32" i="11"/>
  <c r="B42" i="12"/>
  <c r="B42" i="17"/>
  <c r="B137" i="17"/>
  <c r="B41" i="12"/>
  <c r="B41" i="17"/>
  <c r="B136" i="17"/>
  <c r="B50" i="12"/>
  <c r="B50" i="17"/>
  <c r="B145" i="17"/>
  <c r="B59" i="12"/>
  <c r="B58" i="17"/>
  <c r="B153" i="17"/>
  <c r="B66" i="12"/>
  <c r="B66" i="17"/>
  <c r="B161" i="17"/>
  <c r="G8" i="13"/>
  <c r="G103" i="13" s="1"/>
  <c r="G8" i="17"/>
  <c r="G103" i="17" s="1"/>
  <c r="K8" i="13"/>
  <c r="K103" i="13" s="1"/>
  <c r="K8" i="17"/>
  <c r="K103" i="17" s="1"/>
  <c r="O8" i="13"/>
  <c r="O103" i="13" s="1"/>
  <c r="O8" i="17"/>
  <c r="O103" i="17" s="1"/>
  <c r="S7" i="13"/>
  <c r="S102" i="13" s="1"/>
  <c r="S7" i="17"/>
  <c r="S102" i="17" s="1"/>
  <c r="B12" i="12"/>
  <c r="B12" i="17"/>
  <c r="B107" i="17"/>
  <c r="B16" i="12"/>
  <c r="B16" i="17"/>
  <c r="B111" i="17"/>
  <c r="B20" i="12"/>
  <c r="B20" i="17"/>
  <c r="B115" i="17"/>
  <c r="B24" i="12"/>
  <c r="B24" i="17"/>
  <c r="B119" i="17"/>
  <c r="B29" i="12"/>
  <c r="B29" i="17"/>
  <c r="B124" i="17"/>
  <c r="B35" i="12"/>
  <c r="B130" i="17"/>
  <c r="B35" i="17"/>
  <c r="B43" i="12"/>
  <c r="B43" i="17"/>
  <c r="B138" i="17"/>
  <c r="B44" i="12"/>
  <c r="B44" i="17"/>
  <c r="B139" i="17"/>
  <c r="B47" i="12"/>
  <c r="B142" i="17"/>
  <c r="B47" i="17"/>
  <c r="B48" i="12"/>
  <c r="B48" i="17"/>
  <c r="B143" i="17"/>
  <c r="B60" i="12"/>
  <c r="B59" i="17"/>
  <c r="B154" i="17"/>
  <c r="B154" i="12"/>
  <c r="B53" i="17"/>
  <c r="B148" i="17"/>
  <c r="B61" i="12"/>
  <c r="B61" i="17"/>
  <c r="B156" i="17"/>
  <c r="B54" i="13"/>
  <c r="B54" i="17"/>
  <c r="H8" i="13"/>
  <c r="H103" i="13" s="1"/>
  <c r="H8" i="17"/>
  <c r="H103" i="17" s="1"/>
  <c r="L8" i="13"/>
  <c r="L103" i="13" s="1"/>
  <c r="L8" i="17"/>
  <c r="L103" i="17" s="1"/>
  <c r="P8" i="13"/>
  <c r="P103" i="13" s="1"/>
  <c r="P8" i="17"/>
  <c r="P103" i="17" s="1"/>
  <c r="B7" i="13"/>
  <c r="B7" i="17"/>
  <c r="E2" i="3"/>
  <c r="E2" i="17"/>
  <c r="B10" i="12"/>
  <c r="B10" i="17"/>
  <c r="B105" i="17"/>
  <c r="B13" i="12"/>
  <c r="B13" i="17"/>
  <c r="B108" i="17"/>
  <c r="B17" i="12"/>
  <c r="B17" i="17"/>
  <c r="B112" i="17"/>
  <c r="B22" i="8"/>
  <c r="B21" i="17"/>
  <c r="B116" i="17"/>
  <c r="B26" i="12"/>
  <c r="B26" i="17"/>
  <c r="B121" i="17"/>
  <c r="B28" i="12"/>
  <c r="B28" i="17"/>
  <c r="B123" i="17"/>
  <c r="B31" i="12"/>
  <c r="B31" i="17"/>
  <c r="B126" i="17"/>
  <c r="B33" i="12"/>
  <c r="B33" i="17"/>
  <c r="B128" i="17"/>
  <c r="B34" i="12"/>
  <c r="B34" i="17"/>
  <c r="B129" i="17"/>
  <c r="B38" i="12"/>
  <c r="B38" i="17"/>
  <c r="B133" i="17"/>
  <c r="B39" i="12"/>
  <c r="B39" i="17"/>
  <c r="B134" i="17"/>
  <c r="B40" i="12"/>
  <c r="B40" i="17"/>
  <c r="B135" i="17"/>
  <c r="B58" i="12"/>
  <c r="B57" i="17"/>
  <c r="B152" i="17"/>
  <c r="B52" i="12"/>
  <c r="B52" i="17"/>
  <c r="B147" i="17"/>
  <c r="B51" i="12"/>
  <c r="B51" i="17"/>
  <c r="B146" i="17"/>
  <c r="B55" i="12"/>
  <c r="B55" i="17"/>
  <c r="B150" i="17"/>
  <c r="B62" i="12"/>
  <c r="B62" i="17"/>
  <c r="B157" i="17"/>
  <c r="I8" i="13"/>
  <c r="I103" i="13" s="1"/>
  <c r="I8" i="17"/>
  <c r="I103" i="17" s="1"/>
  <c r="M8" i="13"/>
  <c r="M103" i="13" s="1"/>
  <c r="M8" i="17"/>
  <c r="M103" i="17" s="1"/>
  <c r="Q8" i="13"/>
  <c r="Q103" i="13" s="1"/>
  <c r="Q8" i="17"/>
  <c r="Q103" i="17" s="1"/>
  <c r="B102" i="13"/>
  <c r="B102" i="17"/>
  <c r="K66" i="11"/>
  <c r="R66" i="11"/>
  <c r="T55" i="11"/>
  <c r="H133" i="10"/>
  <c r="Q107" i="10"/>
  <c r="Q116" i="10"/>
  <c r="Q135" i="10"/>
  <c r="Q108" i="10"/>
  <c r="Q109" i="10"/>
  <c r="Q118" i="10"/>
  <c r="Q132" i="10"/>
  <c r="P121" i="12"/>
  <c r="H118" i="12"/>
  <c r="P122" i="12"/>
  <c r="P115" i="12"/>
  <c r="L117" i="12"/>
  <c r="H110" i="12"/>
  <c r="P113" i="12"/>
  <c r="L123" i="12"/>
  <c r="H115" i="12"/>
  <c r="R62" i="13"/>
  <c r="P62" i="13"/>
  <c r="H120" i="10"/>
  <c r="K116" i="10"/>
  <c r="M111" i="10"/>
  <c r="CZ5" i="6"/>
  <c r="CZ4" i="6" s="1"/>
  <c r="DG5" i="6"/>
  <c r="DG4" i="6" s="1"/>
  <c r="DH5" i="6"/>
  <c r="DH4" i="6" s="1"/>
  <c r="DJ264" i="6"/>
  <c r="CS321" i="6"/>
  <c r="CW321" i="6"/>
  <c r="DA321" i="6"/>
  <c r="DG321" i="6"/>
  <c r="DS321" i="6"/>
  <c r="DC321" i="6"/>
  <c r="CM321" i="6"/>
  <c r="CQ321" i="6"/>
  <c r="CU321" i="6"/>
  <c r="CY321" i="6"/>
  <c r="DE321" i="6"/>
  <c r="DI321" i="6"/>
  <c r="DM321" i="6"/>
  <c r="DQ321" i="6"/>
  <c r="DU321" i="6"/>
  <c r="CP386" i="6"/>
  <c r="Q10" i="4"/>
  <c r="DH191" i="6" s="1"/>
  <c r="O10" i="4"/>
  <c r="DF191" i="6" s="1"/>
  <c r="H112" i="4"/>
  <c r="N112" i="10"/>
  <c r="K108" i="10"/>
  <c r="G108" i="12"/>
  <c r="J112" i="12"/>
  <c r="M116" i="12"/>
  <c r="L120" i="12"/>
  <c r="J128" i="12"/>
  <c r="O136" i="12"/>
  <c r="I144" i="12"/>
  <c r="B116" i="4"/>
  <c r="B132" i="12"/>
  <c r="B140" i="12"/>
  <c r="B111" i="4"/>
  <c r="B134" i="9"/>
  <c r="B121" i="4"/>
  <c r="B147" i="8"/>
  <c r="B133" i="10"/>
  <c r="B116" i="9"/>
  <c r="O120" i="12"/>
  <c r="R144" i="12"/>
  <c r="L108" i="12"/>
  <c r="H116" i="12"/>
  <c r="K112" i="12"/>
  <c r="L136" i="12"/>
  <c r="B136" i="12"/>
  <c r="O108" i="12"/>
  <c r="R116" i="12"/>
  <c r="N112" i="12"/>
  <c r="Q112" i="12"/>
  <c r="L116" i="12"/>
  <c r="R120" i="12"/>
  <c r="H120" i="12"/>
  <c r="P108" i="12"/>
  <c r="O116" i="12"/>
  <c r="P112" i="10"/>
  <c r="M117" i="10"/>
  <c r="B117" i="10"/>
  <c r="N121" i="10"/>
  <c r="Q111" i="10"/>
  <c r="I108" i="10"/>
  <c r="R112" i="10"/>
  <c r="L117" i="10"/>
  <c r="J131" i="10"/>
  <c r="K120" i="10"/>
  <c r="H121" i="10"/>
  <c r="P111" i="10"/>
  <c r="Q117" i="10"/>
  <c r="B57" i="11"/>
  <c r="B33" i="10"/>
  <c r="B101" i="9"/>
  <c r="B136" i="8"/>
  <c r="B62" i="10"/>
  <c r="B40" i="4"/>
  <c r="B35" i="8"/>
  <c r="B22" i="9"/>
  <c r="B56" i="3"/>
  <c r="B112" i="10"/>
  <c r="B133" i="12"/>
  <c r="B21" i="11"/>
  <c r="B51" i="11"/>
  <c r="B41" i="3"/>
  <c r="E2" i="10"/>
  <c r="B10" i="10"/>
  <c r="B39" i="10"/>
  <c r="Q8" i="10"/>
  <c r="Q103" i="10" s="1"/>
  <c r="B13" i="8"/>
  <c r="B102" i="8"/>
  <c r="B61" i="9"/>
  <c r="B129" i="9"/>
  <c r="B116" i="12"/>
  <c r="B126" i="9"/>
  <c r="B31" i="11"/>
  <c r="B17" i="3"/>
  <c r="B34" i="3"/>
  <c r="B51" i="10"/>
  <c r="B105" i="8"/>
  <c r="B134" i="8"/>
  <c r="B124" i="8"/>
  <c r="E2" i="9"/>
  <c r="B10" i="9"/>
  <c r="B126" i="10"/>
  <c r="B150" i="10"/>
  <c r="B116" i="10"/>
  <c r="B33" i="4"/>
  <c r="B52" i="4"/>
  <c r="I8" i="4"/>
  <c r="I102" i="4" s="1"/>
  <c r="B150" i="4"/>
  <c r="B128" i="4"/>
  <c r="B27" i="8"/>
  <c r="B56" i="8"/>
  <c r="B52" i="9"/>
  <c r="B112" i="12"/>
  <c r="B128" i="12"/>
  <c r="B149" i="12"/>
  <c r="B135" i="8"/>
  <c r="B135" i="9"/>
  <c r="E191" i="6"/>
  <c r="B104" i="9"/>
  <c r="B147" i="4"/>
  <c r="B146" i="12"/>
  <c r="B156" i="12"/>
  <c r="B111" i="9"/>
  <c r="B108" i="8"/>
  <c r="B123" i="4"/>
  <c r="B13" i="11"/>
  <c r="B26" i="11"/>
  <c r="B38" i="11"/>
  <c r="B52" i="11"/>
  <c r="B10" i="3"/>
  <c r="B27" i="3"/>
  <c r="B35" i="3"/>
  <c r="B13" i="10"/>
  <c r="B26" i="10"/>
  <c r="B34" i="10"/>
  <c r="B40" i="10"/>
  <c r="B52" i="10"/>
  <c r="B102" i="10"/>
  <c r="I8" i="10"/>
  <c r="I103" i="10" s="1"/>
  <c r="B123" i="10"/>
  <c r="B13" i="4"/>
  <c r="B26" i="4"/>
  <c r="B34" i="4"/>
  <c r="B61" i="4"/>
  <c r="B104" i="4"/>
  <c r="B148" i="4"/>
  <c r="B135" i="4"/>
  <c r="E2" i="8"/>
  <c r="B17" i="8"/>
  <c r="B29" i="8"/>
  <c r="B39" i="8"/>
  <c r="B52" i="8"/>
  <c r="B58" i="8"/>
  <c r="T8" i="8"/>
  <c r="T103" i="8" s="1"/>
  <c r="B127" i="8"/>
  <c r="B151" i="8"/>
  <c r="B129" i="8"/>
  <c r="B13" i="9"/>
  <c r="B27" i="9"/>
  <c r="B39" i="9"/>
  <c r="B53" i="9"/>
  <c r="B148" i="9"/>
  <c r="B155" i="9"/>
  <c r="B121" i="9"/>
  <c r="B135" i="10"/>
  <c r="B128" i="10"/>
  <c r="B108" i="12"/>
  <c r="B128" i="9"/>
  <c r="Q8" i="9"/>
  <c r="Q102" i="9" s="1"/>
  <c r="B147" i="10"/>
  <c r="B123" i="9"/>
  <c r="B112" i="8"/>
  <c r="B135" i="12"/>
  <c r="B129" i="12"/>
  <c r="B151" i="12"/>
  <c r="B121" i="12"/>
  <c r="B107" i="9"/>
  <c r="B130" i="8"/>
  <c r="B146" i="4"/>
  <c r="E2" i="1"/>
  <c r="G8" i="11"/>
  <c r="N8" i="11" s="1"/>
  <c r="B33" i="11"/>
  <c r="B39" i="11"/>
  <c r="B62" i="11"/>
  <c r="B13" i="3"/>
  <c r="B29" i="3"/>
  <c r="B39" i="3"/>
  <c r="B52" i="3"/>
  <c r="B58" i="3"/>
  <c r="B17" i="10"/>
  <c r="B28" i="10"/>
  <c r="B55" i="10"/>
  <c r="M8" i="10"/>
  <c r="M103" i="10" s="1"/>
  <c r="B105" i="10"/>
  <c r="B148" i="10"/>
  <c r="B155" i="10"/>
  <c r="E2" i="4"/>
  <c r="B17" i="4"/>
  <c r="B28" i="4"/>
  <c r="B38" i="4"/>
  <c r="B55" i="4"/>
  <c r="B101" i="4"/>
  <c r="Q8" i="4"/>
  <c r="Q102" i="4" s="1"/>
  <c r="B126" i="4"/>
  <c r="B155" i="4"/>
  <c r="B32" i="8"/>
  <c r="B40" i="8"/>
  <c r="B53" i="8"/>
  <c r="I8" i="8"/>
  <c r="I103" i="8" s="1"/>
  <c r="B122" i="8"/>
  <c r="B17" i="9"/>
  <c r="B32" i="9"/>
  <c r="B41" i="9"/>
  <c r="B56" i="9"/>
  <c r="B146" i="10"/>
  <c r="B121" i="10"/>
  <c r="B134" i="4"/>
  <c r="B133" i="9"/>
  <c r="M8" i="9"/>
  <c r="M102" i="9" s="1"/>
  <c r="B147" i="9"/>
  <c r="B133" i="4"/>
  <c r="B107" i="4"/>
  <c r="B129" i="10"/>
  <c r="B146" i="9"/>
  <c r="B147" i="12"/>
  <c r="B134" i="12"/>
  <c r="B123" i="12"/>
  <c r="B126" i="12"/>
  <c r="B105" i="12"/>
  <c r="B117" i="8"/>
  <c r="E2" i="11"/>
  <c r="B10" i="11"/>
  <c r="B17" i="11"/>
  <c r="B28" i="11"/>
  <c r="B34" i="11"/>
  <c r="B40" i="11"/>
  <c r="B55" i="11"/>
  <c r="B22" i="3"/>
  <c r="B32" i="3"/>
  <c r="B40" i="3"/>
  <c r="B53" i="3"/>
  <c r="B63" i="3"/>
  <c r="B21" i="10"/>
  <c r="B31" i="10"/>
  <c r="B38" i="10"/>
  <c r="B58" i="10"/>
  <c r="B108" i="10"/>
  <c r="B10" i="4"/>
  <c r="B21" i="4"/>
  <c r="B31" i="4"/>
  <c r="B39" i="4"/>
  <c r="B51" i="4"/>
  <c r="B57" i="4"/>
  <c r="M8" i="4"/>
  <c r="M102" i="4" s="1"/>
  <c r="B129" i="4"/>
  <c r="B10" i="8"/>
  <c r="B34" i="8"/>
  <c r="B41" i="8"/>
  <c r="B62" i="8"/>
  <c r="O8" i="8"/>
  <c r="O103" i="8" s="1"/>
  <c r="B149" i="8"/>
  <c r="B156" i="8"/>
  <c r="B148" i="8"/>
  <c r="B34" i="9"/>
  <c r="E193" i="6"/>
  <c r="N62" i="13"/>
  <c r="B50" i="4"/>
  <c r="B159" i="4"/>
  <c r="B106" i="10"/>
  <c r="G8" i="4"/>
  <c r="G102" i="4" s="1"/>
  <c r="K8" i="4"/>
  <c r="K102" i="4" s="1"/>
  <c r="O8" i="4"/>
  <c r="O102" i="4" s="1"/>
  <c r="S7" i="9"/>
  <c r="S101" i="9" s="1"/>
  <c r="Q111" i="4"/>
  <c r="G119" i="10"/>
  <c r="M118" i="10"/>
  <c r="R120" i="10"/>
  <c r="M108" i="8"/>
  <c r="R107" i="9"/>
  <c r="L110" i="9"/>
  <c r="R158" i="9"/>
  <c r="I121" i="9"/>
  <c r="N116" i="4"/>
  <c r="U108" i="8"/>
  <c r="J119" i="9"/>
  <c r="G121" i="8"/>
  <c r="G117" i="9"/>
  <c r="G107" i="12"/>
  <c r="Q118" i="12"/>
  <c r="Q117" i="12"/>
  <c r="J108" i="12"/>
  <c r="G120" i="12"/>
  <c r="G116" i="12"/>
  <c r="G110" i="12"/>
  <c r="K118" i="12"/>
  <c r="K111" i="12"/>
  <c r="O119" i="12"/>
  <c r="O113" i="12"/>
  <c r="K107" i="12"/>
  <c r="R118" i="12"/>
  <c r="N111" i="12"/>
  <c r="J113" i="12"/>
  <c r="R119" i="12"/>
  <c r="J111" i="12"/>
  <c r="P107" i="12"/>
  <c r="L110" i="12"/>
  <c r="H113" i="12"/>
  <c r="P116" i="12"/>
  <c r="L119" i="12"/>
  <c r="I108" i="12"/>
  <c r="I110" i="12"/>
  <c r="I112" i="12"/>
  <c r="I115" i="12"/>
  <c r="I117" i="12"/>
  <c r="I119" i="12"/>
  <c r="I121" i="12"/>
  <c r="Q109" i="4"/>
  <c r="O118" i="8"/>
  <c r="I118" i="8"/>
  <c r="M119" i="8"/>
  <c r="N117" i="4"/>
  <c r="P118" i="8"/>
  <c r="I109" i="8"/>
  <c r="O109" i="4"/>
  <c r="J120" i="4"/>
  <c r="S118" i="8"/>
  <c r="O119" i="8"/>
  <c r="I120" i="8"/>
  <c r="K113" i="9"/>
  <c r="Q119" i="9"/>
  <c r="N110" i="9"/>
  <c r="K110" i="9"/>
  <c r="T110" i="8"/>
  <c r="P119" i="9"/>
  <c r="I119" i="9"/>
  <c r="K117" i="4"/>
  <c r="R106" i="4"/>
  <c r="K119" i="4"/>
  <c r="J115" i="4"/>
  <c r="O118" i="4"/>
  <c r="Q110" i="8"/>
  <c r="O111" i="8"/>
  <c r="K111" i="8"/>
  <c r="J110" i="4"/>
  <c r="U107" i="8"/>
  <c r="N115" i="4"/>
  <c r="G110" i="10"/>
  <c r="I107" i="4"/>
  <c r="N120" i="4"/>
  <c r="L108" i="10"/>
  <c r="T120" i="8"/>
  <c r="I111" i="8"/>
  <c r="O115" i="9"/>
  <c r="Q107" i="9"/>
  <c r="H117" i="9"/>
  <c r="M107" i="8"/>
  <c r="M110" i="9"/>
  <c r="N109" i="9"/>
  <c r="O122" i="8"/>
  <c r="T117" i="8"/>
  <c r="M108" i="9"/>
  <c r="O107" i="12"/>
  <c r="Q107" i="12"/>
  <c r="Q119" i="12"/>
  <c r="R117" i="12"/>
  <c r="G119" i="12"/>
  <c r="G115" i="12"/>
  <c r="G109" i="12"/>
  <c r="K117" i="12"/>
  <c r="K110" i="12"/>
  <c r="O118" i="12"/>
  <c r="O111" i="12"/>
  <c r="J109" i="12"/>
  <c r="N119" i="12"/>
  <c r="R113" i="12"/>
  <c r="N107" i="12"/>
  <c r="R115" i="12"/>
  <c r="J121" i="12"/>
  <c r="N113" i="12"/>
  <c r="H108" i="12"/>
  <c r="P110" i="12"/>
  <c r="L113" i="12"/>
  <c r="H117" i="12"/>
  <c r="P119" i="12"/>
  <c r="M108" i="12"/>
  <c r="M110" i="12"/>
  <c r="M112" i="12"/>
  <c r="M115" i="12"/>
  <c r="M117" i="12"/>
  <c r="M119" i="12"/>
  <c r="M121" i="12"/>
  <c r="L121" i="4"/>
  <c r="P121" i="8"/>
  <c r="O107" i="8"/>
  <c r="I122" i="8"/>
  <c r="J140" i="4"/>
  <c r="P114" i="8"/>
  <c r="O109" i="8"/>
  <c r="Q121" i="8"/>
  <c r="O110" i="8"/>
  <c r="H117" i="8"/>
  <c r="Q108" i="9"/>
  <c r="K106" i="9"/>
  <c r="G119" i="9"/>
  <c r="P108" i="9"/>
  <c r="M119" i="9"/>
  <c r="N116" i="9"/>
  <c r="I111" i="9"/>
  <c r="K121" i="4"/>
  <c r="G106" i="4"/>
  <c r="H142" i="4"/>
  <c r="R111" i="4"/>
  <c r="K108" i="4"/>
  <c r="R118" i="4"/>
  <c r="Q118" i="8"/>
  <c r="P111" i="8"/>
  <c r="G107" i="8"/>
  <c r="G120" i="8"/>
  <c r="K110" i="4"/>
  <c r="U112" i="8"/>
  <c r="M110" i="10"/>
  <c r="H108" i="10"/>
  <c r="O108" i="8"/>
  <c r="P121" i="9"/>
  <c r="P107" i="9"/>
  <c r="O120" i="8"/>
  <c r="K107" i="9"/>
  <c r="I112" i="8"/>
  <c r="Q109" i="12"/>
  <c r="Q121" i="12"/>
  <c r="G118" i="12"/>
  <c r="K121" i="12"/>
  <c r="K109" i="12"/>
  <c r="O110" i="12"/>
  <c r="J120" i="12"/>
  <c r="J117" i="12"/>
  <c r="J118" i="12"/>
  <c r="H112" i="12"/>
  <c r="L118" i="12"/>
  <c r="M109" i="12"/>
  <c r="M113" i="12"/>
  <c r="M118" i="12"/>
  <c r="P107" i="4"/>
  <c r="P116" i="8"/>
  <c r="H119" i="8"/>
  <c r="O107" i="4"/>
  <c r="H121" i="8"/>
  <c r="T118" i="8"/>
  <c r="L114" i="8"/>
  <c r="N115" i="9"/>
  <c r="N119" i="9"/>
  <c r="R106" i="9"/>
  <c r="K109" i="4"/>
  <c r="G107" i="4"/>
  <c r="T111" i="8"/>
  <c r="U121" i="8"/>
  <c r="U117" i="8"/>
  <c r="L109" i="8"/>
  <c r="Q157" i="8"/>
  <c r="G116" i="8"/>
  <c r="K112" i="8"/>
  <c r="U119" i="8"/>
  <c r="L136" i="9"/>
  <c r="J120" i="9"/>
  <c r="H113" i="9"/>
  <c r="H118" i="9"/>
  <c r="P119" i="8"/>
  <c r="H112" i="8"/>
  <c r="Q115" i="9"/>
  <c r="N118" i="9"/>
  <c r="K109" i="9"/>
  <c r="J106" i="9"/>
  <c r="H115" i="9"/>
  <c r="G106" i="9"/>
  <c r="M106" i="9"/>
  <c r="I107" i="9"/>
  <c r="G115" i="9"/>
  <c r="O114" i="8"/>
  <c r="R115" i="4"/>
  <c r="N156" i="4"/>
  <c r="Q106" i="4"/>
  <c r="L118" i="4"/>
  <c r="P112" i="8"/>
  <c r="R157" i="4"/>
  <c r="L107" i="8"/>
  <c r="H134" i="4"/>
  <c r="L107" i="4"/>
  <c r="M109" i="10"/>
  <c r="N113" i="4"/>
  <c r="K118" i="8"/>
  <c r="K108" i="9"/>
  <c r="L118" i="8"/>
  <c r="P109" i="9"/>
  <c r="Q111" i="12"/>
  <c r="R107" i="12"/>
  <c r="G117" i="12"/>
  <c r="K119" i="12"/>
  <c r="O121" i="12"/>
  <c r="O109" i="12"/>
  <c r="R110" i="12"/>
  <c r="N109" i="12"/>
  <c r="R109" i="12"/>
  <c r="H109" i="12"/>
  <c r="L115" i="12"/>
  <c r="P120" i="12"/>
  <c r="I107" i="12"/>
  <c r="I111" i="12"/>
  <c r="I116" i="12"/>
  <c r="I120" i="12"/>
  <c r="G119" i="4"/>
  <c r="P108" i="8"/>
  <c r="L119" i="8"/>
  <c r="G110" i="4"/>
  <c r="K107" i="8"/>
  <c r="P115" i="4"/>
  <c r="P122" i="8"/>
  <c r="O116" i="8"/>
  <c r="N107" i="9"/>
  <c r="G108" i="9"/>
  <c r="L106" i="9"/>
  <c r="Q118" i="9"/>
  <c r="G115" i="4"/>
  <c r="H111" i="8"/>
  <c r="U114" i="8"/>
  <c r="Q109" i="8"/>
  <c r="Q122" i="8"/>
  <c r="G112" i="8"/>
  <c r="K114" i="8"/>
  <c r="G117" i="8"/>
  <c r="L109" i="9"/>
  <c r="M113" i="9"/>
  <c r="M109" i="9"/>
  <c r="H106" i="9"/>
  <c r="L110" i="8"/>
  <c r="Q121" i="9"/>
  <c r="M115" i="9"/>
  <c r="K115" i="9"/>
  <c r="H111" i="9"/>
  <c r="G116" i="9"/>
  <c r="N111" i="9"/>
  <c r="K121" i="9"/>
  <c r="H110" i="9"/>
  <c r="G109" i="9"/>
  <c r="U159" i="8"/>
  <c r="P111" i="4"/>
  <c r="L120" i="8"/>
  <c r="J118" i="9"/>
  <c r="P117" i="4"/>
  <c r="P117" i="9"/>
  <c r="M118" i="8"/>
  <c r="J106" i="4"/>
  <c r="I116" i="4"/>
  <c r="L111" i="4"/>
  <c r="L108" i="4"/>
  <c r="M113" i="4"/>
  <c r="G121" i="4"/>
  <c r="Q120" i="4"/>
  <c r="K120" i="4"/>
  <c r="R158" i="10"/>
  <c r="J123" i="4"/>
  <c r="DD5" i="6"/>
  <c r="DD4" i="6" s="1"/>
  <c r="Q108" i="12"/>
  <c r="J116" i="12"/>
  <c r="R112" i="12"/>
  <c r="H107" i="12"/>
  <c r="L112" i="12"/>
  <c r="P118" i="12"/>
  <c r="P139" i="12"/>
  <c r="Q116" i="12"/>
  <c r="K108" i="12"/>
  <c r="R108" i="12"/>
  <c r="Q158" i="12"/>
  <c r="L111" i="12"/>
  <c r="P117" i="12"/>
  <c r="H123" i="12"/>
  <c r="M153" i="12"/>
  <c r="K116" i="12"/>
  <c r="N120" i="12"/>
  <c r="Q157" i="10"/>
  <c r="J118" i="10"/>
  <c r="O118" i="10"/>
  <c r="K118" i="10"/>
  <c r="P122" i="10"/>
  <c r="H111" i="10"/>
  <c r="G111" i="10"/>
  <c r="K115" i="10"/>
  <c r="M115" i="10"/>
  <c r="N130" i="10"/>
  <c r="I112" i="10"/>
  <c r="I121" i="10"/>
  <c r="I119" i="10"/>
  <c r="Q120" i="10"/>
  <c r="Q113" i="10"/>
  <c r="O112" i="10"/>
  <c r="Q112" i="10"/>
  <c r="G112" i="10"/>
  <c r="N117" i="10"/>
  <c r="G117" i="10"/>
  <c r="N128" i="10"/>
  <c r="G140" i="10"/>
  <c r="K110" i="10"/>
  <c r="K111" i="10"/>
  <c r="R113" i="10"/>
  <c r="R122" i="10"/>
  <c r="R119" i="10"/>
  <c r="G121" i="10"/>
  <c r="R121" i="10"/>
  <c r="R134" i="10"/>
  <c r="T121" i="8"/>
  <c r="O112" i="12"/>
  <c r="H115" i="10"/>
  <c r="N158" i="10"/>
  <c r="P117" i="10"/>
  <c r="Q107" i="4"/>
  <c r="N158" i="4"/>
  <c r="O121" i="8"/>
  <c r="P120" i="10"/>
  <c r="I120" i="4"/>
  <c r="R120" i="4"/>
  <c r="O120" i="4"/>
  <c r="R117" i="10"/>
  <c r="R114" i="10" s="1"/>
  <c r="S110" i="8"/>
  <c r="O111" i="4"/>
  <c r="K118" i="4"/>
  <c r="Q110" i="4"/>
  <c r="M115" i="4"/>
  <c r="H120" i="9"/>
  <c r="I120" i="9"/>
  <c r="G121" i="9"/>
  <c r="K116" i="9"/>
  <c r="P110" i="9"/>
  <c r="I108" i="8"/>
  <c r="O110" i="9"/>
  <c r="J115" i="9"/>
  <c r="I107" i="8"/>
  <c r="L111" i="8"/>
  <c r="G109" i="8"/>
  <c r="Q112" i="8"/>
  <c r="Q117" i="8"/>
  <c r="K118" i="9"/>
  <c r="H116" i="9"/>
  <c r="L122" i="8"/>
  <c r="T108" i="8"/>
  <c r="M121" i="8"/>
  <c r="M120" i="12"/>
  <c r="M111" i="12"/>
  <c r="P111" i="12"/>
  <c r="N116" i="12"/>
  <c r="J115" i="12"/>
  <c r="O117" i="12"/>
  <c r="G113" i="12"/>
  <c r="Q110" i="12"/>
  <c r="O106" i="9"/>
  <c r="H110" i="8"/>
  <c r="K109" i="8"/>
  <c r="G120" i="10"/>
  <c r="Q121" i="4"/>
  <c r="L107" i="12"/>
  <c r="P112" i="12"/>
  <c r="H119" i="12"/>
  <c r="N154" i="12"/>
  <c r="G112" i="12"/>
  <c r="N108" i="12"/>
  <c r="J128" i="10"/>
  <c r="I109" i="10"/>
  <c r="I118" i="10"/>
  <c r="H118" i="10"/>
  <c r="J122" i="10"/>
  <c r="K122" i="10"/>
  <c r="I153" i="10"/>
  <c r="L111" i="10"/>
  <c r="N111" i="10"/>
  <c r="Q115" i="10"/>
  <c r="I115" i="10"/>
  <c r="Q133" i="10"/>
  <c r="R141" i="10"/>
  <c r="Q121" i="10"/>
  <c r="M130" i="10"/>
  <c r="I110" i="10"/>
  <c r="I116" i="10"/>
  <c r="I123" i="10"/>
  <c r="Q119" i="10"/>
  <c r="O121" i="10"/>
  <c r="H112" i="10"/>
  <c r="L112" i="10"/>
  <c r="J117" i="10"/>
  <c r="K117" i="10"/>
  <c r="N131" i="10"/>
  <c r="M140" i="10"/>
  <c r="G157" i="10"/>
  <c r="K129" i="10"/>
  <c r="K119" i="10"/>
  <c r="R145" i="10"/>
  <c r="R107" i="10"/>
  <c r="J121" i="10"/>
  <c r="K121" i="10"/>
  <c r="M121" i="10"/>
  <c r="P109" i="4"/>
  <c r="Q118" i="4"/>
  <c r="O119" i="10"/>
  <c r="O158" i="10"/>
  <c r="G108" i="4"/>
  <c r="H113" i="4"/>
  <c r="H106" i="4"/>
  <c r="O141" i="8"/>
  <c r="G120" i="4"/>
  <c r="J156" i="4"/>
  <c r="P147" i="10"/>
  <c r="N121" i="4"/>
  <c r="S114" i="8"/>
  <c r="L110" i="4"/>
  <c r="Q117" i="4"/>
  <c r="J109" i="4"/>
  <c r="M118" i="9"/>
  <c r="M111" i="9"/>
  <c r="K120" i="9"/>
  <c r="L118" i="9"/>
  <c r="Q109" i="9"/>
  <c r="K116" i="8"/>
  <c r="P156" i="9"/>
  <c r="J109" i="9"/>
  <c r="I121" i="8"/>
  <c r="Q116" i="8"/>
  <c r="Q115" i="8" s="1"/>
  <c r="U109" i="8"/>
  <c r="Q114" i="8"/>
  <c r="N129" i="9"/>
  <c r="J111" i="9"/>
  <c r="U116" i="8"/>
  <c r="R121" i="4"/>
  <c r="I118" i="12"/>
  <c r="I109" i="12"/>
  <c r="H121" i="12"/>
  <c r="L109" i="12"/>
  <c r="J110" i="12"/>
  <c r="N115" i="12"/>
  <c r="K113" i="12"/>
  <c r="G121" i="12"/>
  <c r="P120" i="8"/>
  <c r="M119" i="4"/>
  <c r="N145" i="9"/>
  <c r="H119" i="9"/>
  <c r="CO386" i="6"/>
  <c r="DA5" i="6"/>
  <c r="DA4" i="6" s="1"/>
  <c r="DB5" i="6"/>
  <c r="DB4" i="6" s="1"/>
  <c r="DC5" i="6"/>
  <c r="DC4" i="6" s="1"/>
  <c r="DE5" i="6"/>
  <c r="DE4" i="6" s="1"/>
  <c r="DI5" i="6"/>
  <c r="DI4" i="6" s="1"/>
  <c r="DJ218" i="6"/>
  <c r="DJ217" i="6" s="1"/>
  <c r="B120" i="8"/>
  <c r="B153" i="8"/>
  <c r="B115" i="4"/>
  <c r="B106" i="9"/>
  <c r="B153" i="9"/>
  <c r="B130" i="9"/>
  <c r="B119" i="9"/>
  <c r="B140" i="8"/>
  <c r="B138" i="4"/>
  <c r="B143" i="12"/>
  <c r="B142" i="12"/>
  <c r="B130" i="12"/>
  <c r="B111" i="12"/>
  <c r="H8" i="11"/>
  <c r="O8" i="11" s="1"/>
  <c r="B20" i="11"/>
  <c r="B44" i="11"/>
  <c r="B61" i="11"/>
  <c r="B48" i="3"/>
  <c r="B55" i="3"/>
  <c r="B60" i="3"/>
  <c r="B29" i="10"/>
  <c r="B35" i="10"/>
  <c r="B47" i="10"/>
  <c r="P8" i="10"/>
  <c r="P103" i="10" s="1"/>
  <c r="B152" i="10"/>
  <c r="B139" i="10"/>
  <c r="B47" i="4"/>
  <c r="B154" i="4"/>
  <c r="B12" i="8"/>
  <c r="B49" i="8"/>
  <c r="B55" i="8"/>
  <c r="B61" i="8"/>
  <c r="B154" i="8"/>
  <c r="B143" i="8"/>
  <c r="B30" i="9"/>
  <c r="B48" i="9"/>
  <c r="B115" i="9"/>
  <c r="B110" i="9"/>
  <c r="E192" i="6"/>
  <c r="B111" i="10"/>
  <c r="B130" i="10"/>
  <c r="B138" i="12"/>
  <c r="B139" i="9"/>
  <c r="L8" i="9"/>
  <c r="L102" i="9" s="1"/>
  <c r="B139" i="12"/>
  <c r="B119" i="12"/>
  <c r="B107" i="12"/>
  <c r="B124" i="12"/>
  <c r="B142" i="10"/>
  <c r="B49" i="3"/>
  <c r="B54" i="3"/>
  <c r="B61" i="3" s="1"/>
  <c r="B24" i="10"/>
  <c r="B43" i="10"/>
  <c r="B48" i="10"/>
  <c r="B53" i="10"/>
  <c r="B60" i="10"/>
  <c r="L8" i="10"/>
  <c r="L103" i="10" s="1"/>
  <c r="B138" i="10"/>
  <c r="B7" i="4"/>
  <c r="B48" i="4"/>
  <c r="B143" i="4"/>
  <c r="B139" i="4"/>
  <c r="B30" i="8"/>
  <c r="B36" i="8"/>
  <c r="B44" i="8"/>
  <c r="M8" i="8"/>
  <c r="M103" i="8" s="1"/>
  <c r="B12" i="9"/>
  <c r="B49" i="9"/>
  <c r="B58" i="9"/>
  <c r="B138" i="9"/>
  <c r="B143" i="9"/>
  <c r="B116" i="8"/>
  <c r="B124" i="9"/>
  <c r="B115" i="12"/>
  <c r="B155" i="12"/>
  <c r="B107" i="8"/>
  <c r="B139" i="8"/>
  <c r="B142" i="4"/>
  <c r="B119" i="4"/>
  <c r="B16" i="11"/>
  <c r="B24" i="11"/>
  <c r="B29" i="11"/>
  <c r="B47" i="11"/>
  <c r="B59" i="11"/>
  <c r="B30" i="3"/>
  <c r="B36" i="3"/>
  <c r="B44" i="3"/>
  <c r="B62" i="3"/>
  <c r="B44" i="10"/>
  <c r="B54" i="10"/>
  <c r="B61" i="10"/>
  <c r="B154" i="10"/>
  <c r="B143" i="10"/>
  <c r="B29" i="4"/>
  <c r="B35" i="4"/>
  <c r="B43" i="4"/>
  <c r="B53" i="4"/>
  <c r="B59" i="4"/>
  <c r="B124" i="4"/>
  <c r="B7" i="8"/>
  <c r="B16" i="8"/>
  <c r="B25" i="8"/>
  <c r="B45" i="8"/>
  <c r="B125" i="8"/>
  <c r="B155" i="8"/>
  <c r="B25" i="9"/>
  <c r="B44" i="9"/>
  <c r="B59" i="9"/>
  <c r="G153" i="12"/>
  <c r="I140" i="12"/>
  <c r="N133" i="10"/>
  <c r="O141" i="10"/>
  <c r="J144" i="10"/>
  <c r="Q127" i="10"/>
  <c r="Q131" i="10"/>
  <c r="O146" i="10"/>
  <c r="O129" i="10"/>
  <c r="G140" i="4"/>
  <c r="N145" i="4"/>
  <c r="G141" i="4"/>
  <c r="K143" i="10"/>
  <c r="N144" i="9"/>
  <c r="R135" i="9"/>
  <c r="J142" i="4"/>
  <c r="CY5" i="6"/>
  <c r="CY4" i="6" s="1"/>
  <c r="R110" i="4"/>
  <c r="H119" i="4"/>
  <c r="Q108" i="4"/>
  <c r="G117" i="4"/>
  <c r="G109" i="10"/>
  <c r="H109" i="10"/>
  <c r="M119" i="10"/>
  <c r="P119" i="10"/>
  <c r="O111" i="10"/>
  <c r="M109" i="4"/>
  <c r="J119" i="4"/>
  <c r="I109" i="4"/>
  <c r="Q108" i="8"/>
  <c r="H113" i="10"/>
  <c r="L113" i="10"/>
  <c r="H110" i="10"/>
  <c r="L110" i="10"/>
  <c r="J107" i="10"/>
  <c r="O107" i="10"/>
  <c r="P120" i="4"/>
  <c r="N106" i="4"/>
  <c r="K107" i="4"/>
  <c r="J111" i="4"/>
  <c r="H121" i="4"/>
  <c r="L119" i="4"/>
  <c r="J117" i="4"/>
  <c r="I108" i="4"/>
  <c r="O116" i="4"/>
  <c r="M117" i="4"/>
  <c r="I118" i="4"/>
  <c r="G113" i="4"/>
  <c r="O106" i="4"/>
  <c r="J120" i="10"/>
  <c r="O120" i="10"/>
  <c r="J116" i="10"/>
  <c r="O116" i="10"/>
  <c r="P108" i="10"/>
  <c r="N108" i="10"/>
  <c r="U118" i="8"/>
  <c r="S111" i="8"/>
  <c r="S116" i="8"/>
  <c r="M120" i="8"/>
  <c r="L121" i="8"/>
  <c r="K120" i="8"/>
  <c r="H120" i="8"/>
  <c r="G114" i="8"/>
  <c r="K122" i="8"/>
  <c r="I110" i="8"/>
  <c r="P118" i="9"/>
  <c r="O109" i="9"/>
  <c r="O119" i="9"/>
  <c r="L117" i="9"/>
  <c r="R117" i="9"/>
  <c r="P115" i="9"/>
  <c r="R121" i="9"/>
  <c r="Q120" i="9"/>
  <c r="P120" i="9"/>
  <c r="O121" i="9"/>
  <c r="N121" i="9"/>
  <c r="M121" i="9"/>
  <c r="J121" i="9"/>
  <c r="I117" i="9"/>
  <c r="H108" i="9"/>
  <c r="H110" i="4"/>
  <c r="K110" i="8"/>
  <c r="I113" i="9"/>
  <c r="N120" i="9"/>
  <c r="L116" i="8"/>
  <c r="S112" i="8"/>
  <c r="I116" i="9"/>
  <c r="P113" i="9"/>
  <c r="M114" i="8"/>
  <c r="H116" i="4"/>
  <c r="M120" i="9"/>
  <c r="I106" i="9"/>
  <c r="S109" i="8"/>
  <c r="J116" i="9"/>
  <c r="L113" i="4"/>
  <c r="I116" i="8"/>
  <c r="N119" i="4"/>
  <c r="H107" i="4"/>
  <c r="N110" i="4"/>
  <c r="L109" i="10"/>
  <c r="M111" i="4"/>
  <c r="H119" i="10"/>
  <c r="G115" i="10"/>
  <c r="P106" i="4"/>
  <c r="L117" i="4"/>
  <c r="J113" i="4"/>
  <c r="H108" i="4"/>
  <c r="P109" i="8"/>
  <c r="N113" i="10"/>
  <c r="P113" i="10"/>
  <c r="N110" i="10"/>
  <c r="P110" i="10"/>
  <c r="M107" i="10"/>
  <c r="G107" i="10"/>
  <c r="O113" i="4"/>
  <c r="M118" i="4"/>
  <c r="K111" i="4"/>
  <c r="I119" i="4"/>
  <c r="I121" i="4"/>
  <c r="P119" i="4"/>
  <c r="R117" i="4"/>
  <c r="J108" i="4"/>
  <c r="N109" i="4"/>
  <c r="M110" i="4"/>
  <c r="I111" i="4"/>
  <c r="G111" i="4"/>
  <c r="H116" i="8"/>
  <c r="M120" i="10"/>
  <c r="L116" i="10"/>
  <c r="M116" i="10"/>
  <c r="J112" i="10"/>
  <c r="J108" i="10"/>
  <c r="R108" i="10"/>
  <c r="T112" i="8"/>
  <c r="Q120" i="8"/>
  <c r="O117" i="8"/>
  <c r="M117" i="8"/>
  <c r="L117" i="8"/>
  <c r="K108" i="8"/>
  <c r="H114" i="8"/>
  <c r="I114" i="8"/>
  <c r="G119" i="8"/>
  <c r="L111" i="9"/>
  <c r="P106" i="9"/>
  <c r="L115" i="9"/>
  <c r="O113" i="9"/>
  <c r="L120" i="9"/>
  <c r="R113" i="9"/>
  <c r="O118" i="9"/>
  <c r="R118" i="9"/>
  <c r="Q116" i="9"/>
  <c r="P116" i="9"/>
  <c r="O117" i="9"/>
  <c r="N117" i="9"/>
  <c r="L119" i="9"/>
  <c r="J117" i="9"/>
  <c r="I108" i="9"/>
  <c r="O121" i="4"/>
  <c r="H122" i="8"/>
  <c r="J107" i="9"/>
  <c r="Q106" i="9"/>
  <c r="M110" i="8"/>
  <c r="S122" i="8"/>
  <c r="J110" i="9"/>
  <c r="Q113" i="9"/>
  <c r="S108" i="8"/>
  <c r="L116" i="4"/>
  <c r="N113" i="9"/>
  <c r="L109" i="4"/>
  <c r="M109" i="8"/>
  <c r="G111" i="9"/>
  <c r="T116" i="8"/>
  <c r="T115" i="8" s="1"/>
  <c r="G118" i="8"/>
  <c r="G118" i="9"/>
  <c r="R113" i="4"/>
  <c r="L106" i="4"/>
  <c r="R109" i="4"/>
  <c r="R119" i="4"/>
  <c r="J109" i="10"/>
  <c r="M116" i="4"/>
  <c r="N119" i="10"/>
  <c r="O115" i="10"/>
  <c r="O108" i="4"/>
  <c r="J107" i="4"/>
  <c r="S119" i="8"/>
  <c r="L118" i="10"/>
  <c r="O113" i="10"/>
  <c r="J113" i="10"/>
  <c r="O110" i="10"/>
  <c r="J110" i="10"/>
  <c r="H107" i="10"/>
  <c r="L107" i="10"/>
  <c r="N118" i="4"/>
  <c r="K116" i="4"/>
  <c r="I113" i="4"/>
  <c r="J121" i="4"/>
  <c r="H117" i="4"/>
  <c r="O115" i="4"/>
  <c r="O110" i="4"/>
  <c r="S107" i="8"/>
  <c r="N107" i="4"/>
  <c r="M107" i="4"/>
  <c r="G118" i="4"/>
  <c r="G109" i="4"/>
  <c r="L120" i="10"/>
  <c r="N120" i="10"/>
  <c r="P116" i="10"/>
  <c r="H116" i="10"/>
  <c r="G108" i="10"/>
  <c r="M108" i="10"/>
  <c r="O108" i="10"/>
  <c r="S117" i="8"/>
  <c r="Q111" i="8"/>
  <c r="O112" i="8"/>
  <c r="M112" i="8"/>
  <c r="L112" i="8"/>
  <c r="I117" i="8"/>
  <c r="H109" i="8"/>
  <c r="G111" i="8"/>
  <c r="I119" i="8"/>
  <c r="R119" i="9"/>
  <c r="O120" i="9"/>
  <c r="R115" i="9"/>
  <c r="O107" i="9"/>
  <c r="L107" i="9"/>
  <c r="R110" i="9"/>
  <c r="O111" i="9"/>
  <c r="R109" i="9"/>
  <c r="Q111" i="9"/>
  <c r="P111" i="9"/>
  <c r="O108" i="9"/>
  <c r="N108" i="9"/>
  <c r="L116" i="9"/>
  <c r="J108" i="9"/>
  <c r="H121" i="9"/>
  <c r="S120" i="8"/>
  <c r="H107" i="9"/>
  <c r="K111" i="9"/>
  <c r="R120" i="9"/>
  <c r="M122" i="8"/>
  <c r="T122" i="8"/>
  <c r="K119" i="9"/>
  <c r="H118" i="8"/>
  <c r="U122" i="8"/>
  <c r="I110" i="9"/>
  <c r="Q117" i="9"/>
  <c r="J116" i="4"/>
  <c r="Q110" i="9"/>
  <c r="G107" i="9"/>
  <c r="P110" i="8"/>
  <c r="T109" i="8"/>
  <c r="H108" i="8"/>
  <c r="N121" i="12"/>
  <c r="Q120" i="12"/>
  <c r="Q115" i="12"/>
  <c r="J107" i="12"/>
  <c r="N118" i="12"/>
  <c r="G122" i="4"/>
  <c r="H128" i="12"/>
  <c r="G132" i="12"/>
  <c r="P132" i="12"/>
  <c r="L135" i="12"/>
  <c r="R132" i="12"/>
  <c r="J157" i="10"/>
  <c r="L135" i="10"/>
  <c r="O140" i="10"/>
  <c r="Q18" i="9"/>
  <c r="Q11" i="9" s="1"/>
  <c r="Q10" i="9" s="1"/>
  <c r="O143" i="10"/>
  <c r="R128" i="4"/>
  <c r="J147" i="4"/>
  <c r="L141" i="10"/>
  <c r="N136" i="4"/>
  <c r="Q141" i="4"/>
  <c r="N131" i="9"/>
  <c r="H134" i="12"/>
  <c r="P154" i="12"/>
  <c r="R153" i="12"/>
  <c r="M144" i="12"/>
  <c r="P134" i="12"/>
  <c r="P144" i="12"/>
  <c r="M132" i="12"/>
  <c r="P157" i="10"/>
  <c r="O130" i="10"/>
  <c r="L153" i="10"/>
  <c r="I133" i="10"/>
  <c r="N135" i="10"/>
  <c r="M141" i="10"/>
  <c r="O151" i="10"/>
  <c r="J130" i="10"/>
  <c r="I146" i="10"/>
  <c r="Q146" i="10"/>
  <c r="P131" i="10"/>
  <c r="R140" i="10"/>
  <c r="K142" i="10"/>
  <c r="J146" i="10"/>
  <c r="R136" i="10"/>
  <c r="H134" i="10"/>
  <c r="L158" i="12"/>
  <c r="J18" i="9"/>
  <c r="J11" i="9" s="1"/>
  <c r="J10" i="9" s="1"/>
  <c r="P135" i="4"/>
  <c r="O136" i="4"/>
  <c r="Q142" i="4"/>
  <c r="G132" i="4"/>
  <c r="G144" i="8"/>
  <c r="Q148" i="8"/>
  <c r="R136" i="4"/>
  <c r="L139" i="10"/>
  <c r="J152" i="4"/>
  <c r="O128" i="4"/>
  <c r="L141" i="9"/>
  <c r="L152" i="8"/>
  <c r="H139" i="9"/>
  <c r="H146" i="8"/>
  <c r="R147" i="12"/>
  <c r="N139" i="12"/>
  <c r="L121" i="9"/>
  <c r="M152" i="9"/>
  <c r="Q144" i="9"/>
  <c r="L108" i="9"/>
  <c r="G110" i="8"/>
  <c r="L108" i="8"/>
  <c r="T114" i="8"/>
  <c r="N116" i="10"/>
  <c r="M106" i="4"/>
  <c r="Q107" i="8"/>
  <c r="Q115" i="4"/>
  <c r="J118" i="4"/>
  <c r="J114" i="4" s="1"/>
  <c r="P107" i="10"/>
  <c r="M113" i="10"/>
  <c r="I115" i="4"/>
  <c r="J111" i="10"/>
  <c r="O109" i="10"/>
  <c r="Q113" i="4"/>
  <c r="R132" i="10"/>
  <c r="N136" i="10"/>
  <c r="J134" i="10"/>
  <c r="H136" i="12"/>
  <c r="H145" i="12"/>
  <c r="Q151" i="4"/>
  <c r="M142" i="4"/>
  <c r="T18" i="8"/>
  <c r="T11" i="8" s="1"/>
  <c r="T10" i="8" s="1"/>
  <c r="CV191" i="6" s="1"/>
  <c r="M144" i="8"/>
  <c r="H145" i="4"/>
  <c r="S133" i="8"/>
  <c r="N140" i="4"/>
  <c r="N127" i="10"/>
  <c r="Q147" i="8"/>
  <c r="N147" i="4"/>
  <c r="H146" i="4"/>
  <c r="G113" i="8"/>
  <c r="W113" i="8" s="1"/>
  <c r="X113" i="8" s="1"/>
  <c r="H133" i="8"/>
  <c r="P157" i="4"/>
  <c r="G132" i="9"/>
  <c r="N136" i="12"/>
  <c r="O146" i="12"/>
  <c r="R107" i="4"/>
  <c r="G116" i="10"/>
  <c r="G116" i="4"/>
  <c r="P110" i="4"/>
  <c r="I117" i="4"/>
  <c r="M108" i="4"/>
  <c r="N107" i="10"/>
  <c r="G113" i="10"/>
  <c r="K106" i="4"/>
  <c r="L119" i="10"/>
  <c r="H115" i="4"/>
  <c r="I110" i="4"/>
  <c r="L154" i="12"/>
  <c r="Q144" i="12"/>
  <c r="J132" i="12"/>
  <c r="H130" i="12"/>
  <c r="O154" i="12"/>
  <c r="L133" i="12"/>
  <c r="P140" i="12"/>
  <c r="O144" i="12"/>
  <c r="G128" i="12"/>
  <c r="P141" i="12"/>
  <c r="P128" i="12"/>
  <c r="G154" i="12"/>
  <c r="L132" i="12"/>
  <c r="O153" i="12"/>
  <c r="L140" i="12"/>
  <c r="K144" i="12"/>
  <c r="R128" i="12"/>
  <c r="G132" i="10"/>
  <c r="K128" i="10"/>
  <c r="L157" i="10"/>
  <c r="K157" i="10"/>
  <c r="I147" i="10"/>
  <c r="K130" i="10"/>
  <c r="I122" i="10"/>
  <c r="H122" i="10"/>
  <c r="N153" i="10"/>
  <c r="M153" i="10"/>
  <c r="R153" i="10"/>
  <c r="K133" i="10"/>
  <c r="M135" i="10"/>
  <c r="R135" i="10"/>
  <c r="Q141" i="10"/>
  <c r="N141" i="10"/>
  <c r="K144" i="10"/>
  <c r="R144" i="10"/>
  <c r="G151" i="10"/>
  <c r="R130" i="10"/>
  <c r="I130" i="10"/>
  <c r="I131" i="10"/>
  <c r="I139" i="10"/>
  <c r="I129" i="10"/>
  <c r="I140" i="10"/>
  <c r="Q129" i="10"/>
  <c r="I128" i="10"/>
  <c r="R128" i="10"/>
  <c r="L131" i="10"/>
  <c r="K131" i="10"/>
  <c r="N140" i="10"/>
  <c r="P140" i="10"/>
  <c r="L142" i="10"/>
  <c r="H142" i="10"/>
  <c r="R146" i="10"/>
  <c r="P136" i="10"/>
  <c r="G136" i="10"/>
  <c r="I134" i="10"/>
  <c r="G134" i="10"/>
  <c r="N134" i="10"/>
  <c r="P145" i="10"/>
  <c r="L147" i="8"/>
  <c r="L153" i="12"/>
  <c r="K132" i="12"/>
  <c r="O156" i="10"/>
  <c r="O18" i="9"/>
  <c r="O11" i="9" s="1"/>
  <c r="O10" i="9" s="1"/>
  <c r="I18" i="9"/>
  <c r="I11" i="9" s="1"/>
  <c r="I10" i="9" s="1"/>
  <c r="L138" i="4"/>
  <c r="N133" i="4"/>
  <c r="M123" i="10"/>
  <c r="M145" i="10"/>
  <c r="H140" i="10"/>
  <c r="G158" i="10"/>
  <c r="I156" i="10"/>
  <c r="J143" i="10"/>
  <c r="R142" i="4"/>
  <c r="O156" i="4"/>
  <c r="M156" i="10"/>
  <c r="P18" i="9"/>
  <c r="P11" i="9" s="1"/>
  <c r="P10" i="9" s="1"/>
  <c r="S18" i="8"/>
  <c r="V18" i="8" s="1"/>
  <c r="O131" i="10"/>
  <c r="K143" i="4"/>
  <c r="O143" i="4"/>
  <c r="U135" i="8"/>
  <c r="S152" i="8"/>
  <c r="Q143" i="8"/>
  <c r="M123" i="4"/>
  <c r="I128" i="4"/>
  <c r="H136" i="4"/>
  <c r="P152" i="4"/>
  <c r="K146" i="4"/>
  <c r="O140" i="4"/>
  <c r="P137" i="8"/>
  <c r="H130" i="4"/>
  <c r="K139" i="4"/>
  <c r="O134" i="4"/>
  <c r="I152" i="10"/>
  <c r="N145" i="10"/>
  <c r="I135" i="10"/>
  <c r="K144" i="8"/>
  <c r="L145" i="4"/>
  <c r="H147" i="4"/>
  <c r="K123" i="10"/>
  <c r="K158" i="10"/>
  <c r="O157" i="4"/>
  <c r="Q157" i="4"/>
  <c r="L127" i="10"/>
  <c r="N130" i="4"/>
  <c r="I130" i="4"/>
  <c r="N157" i="4"/>
  <c r="I151" i="10"/>
  <c r="S153" i="8"/>
  <c r="H136" i="10"/>
  <c r="O138" i="10"/>
  <c r="N138" i="12"/>
  <c r="T132" i="8"/>
  <c r="O140" i="8"/>
  <c r="J143" i="9"/>
  <c r="G123" i="4"/>
  <c r="P131" i="4"/>
  <c r="L128" i="4"/>
  <c r="J130" i="4"/>
  <c r="K129" i="9"/>
  <c r="H129" i="9"/>
  <c r="Q134" i="9"/>
  <c r="O137" i="8"/>
  <c r="N156" i="9"/>
  <c r="I140" i="8"/>
  <c r="K137" i="8"/>
  <c r="S131" i="8"/>
  <c r="P129" i="8"/>
  <c r="G153" i="8"/>
  <c r="M157" i="8"/>
  <c r="L133" i="4"/>
  <c r="U148" i="8"/>
  <c r="M157" i="4"/>
  <c r="Q153" i="10"/>
  <c r="J158" i="4"/>
  <c r="M129" i="10"/>
  <c r="K132" i="4"/>
  <c r="Q147" i="4"/>
  <c r="K144" i="4"/>
  <c r="I130" i="9"/>
  <c r="N142" i="9"/>
  <c r="M130" i="9"/>
  <c r="P139" i="9"/>
  <c r="H113" i="8"/>
  <c r="K152" i="10"/>
  <c r="I158" i="12"/>
  <c r="O129" i="12"/>
  <c r="G131" i="9"/>
  <c r="M128" i="8"/>
  <c r="S157" i="8"/>
  <c r="U153" i="8"/>
  <c r="R122" i="4"/>
  <c r="P113" i="8"/>
  <c r="N128" i="4"/>
  <c r="L146" i="10"/>
  <c r="O132" i="4"/>
  <c r="N132" i="4"/>
  <c r="J146" i="4"/>
  <c r="O158" i="4"/>
  <c r="L147" i="4"/>
  <c r="P145" i="4"/>
  <c r="N141" i="4"/>
  <c r="J136" i="4"/>
  <c r="P134" i="4"/>
  <c r="L130" i="4"/>
  <c r="M128" i="4"/>
  <c r="P123" i="4"/>
  <c r="S143" i="8"/>
  <c r="O122" i="4"/>
  <c r="N122" i="4"/>
  <c r="M141" i="4"/>
  <c r="I131" i="4"/>
  <c r="G146" i="4"/>
  <c r="G133" i="4"/>
  <c r="U136" i="8"/>
  <c r="P141" i="4"/>
  <c r="N156" i="10"/>
  <c r="I158" i="10"/>
  <c r="P139" i="10"/>
  <c r="O127" i="4"/>
  <c r="N123" i="4"/>
  <c r="N138" i="4"/>
  <c r="J138" i="4"/>
  <c r="I139" i="4"/>
  <c r="M156" i="4"/>
  <c r="M147" i="4"/>
  <c r="Q145" i="4"/>
  <c r="L139" i="4"/>
  <c r="M136" i="4"/>
  <c r="I132" i="4"/>
  <c r="P130" i="4"/>
  <c r="Q128" i="4"/>
  <c r="S137" i="8"/>
  <c r="N131" i="4"/>
  <c r="M138" i="4"/>
  <c r="I123" i="4"/>
  <c r="G142" i="4"/>
  <c r="G129" i="4"/>
  <c r="U113" i="8"/>
  <c r="S142" i="8"/>
  <c r="Q141" i="8"/>
  <c r="P135" i="8"/>
  <c r="O132" i="8"/>
  <c r="L158" i="8"/>
  <c r="L136" i="8"/>
  <c r="K152" i="8"/>
  <c r="K134" i="8"/>
  <c r="I157" i="8"/>
  <c r="H128" i="8"/>
  <c r="G154" i="8"/>
  <c r="G143" i="8"/>
  <c r="H134" i="8"/>
  <c r="G123" i="8"/>
  <c r="H158" i="8"/>
  <c r="I147" i="8"/>
  <c r="K133" i="8"/>
  <c r="N129" i="10"/>
  <c r="G141" i="10"/>
  <c r="O138" i="4"/>
  <c r="K158" i="4"/>
  <c r="J139" i="4"/>
  <c r="Q133" i="8"/>
  <c r="Q135" i="8"/>
  <c r="L136" i="10"/>
  <c r="P140" i="4"/>
  <c r="M133" i="4"/>
  <c r="K138" i="4"/>
  <c r="J131" i="4"/>
  <c r="I127" i="4"/>
  <c r="H158" i="4"/>
  <c r="H152" i="4"/>
  <c r="R147" i="4"/>
  <c r="H141" i="4"/>
  <c r="O139" i="4"/>
  <c r="K134" i="4"/>
  <c r="J132" i="4"/>
  <c r="H128" i="4"/>
  <c r="K123" i="4"/>
  <c r="O129" i="4"/>
  <c r="N135" i="4"/>
  <c r="M131" i="4"/>
  <c r="G138" i="4"/>
  <c r="G127" i="4"/>
  <c r="T141" i="8"/>
  <c r="S132" i="8"/>
  <c r="Q131" i="8"/>
  <c r="P157" i="8"/>
  <c r="P131" i="8"/>
  <c r="O153" i="8"/>
  <c r="O128" i="8"/>
  <c r="M152" i="8"/>
  <c r="L153" i="8"/>
  <c r="L132" i="8"/>
  <c r="T148" i="8"/>
  <c r="K128" i="8"/>
  <c r="I148" i="8"/>
  <c r="H154" i="8"/>
  <c r="H143" i="8"/>
  <c r="I134" i="8"/>
  <c r="H123" i="8"/>
  <c r="H136" i="8"/>
  <c r="G139" i="8"/>
  <c r="G130" i="8"/>
  <c r="R127" i="9"/>
  <c r="P132" i="9"/>
  <c r="O129" i="9"/>
  <c r="L142" i="9"/>
  <c r="R146" i="9"/>
  <c r="O127" i="9"/>
  <c r="L127" i="9"/>
  <c r="R130" i="9"/>
  <c r="P129" i="9"/>
  <c r="O131" i="9"/>
  <c r="L145" i="9"/>
  <c r="R152" i="9"/>
  <c r="R128" i="9"/>
  <c r="Q157" i="9"/>
  <c r="Q135" i="9"/>
  <c r="P151" i="9"/>
  <c r="P131" i="9"/>
  <c r="O145" i="9"/>
  <c r="O128" i="9"/>
  <c r="N141" i="9"/>
  <c r="M158" i="9"/>
  <c r="M136" i="9"/>
  <c r="L147" i="9"/>
  <c r="L123" i="9"/>
  <c r="J141" i="9"/>
  <c r="I158" i="9"/>
  <c r="I136" i="9"/>
  <c r="H152" i="9"/>
  <c r="H132" i="9"/>
  <c r="H112" i="9"/>
  <c r="Q156" i="10"/>
  <c r="Q140" i="4"/>
  <c r="K153" i="4"/>
  <c r="G134" i="4"/>
  <c r="Q128" i="8"/>
  <c r="K142" i="4"/>
  <c r="I145" i="4"/>
  <c r="M132" i="4"/>
  <c r="Q146" i="8"/>
  <c r="T133" i="8"/>
  <c r="T113" i="8"/>
  <c r="Q124" i="8"/>
  <c r="P142" i="8"/>
  <c r="O145" i="8"/>
  <c r="L141" i="8"/>
  <c r="K143" i="8"/>
  <c r="I131" i="8"/>
  <c r="H140" i="8"/>
  <c r="I154" i="8"/>
  <c r="G131" i="8"/>
  <c r="G147" i="8"/>
  <c r="H130" i="8"/>
  <c r="P112" i="9"/>
  <c r="O134" i="9"/>
  <c r="L133" i="9"/>
  <c r="R131" i="9"/>
  <c r="O139" i="9"/>
  <c r="R122" i="9"/>
  <c r="P146" i="9"/>
  <c r="R139" i="9"/>
  <c r="Q140" i="9"/>
  <c r="P144" i="9"/>
  <c r="O157" i="9"/>
  <c r="O132" i="9"/>
  <c r="N136" i="9"/>
  <c r="M145" i="9"/>
  <c r="J158" i="9"/>
  <c r="J132" i="9"/>
  <c r="J112" i="9"/>
  <c r="I141" i="9"/>
  <c r="H145" i="9"/>
  <c r="K143" i="9"/>
  <c r="P152" i="10"/>
  <c r="P144" i="4"/>
  <c r="U139" i="8"/>
  <c r="M130" i="8"/>
  <c r="K158" i="9"/>
  <c r="G153" i="9"/>
  <c r="G130" i="9"/>
  <c r="K154" i="12"/>
  <c r="I127" i="9"/>
  <c r="J138" i="9"/>
  <c r="M127" i="9"/>
  <c r="P152" i="9"/>
  <c r="O154" i="8"/>
  <c r="U154" i="8"/>
  <c r="S158" i="8"/>
  <c r="I131" i="9"/>
  <c r="J142" i="9"/>
  <c r="Q153" i="9"/>
  <c r="M145" i="8"/>
  <c r="Q154" i="8"/>
  <c r="S123" i="8"/>
  <c r="T139" i="8"/>
  <c r="R153" i="4"/>
  <c r="I135" i="9"/>
  <c r="L158" i="9"/>
  <c r="N147" i="9"/>
  <c r="Q142" i="9"/>
  <c r="L157" i="9"/>
  <c r="P133" i="10"/>
  <c r="H131" i="10"/>
  <c r="T129" i="8"/>
  <c r="P145" i="8"/>
  <c r="L146" i="8"/>
  <c r="M135" i="9"/>
  <c r="R139" i="4"/>
  <c r="O151" i="4"/>
  <c r="O146" i="8"/>
  <c r="G158" i="9"/>
  <c r="I145" i="8"/>
  <c r="Q112" i="9"/>
  <c r="P136" i="12"/>
  <c r="L134" i="12"/>
  <c r="Q122" i="12"/>
  <c r="K153" i="12"/>
  <c r="G122" i="12"/>
  <c r="K139" i="12"/>
  <c r="P123" i="10"/>
  <c r="N139" i="4"/>
  <c r="M127" i="4"/>
  <c r="I141" i="4"/>
  <c r="J128" i="4"/>
  <c r="S148" i="8"/>
  <c r="T128" i="8"/>
  <c r="P124" i="8"/>
  <c r="O136" i="8"/>
  <c r="M140" i="8"/>
  <c r="L128" i="8"/>
  <c r="G148" i="8"/>
  <c r="K129" i="8"/>
  <c r="H147" i="8"/>
  <c r="I130" i="8"/>
  <c r="K113" i="8"/>
  <c r="R142" i="9"/>
  <c r="P138" i="9"/>
  <c r="L122" i="9"/>
  <c r="R123" i="9"/>
  <c r="O133" i="9"/>
  <c r="L131" i="9"/>
  <c r="R145" i="9"/>
  <c r="P141" i="9"/>
  <c r="O138" i="9"/>
  <c r="L138" i="9"/>
  <c r="R136" i="9"/>
  <c r="Q131" i="9"/>
  <c r="P140" i="9"/>
  <c r="O152" i="9"/>
  <c r="N158" i="9"/>
  <c r="N132" i="9"/>
  <c r="N112" i="9"/>
  <c r="M141" i="9"/>
  <c r="L139" i="9"/>
  <c r="J152" i="9"/>
  <c r="J128" i="9"/>
  <c r="I132" i="9"/>
  <c r="I112" i="9"/>
  <c r="H141" i="9"/>
  <c r="M144" i="10"/>
  <c r="H156" i="4"/>
  <c r="T146" i="8"/>
  <c r="S154" i="8"/>
  <c r="Q158" i="9"/>
  <c r="J133" i="9"/>
  <c r="G146" i="9"/>
  <c r="K123" i="9"/>
  <c r="I154" i="12"/>
  <c r="I142" i="9"/>
  <c r="M146" i="9"/>
  <c r="L131" i="8"/>
  <c r="M141" i="8"/>
  <c r="P123" i="8"/>
  <c r="U128" i="8"/>
  <c r="I144" i="9"/>
  <c r="M134" i="9"/>
  <c r="P153" i="9"/>
  <c r="R144" i="9"/>
  <c r="L134" i="8"/>
  <c r="O139" i="8"/>
  <c r="S159" i="8"/>
  <c r="S139" i="8"/>
  <c r="I153" i="4"/>
  <c r="H138" i="9"/>
  <c r="O158" i="9"/>
  <c r="R147" i="9"/>
  <c r="H145" i="10"/>
  <c r="K133" i="4"/>
  <c r="I158" i="4"/>
  <c r="I136" i="4"/>
  <c r="L123" i="4"/>
  <c r="O133" i="4"/>
  <c r="N146" i="4"/>
  <c r="G135" i="4"/>
  <c r="S128" i="8"/>
  <c r="Q153" i="8"/>
  <c r="M131" i="8"/>
  <c r="K158" i="8"/>
  <c r="I143" i="8"/>
  <c r="I123" i="8"/>
  <c r="H139" i="8"/>
  <c r="R133" i="9"/>
  <c r="P123" i="9"/>
  <c r="O146" i="9"/>
  <c r="L112" i="9"/>
  <c r="L135" i="9"/>
  <c r="R140" i="9"/>
  <c r="P134" i="9"/>
  <c r="O123" i="9"/>
  <c r="L129" i="9"/>
  <c r="R132" i="9"/>
  <c r="Q151" i="9"/>
  <c r="Q127" i="9"/>
  <c r="P135" i="9"/>
  <c r="O141" i="9"/>
  <c r="N152" i="9"/>
  <c r="N128" i="9"/>
  <c r="M132" i="9"/>
  <c r="L134" i="9"/>
  <c r="K112" i="9"/>
  <c r="J145" i="9"/>
  <c r="I152" i="9"/>
  <c r="I128" i="9"/>
  <c r="H136" i="9"/>
  <c r="R151" i="10"/>
  <c r="H144" i="10"/>
  <c r="L135" i="4"/>
  <c r="Q127" i="4"/>
  <c r="T124" i="8"/>
  <c r="P141" i="8"/>
  <c r="L123" i="8"/>
  <c r="P158" i="9"/>
  <c r="I133" i="9"/>
  <c r="M139" i="9"/>
  <c r="H153" i="9"/>
  <c r="K152" i="9"/>
  <c r="Q123" i="9"/>
  <c r="H141" i="8"/>
  <c r="L154" i="8"/>
  <c r="M154" i="8"/>
  <c r="P154" i="8"/>
  <c r="U129" i="8"/>
  <c r="U145" i="8"/>
  <c r="K153" i="9"/>
  <c r="M147" i="9"/>
  <c r="S135" i="8"/>
  <c r="U131" i="8"/>
  <c r="J135" i="9"/>
  <c r="M142" i="9"/>
  <c r="P133" i="9"/>
  <c r="Q158" i="10"/>
  <c r="R156" i="10"/>
  <c r="M127" i="10"/>
  <c r="U141" i="8"/>
  <c r="M134" i="8"/>
  <c r="H132" i="8"/>
  <c r="I156" i="9"/>
  <c r="N135" i="9"/>
  <c r="O147" i="4"/>
  <c r="H159" i="8"/>
  <c r="M137" i="8"/>
  <c r="M129" i="9"/>
  <c r="G158" i="8"/>
  <c r="M136" i="8"/>
  <c r="L151" i="9"/>
  <c r="M134" i="4"/>
  <c r="I138" i="4"/>
  <c r="O148" i="8"/>
  <c r="I139" i="8"/>
  <c r="R141" i="9"/>
  <c r="P157" i="9"/>
  <c r="M128" i="9"/>
  <c r="I157" i="4"/>
  <c r="J123" i="9"/>
  <c r="N151" i="9"/>
  <c r="K148" i="8"/>
  <c r="P158" i="8"/>
  <c r="T131" i="8"/>
  <c r="Q122" i="9"/>
  <c r="P158" i="10"/>
  <c r="S129" i="8"/>
  <c r="Q139" i="4"/>
  <c r="H142" i="8"/>
  <c r="P132" i="8"/>
  <c r="M123" i="12"/>
  <c r="J153" i="12"/>
  <c r="O122" i="12"/>
  <c r="H140" i="12"/>
  <c r="G144" i="12"/>
  <c r="O157" i="12"/>
  <c r="N157" i="12"/>
  <c r="M157" i="12"/>
  <c r="R127" i="12"/>
  <c r="M127" i="12"/>
  <c r="K129" i="12"/>
  <c r="J129" i="12"/>
  <c r="K130" i="12"/>
  <c r="J130" i="12"/>
  <c r="K131" i="12"/>
  <c r="J131" i="12"/>
  <c r="N132" i="12"/>
  <c r="R133" i="12"/>
  <c r="M133" i="12"/>
  <c r="R134" i="12"/>
  <c r="M134" i="12"/>
  <c r="R135" i="12"/>
  <c r="Q135" i="12"/>
  <c r="O141" i="12"/>
  <c r="N141" i="12"/>
  <c r="M141" i="12"/>
  <c r="O145" i="12"/>
  <c r="N145" i="12"/>
  <c r="I145" i="12"/>
  <c r="N158" i="12"/>
  <c r="H122" i="12"/>
  <c r="H129" i="12"/>
  <c r="H133" i="12"/>
  <c r="L139" i="12"/>
  <c r="J139" i="12"/>
  <c r="G139" i="12"/>
  <c r="L142" i="12"/>
  <c r="G142" i="12"/>
  <c r="P146" i="12"/>
  <c r="K146" i="12"/>
  <c r="J146" i="12"/>
  <c r="I146" i="12"/>
  <c r="O159" i="12"/>
  <c r="N159" i="12"/>
  <c r="M159" i="12"/>
  <c r="O123" i="12"/>
  <c r="J123" i="12"/>
  <c r="Q127" i="12"/>
  <c r="Q129" i="12"/>
  <c r="Q131" i="12"/>
  <c r="Q133" i="12"/>
  <c r="P143" i="12"/>
  <c r="K143" i="12"/>
  <c r="J143" i="12"/>
  <c r="I143" i="12"/>
  <c r="O147" i="12"/>
  <c r="N147" i="12"/>
  <c r="M147" i="12"/>
  <c r="H152" i="12"/>
  <c r="R152" i="12"/>
  <c r="M152" i="12"/>
  <c r="Q136" i="12"/>
  <c r="R136" i="12"/>
  <c r="K138" i="12"/>
  <c r="R152" i="10"/>
  <c r="J152" i="10"/>
  <c r="G139" i="10"/>
  <c r="O123" i="4"/>
  <c r="P152" i="8"/>
  <c r="L140" i="9"/>
  <c r="P127" i="9"/>
  <c r="O112" i="9"/>
  <c r="Q152" i="10"/>
  <c r="O152" i="8"/>
  <c r="M112" i="9"/>
  <c r="J154" i="12"/>
  <c r="K130" i="8"/>
  <c r="S134" i="8"/>
  <c r="L144" i="9"/>
  <c r="M158" i="4"/>
  <c r="K139" i="9"/>
  <c r="N151" i="10"/>
  <c r="K154" i="8"/>
  <c r="K135" i="4"/>
  <c r="M129" i="8"/>
  <c r="S147" i="8"/>
  <c r="J122" i="12"/>
  <c r="L129" i="12"/>
  <c r="I153" i="12"/>
  <c r="R122" i="12"/>
  <c r="R140" i="12"/>
  <c r="P157" i="12"/>
  <c r="K157" i="12"/>
  <c r="J157" i="12"/>
  <c r="I157" i="12"/>
  <c r="O127" i="12"/>
  <c r="N127" i="12"/>
  <c r="O128" i="12"/>
  <c r="G129" i="12"/>
  <c r="G130" i="12"/>
  <c r="G131" i="12"/>
  <c r="O133" i="12"/>
  <c r="N133" i="12"/>
  <c r="O134" i="12"/>
  <c r="N134" i="12"/>
  <c r="O135" i="12"/>
  <c r="N135" i="12"/>
  <c r="M135" i="12"/>
  <c r="K141" i="12"/>
  <c r="J141" i="12"/>
  <c r="I141" i="12"/>
  <c r="K145" i="12"/>
  <c r="J145" i="12"/>
  <c r="P158" i="12"/>
  <c r="J158" i="12"/>
  <c r="L122" i="12"/>
  <c r="P129" i="12"/>
  <c r="P133" i="12"/>
  <c r="H139" i="12"/>
  <c r="Q139" i="12"/>
  <c r="M139" i="12"/>
  <c r="H142" i="12"/>
  <c r="R142" i="12"/>
  <c r="Q142" i="12"/>
  <c r="L146" i="12"/>
  <c r="G146" i="12"/>
  <c r="P159" i="12"/>
  <c r="K159" i="12"/>
  <c r="J159" i="12"/>
  <c r="I159" i="12"/>
  <c r="K123" i="12"/>
  <c r="I123" i="12"/>
  <c r="I128" i="12"/>
  <c r="I130" i="12"/>
  <c r="I132" i="12"/>
  <c r="I134" i="12"/>
  <c r="L143" i="12"/>
  <c r="G143" i="12"/>
  <c r="P147" i="12"/>
  <c r="K147" i="12"/>
  <c r="J147" i="12"/>
  <c r="I147" i="12"/>
  <c r="O152" i="12"/>
  <c r="N152" i="12"/>
  <c r="I152" i="12"/>
  <c r="R138" i="12"/>
  <c r="I143" i="9"/>
  <c r="P135" i="10"/>
  <c r="J135" i="10"/>
  <c r="G130" i="10"/>
  <c r="N134" i="4"/>
  <c r="I142" i="4"/>
  <c r="T158" i="8"/>
  <c r="O145" i="4"/>
  <c r="I152" i="4"/>
  <c r="U147" i="8"/>
  <c r="H145" i="8"/>
  <c r="G134" i="8"/>
  <c r="O136" i="9"/>
  <c r="L130" i="9"/>
  <c r="J136" i="9"/>
  <c r="I145" i="9"/>
  <c r="H158" i="9"/>
  <c r="R146" i="4"/>
  <c r="Q145" i="9"/>
  <c r="Q145" i="8"/>
  <c r="Q133" i="9"/>
  <c r="S113" i="8"/>
  <c r="U158" i="8"/>
  <c r="M151" i="10"/>
  <c r="H122" i="4"/>
  <c r="T154" i="8"/>
  <c r="O144" i="9"/>
  <c r="J156" i="9"/>
  <c r="G152" i="9"/>
  <c r="H152" i="8"/>
  <c r="G157" i="9"/>
  <c r="L130" i="12"/>
  <c r="G123" i="12"/>
  <c r="K122" i="12"/>
  <c r="Q140" i="12"/>
  <c r="L157" i="12"/>
  <c r="G157" i="12"/>
  <c r="K127" i="12"/>
  <c r="J127" i="12"/>
  <c r="N128" i="12"/>
  <c r="R129" i="12"/>
  <c r="M129" i="12"/>
  <c r="R130" i="12"/>
  <c r="M130" i="12"/>
  <c r="R131" i="12"/>
  <c r="M131" i="12"/>
  <c r="K133" i="12"/>
  <c r="J133" i="12"/>
  <c r="K134" i="12"/>
  <c r="J134" i="12"/>
  <c r="K135" i="12"/>
  <c r="J135" i="12"/>
  <c r="L141" i="12"/>
  <c r="G141" i="12"/>
  <c r="P145" i="12"/>
  <c r="G145" i="12"/>
  <c r="Q145" i="12"/>
  <c r="O158" i="12"/>
  <c r="M158" i="12"/>
  <c r="H127" i="12"/>
  <c r="H131" i="12"/>
  <c r="H135" i="12"/>
  <c r="R139" i="12"/>
  <c r="I139" i="12"/>
  <c r="O142" i="12"/>
  <c r="N142" i="12"/>
  <c r="M142" i="12"/>
  <c r="H146" i="12"/>
  <c r="R146" i="12"/>
  <c r="Q146" i="12"/>
  <c r="L159" i="12"/>
  <c r="G159" i="12"/>
  <c r="I122" i="12"/>
  <c r="R123" i="12"/>
  <c r="Q123" i="12"/>
  <c r="Q128" i="12"/>
  <c r="Q130" i="12"/>
  <c r="Q132" i="12"/>
  <c r="Q134" i="12"/>
  <c r="H143" i="12"/>
  <c r="R143" i="12"/>
  <c r="Q143" i="12"/>
  <c r="L147" i="12"/>
  <c r="G147" i="12"/>
  <c r="P152" i="12"/>
  <c r="K152" i="12"/>
  <c r="J152" i="12"/>
  <c r="I136" i="12"/>
  <c r="J136" i="12"/>
  <c r="G136" i="12"/>
  <c r="I144" i="8"/>
  <c r="P127" i="10"/>
  <c r="H152" i="10"/>
  <c r="G152" i="4"/>
  <c r="T140" i="8"/>
  <c r="P147" i="8"/>
  <c r="Q144" i="10"/>
  <c r="J132" i="10"/>
  <c r="R151" i="4"/>
  <c r="M140" i="4"/>
  <c r="P136" i="8"/>
  <c r="G152" i="8"/>
  <c r="I128" i="8"/>
  <c r="M124" i="8"/>
  <c r="P128" i="10"/>
  <c r="M128" i="10"/>
  <c r="N152" i="4"/>
  <c r="G139" i="4"/>
  <c r="T145" i="8"/>
  <c r="Q152" i="8"/>
  <c r="L139" i="8"/>
  <c r="K123" i="8"/>
  <c r="N140" i="9"/>
  <c r="I157" i="9"/>
  <c r="L134" i="4"/>
  <c r="I136" i="8"/>
  <c r="J144" i="9"/>
  <c r="K141" i="8"/>
  <c r="N122" i="12"/>
  <c r="N129" i="12"/>
  <c r="O132" i="12"/>
  <c r="R141" i="12"/>
  <c r="R145" i="12"/>
  <c r="P127" i="12"/>
  <c r="O139" i="12"/>
  <c r="J142" i="12"/>
  <c r="N146" i="12"/>
  <c r="R159" i="12"/>
  <c r="N123" i="12"/>
  <c r="I133" i="12"/>
  <c r="Q152" i="12"/>
  <c r="K136" i="12"/>
  <c r="S136" i="8"/>
  <c r="I132" i="10"/>
  <c r="G130" i="4"/>
  <c r="S140" i="8"/>
  <c r="I152" i="8"/>
  <c r="M113" i="8"/>
  <c r="K135" i="8"/>
  <c r="J127" i="10"/>
  <c r="R140" i="4"/>
  <c r="U140" i="8"/>
  <c r="K142" i="8"/>
  <c r="H124" i="8"/>
  <c r="O134" i="8"/>
  <c r="O135" i="9"/>
  <c r="R157" i="9"/>
  <c r="O153" i="9"/>
  <c r="K138" i="9"/>
  <c r="J157" i="9"/>
  <c r="I122" i="9"/>
  <c r="Q146" i="9"/>
  <c r="P142" i="9"/>
  <c r="N127" i="9"/>
  <c r="L152" i="9"/>
  <c r="J153" i="9"/>
  <c r="O144" i="8"/>
  <c r="K131" i="4"/>
  <c r="L151" i="4"/>
  <c r="N144" i="4"/>
  <c r="J153" i="4"/>
  <c r="M153" i="4"/>
  <c r="L132" i="4"/>
  <c r="H158" i="10"/>
  <c r="G133" i="10"/>
  <c r="K151" i="4"/>
  <c r="R158" i="4"/>
  <c r="O142" i="4"/>
  <c r="M147" i="10"/>
  <c r="K141" i="10"/>
  <c r="P151" i="4"/>
  <c r="K140" i="4"/>
  <c r="H157" i="4"/>
  <c r="J145" i="4"/>
  <c r="Q123" i="8"/>
  <c r="K157" i="8"/>
  <c r="G124" i="8"/>
  <c r="M143" i="8"/>
  <c r="I133" i="8"/>
  <c r="L133" i="8"/>
  <c r="G129" i="8"/>
  <c r="G156" i="4"/>
  <c r="U146" i="8"/>
  <c r="L157" i="8"/>
  <c r="I159" i="8"/>
  <c r="M159" i="8"/>
  <c r="M153" i="8"/>
  <c r="K146" i="8"/>
  <c r="I146" i="8"/>
  <c r="G128" i="8"/>
  <c r="L113" i="8"/>
  <c r="K127" i="4"/>
  <c r="Q142" i="8"/>
  <c r="O133" i="8"/>
  <c r="L135" i="8"/>
  <c r="O135" i="8"/>
  <c r="H131" i="8"/>
  <c r="I132" i="8"/>
  <c r="I142" i="8"/>
  <c r="Q156" i="9"/>
  <c r="M123" i="9"/>
  <c r="H142" i="9"/>
  <c r="H135" i="9"/>
  <c r="P128" i="9"/>
  <c r="M156" i="9"/>
  <c r="H127" i="9"/>
  <c r="R112" i="9"/>
  <c r="G156" i="9"/>
  <c r="R151" i="9"/>
  <c r="U142" i="8"/>
  <c r="Q137" i="8"/>
  <c r="O123" i="8"/>
  <c r="L142" i="8"/>
  <c r="N138" i="9"/>
  <c r="M122" i="9"/>
  <c r="J131" i="9"/>
  <c r="H146" i="9"/>
  <c r="G147" i="9"/>
  <c r="O147" i="9"/>
  <c r="K144" i="9"/>
  <c r="G144" i="9"/>
  <c r="G140" i="9"/>
  <c r="G134" i="9"/>
  <c r="G123" i="9"/>
  <c r="P122" i="9"/>
  <c r="I134" i="9"/>
  <c r="G133" i="9"/>
  <c r="G147" i="4"/>
  <c r="Q131" i="4"/>
  <c r="P136" i="4"/>
  <c r="P147" i="4"/>
  <c r="S130" i="8"/>
  <c r="O133" i="10"/>
  <c r="M138" i="12"/>
  <c r="O138" i="12"/>
  <c r="R138" i="10"/>
  <c r="J138" i="10"/>
  <c r="P138" i="12"/>
  <c r="Q138" i="10"/>
  <c r="P151" i="10"/>
  <c r="P150" i="10" s="1"/>
  <c r="L152" i="10"/>
  <c r="J151" i="10"/>
  <c r="P129" i="4"/>
  <c r="M133" i="10"/>
  <c r="I135" i="8"/>
  <c r="H123" i="10"/>
  <c r="Q152" i="4"/>
  <c r="G147" i="10"/>
  <c r="L141" i="4"/>
  <c r="H139" i="4"/>
  <c r="P133" i="4"/>
  <c r="L140" i="10"/>
  <c r="H147" i="10"/>
  <c r="J142" i="10"/>
  <c r="H133" i="4"/>
  <c r="H140" i="4"/>
  <c r="K129" i="4"/>
  <c r="K156" i="10"/>
  <c r="O147" i="10"/>
  <c r="J129" i="10"/>
  <c r="O141" i="4"/>
  <c r="L145" i="8"/>
  <c r="O140" i="9"/>
  <c r="N134" i="9"/>
  <c r="N130" i="9"/>
  <c r="J139" i="10"/>
  <c r="P153" i="8"/>
  <c r="P151" i="8" s="1"/>
  <c r="L144" i="12"/>
  <c r="Q157" i="12"/>
  <c r="G127" i="12"/>
  <c r="O131" i="12"/>
  <c r="G133" i="12"/>
  <c r="G135" i="12"/>
  <c r="M145" i="12"/>
  <c r="P131" i="12"/>
  <c r="I127" i="12"/>
  <c r="I135" i="12"/>
  <c r="M143" i="12"/>
  <c r="Q147" i="12"/>
  <c r="M136" i="12"/>
  <c r="T147" i="8"/>
  <c r="P144" i="10"/>
  <c r="G127" i="10"/>
  <c r="P130" i="8"/>
  <c r="K136" i="8"/>
  <c r="G145" i="8"/>
  <c r="K140" i="8"/>
  <c r="O152" i="10"/>
  <c r="H130" i="10"/>
  <c r="H131" i="4"/>
  <c r="T134" i="8"/>
  <c r="T143" i="8"/>
  <c r="P140" i="8"/>
  <c r="O158" i="8"/>
  <c r="L137" i="8"/>
  <c r="K124" i="8"/>
  <c r="U130" i="8"/>
  <c r="N133" i="9"/>
  <c r="K142" i="9"/>
  <c r="K157" i="9"/>
  <c r="Q152" i="9"/>
  <c r="P145" i="9"/>
  <c r="N157" i="9"/>
  <c r="L153" i="9"/>
  <c r="K130" i="9"/>
  <c r="J130" i="9"/>
  <c r="H133" i="9"/>
  <c r="Q138" i="9"/>
  <c r="K145" i="9"/>
  <c r="I146" i="9"/>
  <c r="M143" i="9"/>
  <c r="H151" i="4"/>
  <c r="R144" i="4"/>
  <c r="H144" i="4"/>
  <c r="P153" i="4"/>
  <c r="P150" i="4" s="1"/>
  <c r="N153" i="4"/>
  <c r="I147" i="4"/>
  <c r="P132" i="4"/>
  <c r="M158" i="10"/>
  <c r="Q144" i="4"/>
  <c r="G158" i="4"/>
  <c r="P142" i="4"/>
  <c r="J158" i="10"/>
  <c r="H141" i="10"/>
  <c r="N151" i="4"/>
  <c r="K157" i="4"/>
  <c r="G145" i="4"/>
  <c r="Q134" i="8"/>
  <c r="H148" i="8"/>
  <c r="Q132" i="8"/>
  <c r="O143" i="8"/>
  <c r="P133" i="8"/>
  <c r="G133" i="8"/>
  <c r="I129" i="8"/>
  <c r="L146" i="4"/>
  <c r="U132" i="8"/>
  <c r="U143" i="8"/>
  <c r="L143" i="8"/>
  <c r="G159" i="8"/>
  <c r="O159" i="8"/>
  <c r="T153" i="8"/>
  <c r="S146" i="8"/>
  <c r="P146" i="8"/>
  <c r="I113" i="8"/>
  <c r="P127" i="4"/>
  <c r="U124" i="8"/>
  <c r="M133" i="8"/>
  <c r="M135" i="8"/>
  <c r="T135" i="8"/>
  <c r="K131" i="8"/>
  <c r="M142" i="8"/>
  <c r="G140" i="8"/>
  <c r="R156" i="9"/>
  <c r="Q128" i="9"/>
  <c r="M131" i="9"/>
  <c r="K156" i="9"/>
  <c r="H123" i="9"/>
  <c r="O156" i="9"/>
  <c r="L128" i="9"/>
  <c r="R134" i="9"/>
  <c r="H156" i="9"/>
  <c r="G151" i="9"/>
  <c r="T142" i="8"/>
  <c r="P128" i="8"/>
  <c r="M132" i="8"/>
  <c r="L130" i="8"/>
  <c r="I141" i="8"/>
  <c r="P136" i="9"/>
  <c r="M151" i="9"/>
  <c r="K127" i="9"/>
  <c r="J122" i="9"/>
  <c r="H130" i="9"/>
  <c r="I147" i="9"/>
  <c r="P147" i="9"/>
  <c r="H144" i="9"/>
  <c r="G141" i="9"/>
  <c r="H122" i="9"/>
  <c r="H134" i="9"/>
  <c r="O130" i="9"/>
  <c r="J134" i="9"/>
  <c r="I129" i="9"/>
  <c r="K131" i="9"/>
  <c r="I144" i="10"/>
  <c r="O131" i="4"/>
  <c r="K132" i="9"/>
  <c r="Q135" i="4"/>
  <c r="L122" i="4"/>
  <c r="G129" i="10"/>
  <c r="I122" i="4"/>
  <c r="R141" i="4"/>
  <c r="J135" i="4"/>
  <c r="O147" i="8"/>
  <c r="L131" i="4"/>
  <c r="G142" i="9"/>
  <c r="Q138" i="12"/>
  <c r="L138" i="12"/>
  <c r="K138" i="10"/>
  <c r="P138" i="10"/>
  <c r="H138" i="12"/>
  <c r="Q134" i="4"/>
  <c r="H128" i="9"/>
  <c r="T136" i="8"/>
  <c r="J127" i="9"/>
  <c r="I123" i="9"/>
  <c r="O113" i="8"/>
  <c r="P153" i="12"/>
  <c r="H157" i="12"/>
  <c r="O130" i="12"/>
  <c r="N131" i="12"/>
  <c r="Q141" i="12"/>
  <c r="K158" i="12"/>
  <c r="P135" i="12"/>
  <c r="P142" i="12"/>
  <c r="I142" i="12"/>
  <c r="M146" i="12"/>
  <c r="Q159" i="12"/>
  <c r="I129" i="12"/>
  <c r="O143" i="12"/>
  <c r="H147" i="12"/>
  <c r="L152" i="12"/>
  <c r="P132" i="10"/>
  <c r="U152" i="8"/>
  <c r="P139" i="8"/>
  <c r="O142" i="8"/>
  <c r="M146" i="10"/>
  <c r="J151" i="4"/>
  <c r="T157" i="8"/>
  <c r="I137" i="8"/>
  <c r="K145" i="8"/>
  <c r="L124" i="8"/>
  <c r="N152" i="10"/>
  <c r="J145" i="10"/>
  <c r="T130" i="8"/>
  <c r="T137" i="8"/>
  <c r="P134" i="8"/>
  <c r="O130" i="8"/>
  <c r="I158" i="8"/>
  <c r="K139" i="8"/>
  <c r="N122" i="9"/>
  <c r="K133" i="9"/>
  <c r="J146" i="9"/>
  <c r="Q139" i="9"/>
  <c r="P130" i="9"/>
  <c r="N146" i="9"/>
  <c r="M157" i="9"/>
  <c r="I153" i="9"/>
  <c r="G128" i="9"/>
  <c r="K147" i="8"/>
  <c r="R153" i="9"/>
  <c r="Q130" i="9"/>
  <c r="N153" i="9"/>
  <c r="M153" i="9"/>
  <c r="K136" i="9"/>
  <c r="I138" i="9"/>
  <c r="H157" i="9"/>
  <c r="K136" i="4"/>
  <c r="G151" i="4"/>
  <c r="M151" i="4"/>
  <c r="I144" i="4"/>
  <c r="G153" i="4"/>
  <c r="Q153" i="4"/>
  <c r="K147" i="4"/>
  <c r="Q132" i="4"/>
  <c r="R147" i="10"/>
  <c r="O144" i="4"/>
  <c r="J144" i="4"/>
  <c r="Q158" i="4"/>
  <c r="J153" i="10"/>
  <c r="G135" i="10"/>
  <c r="M144" i="4"/>
  <c r="L157" i="4"/>
  <c r="J157" i="4"/>
  <c r="K141" i="4"/>
  <c r="H157" i="8"/>
  <c r="M148" i="8"/>
  <c r="P143" i="8"/>
  <c r="H129" i="8"/>
  <c r="L129" i="8"/>
  <c r="Q146" i="4"/>
  <c r="O157" i="8"/>
  <c r="P159" i="8"/>
  <c r="K159" i="8"/>
  <c r="I153" i="8"/>
  <c r="H153" i="8"/>
  <c r="G146" i="8"/>
  <c r="G142" i="8"/>
  <c r="I135" i="4"/>
  <c r="J122" i="4"/>
  <c r="U134" i="8"/>
  <c r="H135" i="8"/>
  <c r="O131" i="8"/>
  <c r="L140" i="8"/>
  <c r="G137" i="8"/>
  <c r="R138" i="9"/>
  <c r="M138" i="9"/>
  <c r="K128" i="9"/>
  <c r="J140" i="9"/>
  <c r="K135" i="9"/>
  <c r="R129" i="9"/>
  <c r="O142" i="9"/>
  <c r="H140" i="9"/>
  <c r="H131" i="9"/>
  <c r="L132" i="9"/>
  <c r="L156" i="9"/>
  <c r="H151" i="9"/>
  <c r="M123" i="8"/>
  <c r="I124" i="8"/>
  <c r="Q129" i="9"/>
  <c r="O151" i="9"/>
  <c r="N123" i="9"/>
  <c r="M140" i="9"/>
  <c r="K140" i="9"/>
  <c r="J151" i="9"/>
  <c r="J147" i="9"/>
  <c r="Q147" i="9"/>
  <c r="M144" i="9"/>
  <c r="K141" i="9"/>
  <c r="G139" i="9"/>
  <c r="G129" i="9"/>
  <c r="K134" i="9"/>
  <c r="J129" i="9"/>
  <c r="G145" i="9"/>
  <c r="G122" i="9"/>
  <c r="G112" i="9"/>
  <c r="S112" i="9" s="1"/>
  <c r="T112" i="9" s="1"/>
  <c r="N143" i="9"/>
  <c r="P139" i="4"/>
  <c r="Q123" i="4"/>
  <c r="R135" i="4"/>
  <c r="Q139" i="8"/>
  <c r="Q136" i="9"/>
  <c r="M122" i="4"/>
  <c r="H135" i="4"/>
  <c r="K122" i="4"/>
  <c r="M147" i="8"/>
  <c r="O130" i="4"/>
  <c r="G157" i="4"/>
  <c r="H138" i="4"/>
  <c r="G138" i="12"/>
  <c r="H138" i="10"/>
  <c r="M138" i="10"/>
  <c r="G138" i="10"/>
  <c r="J138" i="12"/>
  <c r="L151" i="10"/>
  <c r="O152" i="4"/>
  <c r="U133" i="8"/>
  <c r="N139" i="9"/>
  <c r="P143" i="9"/>
  <c r="N142" i="4"/>
  <c r="G156" i="10"/>
  <c r="N146" i="10"/>
  <c r="Q136" i="4"/>
  <c r="L158" i="4"/>
  <c r="M152" i="4"/>
  <c r="R152" i="4"/>
  <c r="K145" i="4"/>
  <c r="O142" i="10"/>
  <c r="P129" i="10"/>
  <c r="M139" i="10"/>
  <c r="R130" i="4"/>
  <c r="O135" i="10"/>
  <c r="K153" i="10"/>
  <c r="O145" i="10"/>
  <c r="G123" i="10"/>
  <c r="J127" i="4"/>
  <c r="S141" i="8"/>
  <c r="N129" i="4"/>
  <c r="Q154" i="12"/>
  <c r="Q151" i="12" s="1"/>
  <c r="N140" i="12"/>
  <c r="G158" i="12"/>
  <c r="H132" i="12"/>
  <c r="L128" i="12"/>
  <c r="H153" i="12"/>
  <c r="K140" i="12"/>
  <c r="N144" i="12"/>
  <c r="H158" i="12"/>
  <c r="P130" i="12"/>
  <c r="R154" i="12"/>
  <c r="L127" i="12"/>
  <c r="N153" i="12"/>
  <c r="G140" i="12"/>
  <c r="J144" i="12"/>
  <c r="M128" i="12"/>
  <c r="H128" i="10"/>
  <c r="Q128" i="10"/>
  <c r="R157" i="10"/>
  <c r="H157" i="10"/>
  <c r="Q145" i="10"/>
  <c r="I138" i="10"/>
  <c r="N122" i="10"/>
  <c r="Q122" i="10"/>
  <c r="G153" i="10"/>
  <c r="J133" i="10"/>
  <c r="L133" i="10"/>
  <c r="K135" i="10"/>
  <c r="H135" i="10"/>
  <c r="J141" i="10"/>
  <c r="I141" i="10"/>
  <c r="L144" i="10"/>
  <c r="K151" i="10"/>
  <c r="H151" i="10"/>
  <c r="Q130" i="10"/>
  <c r="I136" i="10"/>
  <c r="I127" i="10"/>
  <c r="I142" i="10"/>
  <c r="Q142" i="10"/>
  <c r="Q123" i="10"/>
  <c r="Q147" i="10"/>
  <c r="Q139" i="10"/>
  <c r="G128" i="10"/>
  <c r="O128" i="10"/>
  <c r="R131" i="10"/>
  <c r="Q140" i="10"/>
  <c r="K140" i="10"/>
  <c r="P142" i="10"/>
  <c r="G142" i="10"/>
  <c r="H146" i="10"/>
  <c r="N157" i="10"/>
  <c r="K132" i="10"/>
  <c r="K139" i="10"/>
  <c r="R133" i="10"/>
  <c r="R127" i="10"/>
  <c r="K136" i="10"/>
  <c r="J136" i="10"/>
  <c r="G131" i="10"/>
  <c r="Q134" i="10"/>
  <c r="L134" i="10"/>
  <c r="P134" i="10"/>
  <c r="O124" i="8"/>
  <c r="H144" i="12"/>
  <c r="K128" i="12"/>
  <c r="P123" i="12"/>
  <c r="L18" i="9"/>
  <c r="L11" i="9" s="1"/>
  <c r="L10" i="9" s="1"/>
  <c r="H18" i="9"/>
  <c r="H11" i="9" s="1"/>
  <c r="H10" i="9" s="1"/>
  <c r="R18" i="9"/>
  <c r="R11" i="9" s="1"/>
  <c r="R10" i="9" s="1"/>
  <c r="R139" i="10"/>
  <c r="K127" i="10"/>
  <c r="O127" i="10"/>
  <c r="H156" i="10"/>
  <c r="U144" i="8"/>
  <c r="G136" i="4"/>
  <c r="O135" i="4"/>
  <c r="Q129" i="4"/>
  <c r="Q133" i="4"/>
  <c r="N18" i="9"/>
  <c r="N11" i="9" s="1"/>
  <c r="N10" i="9" s="1"/>
  <c r="Q18" i="8"/>
  <c r="Q11" i="8" s="1"/>
  <c r="Q10" i="8" s="1"/>
  <c r="CT191" i="6" s="1"/>
  <c r="U18" i="8"/>
  <c r="U11" i="8" s="1"/>
  <c r="U10" i="8" s="1"/>
  <c r="CW191" i="6" s="1"/>
  <c r="H143" i="4"/>
  <c r="M158" i="8"/>
  <c r="Q136" i="8"/>
  <c r="T152" i="8"/>
  <c r="M145" i="4"/>
  <c r="K130" i="4"/>
  <c r="J141" i="4"/>
  <c r="L156" i="4"/>
  <c r="M146" i="4"/>
  <c r="P138" i="4"/>
  <c r="Q113" i="8"/>
  <c r="P128" i="4"/>
  <c r="P146" i="10"/>
  <c r="O153" i="10"/>
  <c r="P156" i="10"/>
  <c r="H143" i="10"/>
  <c r="Q138" i="4"/>
  <c r="N132" i="10"/>
  <c r="I129" i="4"/>
  <c r="K152" i="4"/>
  <c r="G152" i="10"/>
  <c r="O139" i="10"/>
  <c r="N123" i="10"/>
  <c r="L158" i="10"/>
  <c r="P146" i="4"/>
  <c r="G143" i="10"/>
  <c r="P141" i="10"/>
  <c r="H144" i="8"/>
  <c r="H129" i="4"/>
  <c r="O157" i="10"/>
  <c r="I138" i="12"/>
  <c r="H143" i="9"/>
  <c r="R134" i="4"/>
  <c r="J140" i="10"/>
  <c r="K145" i="10"/>
  <c r="G138" i="9"/>
  <c r="G136" i="9"/>
  <c r="K147" i="9"/>
  <c r="K132" i="8"/>
  <c r="K151" i="9"/>
  <c r="K150" i="9" s="1"/>
  <c r="G135" i="9"/>
  <c r="H137" i="8"/>
  <c r="G135" i="8"/>
  <c r="K153" i="8"/>
  <c r="G136" i="8"/>
  <c r="G157" i="8"/>
  <c r="L153" i="4"/>
  <c r="G144" i="4"/>
  <c r="K146" i="9"/>
  <c r="K122" i="9"/>
  <c r="L152" i="4"/>
  <c r="G144" i="10"/>
  <c r="G152" i="12"/>
  <c r="N143" i="12"/>
  <c r="H159" i="12"/>
  <c r="K142" i="12"/>
  <c r="L145" i="12"/>
  <c r="M142" i="10"/>
  <c r="G146" i="10"/>
  <c r="K146" i="10"/>
  <c r="M157" i="10"/>
  <c r="K147" i="10"/>
  <c r="R123" i="10"/>
  <c r="R129" i="10"/>
  <c r="O136" i="10"/>
  <c r="M136" i="10"/>
  <c r="M131" i="10"/>
  <c r="M134" i="10"/>
  <c r="K134" i="10"/>
  <c r="O134" i="10"/>
  <c r="T159" i="8"/>
  <c r="R127" i="4"/>
  <c r="M154" i="12"/>
  <c r="O140" i="12"/>
  <c r="L131" i="12"/>
  <c r="U157" i="8"/>
  <c r="K18" i="9"/>
  <c r="K11" i="9" s="1"/>
  <c r="K10" i="9" s="1"/>
  <c r="G18" i="9"/>
  <c r="S18" i="9" s="1"/>
  <c r="T18" i="9" s="1"/>
  <c r="M129" i="4"/>
  <c r="O146" i="4"/>
  <c r="H132" i="10"/>
  <c r="L156" i="10"/>
  <c r="J147" i="10"/>
  <c r="L129" i="10"/>
  <c r="L143" i="10"/>
  <c r="J134" i="4"/>
  <c r="P156" i="4"/>
  <c r="R156" i="4"/>
  <c r="L140" i="4"/>
  <c r="H123" i="4"/>
  <c r="M18" i="9"/>
  <c r="M11" i="9" s="1"/>
  <c r="M10" i="9" s="1"/>
  <c r="P18" i="8"/>
  <c r="P11" i="8" s="1"/>
  <c r="P10" i="8" s="1"/>
  <c r="CS191" i="6" s="1"/>
  <c r="N143" i="4"/>
  <c r="R143" i="10"/>
  <c r="Q158" i="8"/>
  <c r="G131" i="4"/>
  <c r="N127" i="4"/>
  <c r="R123" i="4"/>
  <c r="H132" i="4"/>
  <c r="R145" i="4"/>
  <c r="I133" i="4"/>
  <c r="P122" i="4"/>
  <c r="L122" i="10"/>
  <c r="Q140" i="8"/>
  <c r="I146" i="4"/>
  <c r="M139" i="4"/>
  <c r="L123" i="10"/>
  <c r="G145" i="10"/>
  <c r="N147" i="10"/>
  <c r="H127" i="10"/>
  <c r="G128" i="4"/>
  <c r="H127" i="4"/>
  <c r="H139" i="10"/>
  <c r="I156" i="4"/>
  <c r="L147" i="10"/>
  <c r="H129" i="10"/>
  <c r="R138" i="4"/>
  <c r="M132" i="10"/>
  <c r="J156" i="10"/>
  <c r="Q130" i="4"/>
  <c r="P158" i="4"/>
  <c r="L132" i="10"/>
  <c r="L127" i="4"/>
  <c r="I140" i="4"/>
  <c r="Q136" i="10"/>
  <c r="Q151" i="10"/>
  <c r="N138" i="10"/>
  <c r="U123" i="8"/>
  <c r="K156" i="4"/>
  <c r="M146" i="8"/>
  <c r="P144" i="8"/>
  <c r="I140" i="9"/>
  <c r="G127" i="9"/>
  <c r="Q141" i="9"/>
  <c r="H147" i="9"/>
  <c r="J139" i="9"/>
  <c r="M133" i="9"/>
  <c r="O122" i="9"/>
  <c r="U137" i="8"/>
  <c r="L146" i="9"/>
  <c r="I151" i="9"/>
  <c r="G141" i="8"/>
  <c r="M135" i="4"/>
  <c r="G132" i="8"/>
  <c r="L159" i="8"/>
  <c r="Q130" i="8"/>
  <c r="Q129" i="8"/>
  <c r="L148" i="8"/>
  <c r="L142" i="4"/>
  <c r="L144" i="4"/>
  <c r="R132" i="4"/>
  <c r="O153" i="4"/>
  <c r="I151" i="4"/>
  <c r="I139" i="9"/>
  <c r="Q132" i="9"/>
  <c r="M139" i="8"/>
  <c r="T123" i="8"/>
  <c r="L129" i="4"/>
  <c r="M152" i="10"/>
  <c r="O129" i="8"/>
  <c r="S145" i="8"/>
  <c r="I131" i="12"/>
  <c r="G134" i="12"/>
  <c r="N130" i="12"/>
  <c r="R157" i="12"/>
  <c r="R143" i="4"/>
  <c r="N143" i="10"/>
  <c r="Q143" i="10"/>
  <c r="M143" i="4"/>
  <c r="L143" i="4"/>
  <c r="J143" i="4"/>
  <c r="G143" i="4"/>
  <c r="S144" i="8"/>
  <c r="M143" i="10"/>
  <c r="I143" i="4"/>
  <c r="L144" i="8"/>
  <c r="Q143" i="4"/>
  <c r="I143" i="10"/>
  <c r="T144" i="8"/>
  <c r="G143" i="9"/>
  <c r="O143" i="9"/>
  <c r="R143" i="9"/>
  <c r="DS350" i="6"/>
  <c r="P143" i="10" s="1"/>
  <c r="CM386" i="6"/>
  <c r="EC217" i="6"/>
  <c r="DY217" i="6"/>
  <c r="L62" i="13"/>
  <c r="K62" i="13"/>
  <c r="B151" i="4"/>
  <c r="B152" i="12"/>
  <c r="B114" i="12"/>
  <c r="B137" i="12"/>
  <c r="B106" i="12"/>
  <c r="B159" i="9"/>
  <c r="B51" i="9"/>
  <c r="B119" i="8"/>
  <c r="B43" i="8"/>
  <c r="B114" i="9"/>
  <c r="B42" i="8"/>
  <c r="B57" i="9"/>
  <c r="B65" i="8"/>
  <c r="B15" i="9"/>
  <c r="B105" i="4"/>
  <c r="B106" i="8"/>
  <c r="B19" i="11"/>
  <c r="B51" i="3"/>
  <c r="B11" i="10"/>
  <c r="B19" i="10"/>
  <c r="B59" i="10"/>
  <c r="B19" i="4"/>
  <c r="B32" i="4"/>
  <c r="B114" i="4"/>
  <c r="B120" i="4"/>
  <c r="B24" i="8"/>
  <c r="B137" i="8"/>
  <c r="B20" i="9"/>
  <c r="B120" i="12"/>
  <c r="B157" i="9"/>
  <c r="B109" i="9"/>
  <c r="B136" i="4"/>
  <c r="B109" i="4"/>
  <c r="E4" i="1"/>
  <c r="B11" i="11"/>
  <c r="B15" i="3"/>
  <c r="B20" i="3"/>
  <c r="B15" i="10"/>
  <c r="B110" i="10"/>
  <c r="B23" i="4"/>
  <c r="B15" i="8"/>
  <c r="B20" i="8"/>
  <c r="O8" i="9"/>
  <c r="O102" i="9" s="1"/>
  <c r="B145" i="12"/>
  <c r="B160" i="12"/>
  <c r="B137" i="9"/>
  <c r="B158" i="8"/>
  <c r="B59" i="8"/>
  <c r="B136" i="9"/>
  <c r="B26" i="9"/>
  <c r="B120" i="9"/>
  <c r="B160" i="8"/>
  <c r="L8" i="8"/>
  <c r="L103" i="8" s="1"/>
  <c r="B15" i="4"/>
  <c r="B105" i="9"/>
  <c r="B157" i="10"/>
  <c r="B118" i="10"/>
  <c r="B118" i="12"/>
  <c r="B110" i="12"/>
  <c r="G249" i="2"/>
  <c r="T9" i="17" s="1"/>
  <c r="T104" i="17" s="1"/>
  <c r="B63" i="9"/>
  <c r="B128" i="8"/>
  <c r="B51" i="8"/>
  <c r="B127" i="9"/>
  <c r="B66" i="8"/>
  <c r="B65" i="9"/>
  <c r="B138" i="8"/>
  <c r="G8" i="8"/>
  <c r="G103" i="8" s="1"/>
  <c r="B11" i="4"/>
  <c r="B151" i="9"/>
  <c r="B121" i="8"/>
  <c r="B65" i="11"/>
  <c r="B11" i="3"/>
  <c r="B43" i="3"/>
  <c r="B42" i="10"/>
  <c r="B114" i="10"/>
  <c r="B127" i="10"/>
  <c r="B120" i="10"/>
  <c r="B41" i="4"/>
  <c r="B64" i="4"/>
  <c r="B11" i="8"/>
  <c r="B142" i="9"/>
  <c r="B141" i="10"/>
  <c r="B140" i="10"/>
  <c r="B141" i="9"/>
  <c r="B157" i="8"/>
  <c r="B117" i="9"/>
  <c r="B144" i="12"/>
  <c r="N8" i="9"/>
  <c r="N102" i="9" s="1"/>
  <c r="B28" i="9"/>
  <c r="B50" i="8"/>
  <c r="B149" i="4"/>
  <c r="B30" i="4"/>
  <c r="B46" i="9"/>
  <c r="B125" i="9"/>
  <c r="B56" i="4"/>
  <c r="B132" i="10"/>
  <c r="B131" i="9"/>
  <c r="B145" i="8"/>
  <c r="E3" i="1"/>
  <c r="B14" i="11"/>
  <c r="B18" i="11"/>
  <c r="B22" i="11"/>
  <c r="B36" i="11"/>
  <c r="B46" i="11"/>
  <c r="B56" i="11"/>
  <c r="B31" i="3"/>
  <c r="B18" i="10"/>
  <c r="J8" i="10"/>
  <c r="J103" i="10" s="1"/>
  <c r="E3" i="4"/>
  <c r="B45" i="4"/>
  <c r="B37" i="8"/>
  <c r="B29" i="9"/>
  <c r="B35" i="9"/>
  <c r="B40" i="9"/>
  <c r="B54" i="9"/>
  <c r="I8" i="9"/>
  <c r="I102" i="9" s="1"/>
  <c r="B150" i="9"/>
  <c r="B150" i="12"/>
  <c r="B117" i="12"/>
  <c r="G246" i="2"/>
  <c r="S103" i="17" s="1"/>
  <c r="R8" i="9"/>
  <c r="R102" i="9" s="1"/>
  <c r="B140" i="9"/>
  <c r="J8" i="9"/>
  <c r="J102" i="9" s="1"/>
  <c r="B23" i="9"/>
  <c r="B141" i="8"/>
  <c r="B46" i="8"/>
  <c r="B22" i="4"/>
  <c r="B132" i="9"/>
  <c r="B31" i="9"/>
  <c r="B57" i="8"/>
  <c r="B36" i="4"/>
  <c r="B113" i="10"/>
  <c r="B37" i="11"/>
  <c r="N7" i="3"/>
  <c r="B28" i="3"/>
  <c r="B37" i="3"/>
  <c r="B46" i="3"/>
  <c r="B50" i="3"/>
  <c r="B64" i="3"/>
  <c r="B14" i="10"/>
  <c r="B30" i="10"/>
  <c r="B57" i="10"/>
  <c r="B125" i="10"/>
  <c r="B149" i="10"/>
  <c r="B27" i="4"/>
  <c r="B37" i="4"/>
  <c r="B122" i="4"/>
  <c r="B14" i="8"/>
  <c r="B23" i="8"/>
  <c r="B28" i="8"/>
  <c r="B14" i="9"/>
  <c r="B113" i="12"/>
  <c r="B109" i="12"/>
  <c r="B149" i="9"/>
  <c r="B47" i="9"/>
  <c r="B19" i="9"/>
  <c r="B126" i="8"/>
  <c r="B31" i="8"/>
  <c r="B62" i="4"/>
  <c r="B18" i="4"/>
  <c r="B55" i="9"/>
  <c r="B122" i="9"/>
  <c r="B150" i="8"/>
  <c r="B38" i="8"/>
  <c r="B122" i="10"/>
  <c r="R8" i="10"/>
  <c r="R103" i="10" s="1"/>
  <c r="B30" i="11"/>
  <c r="B63" i="11"/>
  <c r="B23" i="3"/>
  <c r="B38" i="3"/>
  <c r="B47" i="3"/>
  <c r="B27" i="10"/>
  <c r="B36" i="10"/>
  <c r="B45" i="10"/>
  <c r="B49" i="10"/>
  <c r="B109" i="10"/>
  <c r="B14" i="4"/>
  <c r="B125" i="4"/>
  <c r="B140" i="4"/>
  <c r="B19" i="8"/>
  <c r="B47" i="8"/>
  <c r="B63" i="8"/>
  <c r="K8" i="8"/>
  <c r="K103" i="8" s="1"/>
  <c r="B38" i="9"/>
  <c r="B62" i="9"/>
  <c r="J62" i="13"/>
  <c r="I62" i="13"/>
  <c r="O6" i="11"/>
  <c r="B157" i="4"/>
  <c r="B25" i="11"/>
  <c r="B41" i="11"/>
  <c r="B58" i="11"/>
  <c r="B66" i="11"/>
  <c r="B12" i="3"/>
  <c r="B16" i="3"/>
  <c r="B24" i="3"/>
  <c r="B65" i="3"/>
  <c r="B23" i="10"/>
  <c r="B64" i="10"/>
  <c r="B42" i="4"/>
  <c r="B65" i="4"/>
  <c r="B137" i="4"/>
  <c r="B145" i="4"/>
  <c r="B21" i="8"/>
  <c r="B64" i="8"/>
  <c r="B24" i="9"/>
  <c r="G8" i="9"/>
  <c r="G102" i="9" s="1"/>
  <c r="B118" i="9"/>
  <c r="B42" i="11"/>
  <c r="B50" i="11"/>
  <c r="B21" i="3"/>
  <c r="B33" i="3"/>
  <c r="B66" i="3"/>
  <c r="B12" i="10"/>
  <c r="B16" i="10"/>
  <c r="B20" i="10"/>
  <c r="B32" i="10"/>
  <c r="B65" i="10"/>
  <c r="G8" i="10"/>
  <c r="G103" i="10" s="1"/>
  <c r="K8" i="10"/>
  <c r="K103" i="10" s="1"/>
  <c r="O8" i="10"/>
  <c r="O103" i="10" s="1"/>
  <c r="B137" i="10"/>
  <c r="B158" i="10"/>
  <c r="B145" i="10"/>
  <c r="B107" i="10"/>
  <c r="B20" i="4"/>
  <c r="B25" i="4"/>
  <c r="B23" i="11"/>
  <c r="B64" i="11"/>
  <c r="B26" i="3"/>
  <c r="B42" i="3"/>
  <c r="B59" i="3"/>
  <c r="B67" i="3"/>
  <c r="B25" i="10"/>
  <c r="B41" i="10"/>
  <c r="B66" i="10"/>
  <c r="B159" i="10"/>
  <c r="B16" i="4"/>
  <c r="B58" i="4"/>
  <c r="B63" i="4"/>
  <c r="S7" i="4"/>
  <c r="S101" i="4" s="1"/>
  <c r="W7" i="8"/>
  <c r="W102" i="8" s="1"/>
  <c r="B146" i="8"/>
  <c r="B16" i="9"/>
  <c r="B21" i="9"/>
  <c r="B64" i="9"/>
  <c r="K8" i="9"/>
  <c r="K102" i="9" s="1"/>
  <c r="L143" i="9"/>
  <c r="Q143" i="9"/>
  <c r="M10" i="4"/>
  <c r="DD191" i="6" s="1"/>
  <c r="K10" i="4"/>
  <c r="DB191" i="6" s="1"/>
  <c r="I10" i="4"/>
  <c r="CZ191" i="6" s="1"/>
  <c r="G10" i="4"/>
  <c r="CX191" i="6" s="1"/>
  <c r="EE217" i="6"/>
  <c r="EA217" i="6"/>
  <c r="DW217" i="6"/>
  <c r="P8" i="3"/>
  <c r="S8" i="3" s="1"/>
  <c r="Q144" i="8"/>
  <c r="H107" i="8"/>
  <c r="E253" i="2"/>
  <c r="G253" i="2" s="1"/>
  <c r="B7" i="11" s="1"/>
  <c r="N7" i="11"/>
  <c r="E2" i="13"/>
  <c r="E2" i="12"/>
  <c r="B21" i="12"/>
  <c r="B21" i="13"/>
  <c r="R10" i="4"/>
  <c r="DI191" i="6" s="1"/>
  <c r="P10" i="4"/>
  <c r="DG191" i="6" s="1"/>
  <c r="N10" i="4"/>
  <c r="DE191" i="6" s="1"/>
  <c r="L10" i="4"/>
  <c r="DC191" i="6" s="1"/>
  <c r="J10" i="4"/>
  <c r="DA191" i="6" s="1"/>
  <c r="H10" i="4"/>
  <c r="CY191" i="6" s="1"/>
  <c r="ED217" i="6"/>
  <c r="DZ217" i="6"/>
  <c r="R131" i="4"/>
  <c r="DJ263" i="6"/>
  <c r="E3" i="13"/>
  <c r="E3" i="12"/>
  <c r="H158" i="13"/>
  <c r="R158" i="13"/>
  <c r="M158" i="13"/>
  <c r="H159" i="13"/>
  <c r="R159" i="13"/>
  <c r="M159" i="13"/>
  <c r="H160" i="13"/>
  <c r="R160" i="13"/>
  <c r="M160" i="13"/>
  <c r="O158" i="13"/>
  <c r="I158" i="13"/>
  <c r="O159" i="13"/>
  <c r="I159" i="13"/>
  <c r="N160" i="13"/>
  <c r="P158" i="13"/>
  <c r="J158" i="13"/>
  <c r="P159" i="13"/>
  <c r="P160" i="13"/>
  <c r="N158" i="13"/>
  <c r="N159" i="13"/>
  <c r="O160" i="13"/>
  <c r="I160" i="13"/>
  <c r="J159" i="13"/>
  <c r="J160" i="13"/>
  <c r="I124" i="13"/>
  <c r="K158" i="13"/>
  <c r="K159" i="13"/>
  <c r="K160" i="13"/>
  <c r="Q124" i="13"/>
  <c r="L158" i="13"/>
  <c r="G158" i="13"/>
  <c r="Q158" i="13"/>
  <c r="L159" i="13"/>
  <c r="G159" i="13"/>
  <c r="Q159" i="13"/>
  <c r="L160" i="13"/>
  <c r="G160" i="13"/>
  <c r="Q160" i="13"/>
  <c r="E4" i="13"/>
  <c r="E4" i="12"/>
  <c r="CX5" i="6"/>
  <c r="CX4" i="6" s="1"/>
  <c r="DF5" i="6"/>
  <c r="DF4" i="6" s="1"/>
  <c r="Q58" i="8"/>
  <c r="S49" i="10"/>
  <c r="T49" i="10" s="1"/>
  <c r="N58" i="10"/>
  <c r="K58" i="10"/>
  <c r="Q58" i="10"/>
  <c r="U58" i="8"/>
  <c r="P58" i="8"/>
  <c r="K58" i="8"/>
  <c r="R56" i="9"/>
  <c r="Q56" i="9"/>
  <c r="N56" i="9"/>
  <c r="I56" i="9"/>
  <c r="J16" i="8"/>
  <c r="J12" i="8"/>
  <c r="N17" i="8"/>
  <c r="R19" i="8"/>
  <c r="R14" i="8"/>
  <c r="V20" i="8"/>
  <c r="V15" i="8"/>
  <c r="L58" i="12"/>
  <c r="P58" i="12"/>
  <c r="O58" i="10"/>
  <c r="J58" i="12"/>
  <c r="N58" i="12"/>
  <c r="R58" i="12"/>
  <c r="M58" i="10"/>
  <c r="I58" i="10"/>
  <c r="G58" i="8"/>
  <c r="P11" i="10"/>
  <c r="P10" i="10" s="1"/>
  <c r="J42" i="10"/>
  <c r="P31" i="10"/>
  <c r="O42" i="10"/>
  <c r="K42" i="10"/>
  <c r="W23" i="8"/>
  <c r="X23" i="8" s="1"/>
  <c r="T58" i="8"/>
  <c r="Q43" i="9"/>
  <c r="L43" i="9"/>
  <c r="K56" i="9"/>
  <c r="W49" i="8"/>
  <c r="X49" i="8" s="1"/>
  <c r="W29" i="8"/>
  <c r="X29" i="8" s="1"/>
  <c r="W52" i="8"/>
  <c r="X52" i="8" s="1"/>
  <c r="W35" i="8"/>
  <c r="X35" i="8" s="1"/>
  <c r="P43" i="8"/>
  <c r="O42" i="4"/>
  <c r="O29" i="4" s="1"/>
  <c r="O30" i="4" s="1"/>
  <c r="L11" i="12"/>
  <c r="L10" i="12" s="1"/>
  <c r="J11" i="12"/>
  <c r="J10" i="12" s="1"/>
  <c r="R11" i="12"/>
  <c r="R10" i="12" s="1"/>
  <c r="L31" i="12"/>
  <c r="K31" i="12"/>
  <c r="J31" i="12"/>
  <c r="R31" i="12"/>
  <c r="L42" i="12"/>
  <c r="K42" i="12"/>
  <c r="N42" i="12"/>
  <c r="L58" i="8"/>
  <c r="N14" i="8"/>
  <c r="R15" i="8"/>
  <c r="K58" i="12"/>
  <c r="O58" i="12"/>
  <c r="S41" i="10"/>
  <c r="T41" i="10" s="1"/>
  <c r="S40" i="10"/>
  <c r="T40" i="10" s="1"/>
  <c r="W53" i="8"/>
  <c r="X53" i="8" s="1"/>
  <c r="W36" i="8"/>
  <c r="X36" i="8" s="1"/>
  <c r="W25" i="8"/>
  <c r="X25" i="8" s="1"/>
  <c r="W28" i="8"/>
  <c r="X28" i="8" s="1"/>
  <c r="W51" i="8"/>
  <c r="X51" i="8" s="1"/>
  <c r="W34" i="8"/>
  <c r="X34" i="8" s="1"/>
  <c r="J19" i="8"/>
  <c r="K43" i="8"/>
  <c r="R17" i="8"/>
  <c r="V17" i="8"/>
  <c r="K42" i="4"/>
  <c r="K29" i="4" s="1"/>
  <c r="K30" i="4" s="1"/>
  <c r="P11" i="12"/>
  <c r="P10" i="12" s="1"/>
  <c r="O11" i="12"/>
  <c r="O10" i="12" s="1"/>
  <c r="N11" i="12"/>
  <c r="N10" i="12" s="1"/>
  <c r="M11" i="12"/>
  <c r="M10" i="12" s="1"/>
  <c r="P31" i="12"/>
  <c r="M42" i="12"/>
  <c r="P42" i="12"/>
  <c r="R42" i="12"/>
  <c r="S21" i="12"/>
  <c r="T21" i="12" s="1"/>
  <c r="S15" i="10"/>
  <c r="T15" i="10" s="1"/>
  <c r="O31" i="10"/>
  <c r="S45" i="10"/>
  <c r="T45" i="10" s="1"/>
  <c r="W22" i="8"/>
  <c r="X22" i="8" s="1"/>
  <c r="S65" i="10"/>
  <c r="T65" i="10" s="1"/>
  <c r="J58" i="10"/>
  <c r="H32" i="9"/>
  <c r="S29" i="9"/>
  <c r="T29" i="9" s="1"/>
  <c r="S54" i="10"/>
  <c r="T54" i="10" s="1"/>
  <c r="I11" i="10"/>
  <c r="I10" i="10" s="1"/>
  <c r="S46" i="10"/>
  <c r="T46" i="10" s="1"/>
  <c r="W24" i="8"/>
  <c r="X24" i="8" s="1"/>
  <c r="M32" i="9"/>
  <c r="J32" i="9"/>
  <c r="S15" i="9"/>
  <c r="T15" i="9" s="1"/>
  <c r="H43" i="8"/>
  <c r="K32" i="8"/>
  <c r="W59" i="8"/>
  <c r="X59" i="8" s="1"/>
  <c r="S60" i="10"/>
  <c r="T60" i="10" s="1"/>
  <c r="P32" i="9"/>
  <c r="J43" i="9"/>
  <c r="S62" i="9"/>
  <c r="T62" i="9" s="1"/>
  <c r="W54" i="8"/>
  <c r="X54" i="8" s="1"/>
  <c r="T43" i="8"/>
  <c r="S45" i="4"/>
  <c r="T45" i="4" s="1"/>
  <c r="G42" i="4"/>
  <c r="G29" i="4" s="1"/>
  <c r="CX192" i="6" s="1"/>
  <c r="H58" i="10"/>
  <c r="S58" i="8"/>
  <c r="M58" i="8"/>
  <c r="H58" i="8"/>
  <c r="L11" i="10"/>
  <c r="L10" i="10" s="1"/>
  <c r="S64" i="10"/>
  <c r="T64" i="10" s="1"/>
  <c r="G11" i="10"/>
  <c r="G10" i="10" s="1"/>
  <c r="S22" i="9"/>
  <c r="T22" i="9" s="1"/>
  <c r="R32" i="9"/>
  <c r="S46" i="9"/>
  <c r="T46" i="9" s="1"/>
  <c r="S44" i="9"/>
  <c r="T44" i="9" s="1"/>
  <c r="G32" i="9"/>
  <c r="I32" i="8"/>
  <c r="P32" i="8"/>
  <c r="M31" i="10"/>
  <c r="S46" i="4"/>
  <c r="T46" i="4" s="1"/>
  <c r="M31" i="12"/>
  <c r="S14" i="10"/>
  <c r="T14" i="10" s="1"/>
  <c r="S59" i="10"/>
  <c r="T59" i="10" s="1"/>
  <c r="S38" i="9"/>
  <c r="T38" i="9" s="1"/>
  <c r="W50" i="8"/>
  <c r="X50" i="8" s="1"/>
  <c r="O31" i="12"/>
  <c r="S43" i="4"/>
  <c r="T43" i="4" s="1"/>
  <c r="S53" i="10"/>
  <c r="T53" i="10" s="1"/>
  <c r="O32" i="9"/>
  <c r="S50" i="9"/>
  <c r="T50" i="9" s="1"/>
  <c r="I32" i="9"/>
  <c r="S40" i="9"/>
  <c r="T40" i="9" s="1"/>
  <c r="S16" i="9"/>
  <c r="T16" i="9" s="1"/>
  <c r="S48" i="9"/>
  <c r="T48" i="9" s="1"/>
  <c r="S43" i="8"/>
  <c r="S44" i="4"/>
  <c r="T44" i="4" s="1"/>
  <c r="S12" i="10"/>
  <c r="T12" i="10" s="1"/>
  <c r="G58" i="10"/>
  <c r="S21" i="10"/>
  <c r="T21" i="10" s="1"/>
  <c r="S23" i="10"/>
  <c r="T23" i="10" s="1"/>
  <c r="R31" i="10"/>
  <c r="R11" i="10"/>
  <c r="R10" i="10" s="1"/>
  <c r="Q31" i="10"/>
  <c r="Q11" i="10"/>
  <c r="Q10" i="10" s="1"/>
  <c r="R42" i="10"/>
  <c r="O11" i="10"/>
  <c r="O10" i="10" s="1"/>
  <c r="S13" i="10"/>
  <c r="T13" i="10" s="1"/>
  <c r="S48" i="10"/>
  <c r="T48" i="10" s="1"/>
  <c r="L42" i="10"/>
  <c r="L31" i="10"/>
  <c r="S37" i="10"/>
  <c r="T37" i="10" s="1"/>
  <c r="K31" i="10"/>
  <c r="S24" i="10"/>
  <c r="T24" i="10" s="1"/>
  <c r="S16" i="10"/>
  <c r="T16" i="10" s="1"/>
  <c r="S36" i="10"/>
  <c r="T36" i="10" s="1"/>
  <c r="J11" i="10"/>
  <c r="J10" i="10" s="1"/>
  <c r="I42" i="10"/>
  <c r="S39" i="10"/>
  <c r="T39" i="10" s="1"/>
  <c r="I31" i="10"/>
  <c r="S25" i="10"/>
  <c r="T25" i="10" s="1"/>
  <c r="S17" i="10"/>
  <c r="T17" i="10" s="1"/>
  <c r="S50" i="10"/>
  <c r="T50" i="10" s="1"/>
  <c r="H42" i="10"/>
  <c r="S33" i="10"/>
  <c r="T33" i="10" s="1"/>
  <c r="S26" i="10"/>
  <c r="T26" i="10" s="1"/>
  <c r="S18" i="10"/>
  <c r="T18" i="10" s="1"/>
  <c r="H11" i="10"/>
  <c r="H10" i="10" s="1"/>
  <c r="S63" i="10"/>
  <c r="P58" i="10"/>
  <c r="L58" i="10"/>
  <c r="S52" i="10"/>
  <c r="T52" i="10" s="1"/>
  <c r="S47" i="10"/>
  <c r="T47" i="10" s="1"/>
  <c r="G42" i="10"/>
  <c r="S38" i="10"/>
  <c r="T38" i="10" s="1"/>
  <c r="G31" i="10"/>
  <c r="S27" i="10"/>
  <c r="T27" i="10" s="1"/>
  <c r="W21" i="8"/>
  <c r="X21" i="8" s="1"/>
  <c r="O58" i="8"/>
  <c r="W65" i="8"/>
  <c r="X65" i="8" s="1"/>
  <c r="I58" i="8"/>
  <c r="W63" i="8"/>
  <c r="X63" i="8" s="1"/>
  <c r="S21" i="9"/>
  <c r="T21" i="9" s="1"/>
  <c r="S23" i="9"/>
  <c r="T23" i="9" s="1"/>
  <c r="S24" i="9"/>
  <c r="T24" i="9" s="1"/>
  <c r="R43" i="9"/>
  <c r="P56" i="9"/>
  <c r="O56" i="9"/>
  <c r="O43" i="9"/>
  <c r="N43" i="9"/>
  <c r="M56" i="9"/>
  <c r="M43" i="9"/>
  <c r="L56" i="9"/>
  <c r="L32" i="9"/>
  <c r="N32" i="9"/>
  <c r="K32" i="9"/>
  <c r="J56" i="9"/>
  <c r="S41" i="9"/>
  <c r="T41" i="9" s="1"/>
  <c r="S26" i="9"/>
  <c r="T26" i="9" s="1"/>
  <c r="S17" i="9"/>
  <c r="T17" i="9" s="1"/>
  <c r="S53" i="9"/>
  <c r="T53" i="9" s="1"/>
  <c r="I43" i="9"/>
  <c r="H56" i="9"/>
  <c r="H43" i="9"/>
  <c r="S39" i="9"/>
  <c r="T39" i="9" s="1"/>
  <c r="S35" i="9"/>
  <c r="T35" i="9" s="1"/>
  <c r="S28" i="9"/>
  <c r="T28" i="9" s="1"/>
  <c r="S64" i="9"/>
  <c r="T64" i="9" s="1"/>
  <c r="S58" i="9"/>
  <c r="T58" i="9" s="1"/>
  <c r="S51" i="9"/>
  <c r="T51" i="9" s="1"/>
  <c r="S47" i="9"/>
  <c r="T47" i="9" s="1"/>
  <c r="S42" i="9"/>
  <c r="T42" i="9" s="1"/>
  <c r="S34" i="9"/>
  <c r="T34" i="9" s="1"/>
  <c r="S27" i="9"/>
  <c r="T27" i="9" s="1"/>
  <c r="S19" i="9"/>
  <c r="T19" i="9" s="1"/>
  <c r="S14" i="9"/>
  <c r="T14" i="9" s="1"/>
  <c r="W48" i="8"/>
  <c r="X48" i="8" s="1"/>
  <c r="G43" i="8"/>
  <c r="W39" i="8"/>
  <c r="X39" i="8" s="1"/>
  <c r="G32" i="8"/>
  <c r="J20" i="8"/>
  <c r="J15" i="8"/>
  <c r="W55" i="8"/>
  <c r="X55" i="8" s="1"/>
  <c r="W47" i="8"/>
  <c r="X47" i="8" s="1"/>
  <c r="W42" i="8"/>
  <c r="X42" i="8" s="1"/>
  <c r="W38" i="8"/>
  <c r="X38" i="8" s="1"/>
  <c r="H32" i="8"/>
  <c r="W27" i="8"/>
  <c r="X27" i="8" s="1"/>
  <c r="I43" i="8"/>
  <c r="W41" i="8"/>
  <c r="X41" i="8" s="1"/>
  <c r="W37" i="8"/>
  <c r="X37" i="8" s="1"/>
  <c r="W33" i="8"/>
  <c r="X33" i="8" s="1"/>
  <c r="W26" i="8"/>
  <c r="X26" i="8" s="1"/>
  <c r="J17" i="8"/>
  <c r="J13" i="8"/>
  <c r="W45" i="8"/>
  <c r="X45" i="8" s="1"/>
  <c r="N16" i="8"/>
  <c r="L43" i="8"/>
  <c r="L32" i="8"/>
  <c r="N20" i="8"/>
  <c r="N15" i="8"/>
  <c r="M32" i="8"/>
  <c r="N19" i="8"/>
  <c r="O43" i="8"/>
  <c r="O32" i="8"/>
  <c r="R13" i="8"/>
  <c r="R16" i="8"/>
  <c r="R12" i="8"/>
  <c r="Q43" i="8"/>
  <c r="Q32" i="8"/>
  <c r="R20" i="8"/>
  <c r="S32" i="8"/>
  <c r="V19" i="8"/>
  <c r="V14" i="8"/>
  <c r="T32" i="8"/>
  <c r="V13" i="8"/>
  <c r="U43" i="8"/>
  <c r="V16" i="8"/>
  <c r="V12" i="8"/>
  <c r="N42" i="10"/>
  <c r="N31" i="10"/>
  <c r="N11" i="10"/>
  <c r="N10" i="10" s="1"/>
  <c r="M42" i="10"/>
  <c r="M11" i="10"/>
  <c r="M10" i="10" s="1"/>
  <c r="Q42" i="4"/>
  <c r="Q29" i="4" s="1"/>
  <c r="DH192" i="6" s="1"/>
  <c r="DH193" i="6" s="1"/>
  <c r="P42" i="4"/>
  <c r="P29" i="4" s="1"/>
  <c r="P30" i="4" s="1"/>
  <c r="N42" i="4"/>
  <c r="N29" i="4" s="1"/>
  <c r="N30" i="4" s="1"/>
  <c r="M42" i="4"/>
  <c r="M29" i="4" s="1"/>
  <c r="DD192" i="6" s="1"/>
  <c r="L42" i="4"/>
  <c r="L29" i="4" s="1"/>
  <c r="DC192" i="6" s="1"/>
  <c r="J42" i="4"/>
  <c r="J29" i="4" s="1"/>
  <c r="J30" i="4" s="1"/>
  <c r="I42" i="4"/>
  <c r="I29" i="4" s="1"/>
  <c r="CZ192" i="6" s="1"/>
  <c r="S47" i="4"/>
  <c r="T47" i="4" s="1"/>
  <c r="H42" i="4"/>
  <c r="H29" i="4" s="1"/>
  <c r="H30" i="4" s="1"/>
  <c r="R42" i="4"/>
  <c r="R29" i="4" s="1"/>
  <c r="R30" i="4" s="1"/>
  <c r="Q11" i="12"/>
  <c r="Q10" i="12" s="1"/>
  <c r="K11" i="12"/>
  <c r="K10" i="12" s="1"/>
  <c r="Q31" i="12"/>
  <c r="N31" i="12"/>
  <c r="J42" i="12"/>
  <c r="Q42" i="12"/>
  <c r="S54" i="12"/>
  <c r="T54" i="12" s="1"/>
  <c r="M58" i="12"/>
  <c r="Q58" i="12"/>
  <c r="S28" i="10"/>
  <c r="T28" i="10" s="1"/>
  <c r="S63" i="9"/>
  <c r="T63" i="9" s="1"/>
  <c r="S49" i="9"/>
  <c r="T49" i="9" s="1"/>
  <c r="U32" i="8"/>
  <c r="S20" i="10"/>
  <c r="T20" i="10" s="1"/>
  <c r="P42" i="10"/>
  <c r="K11" i="10"/>
  <c r="K10" i="10" s="1"/>
  <c r="W64" i="8"/>
  <c r="X64" i="8" s="1"/>
  <c r="Q32" i="9"/>
  <c r="P43" i="9"/>
  <c r="K43" i="9"/>
  <c r="S57" i="9"/>
  <c r="T57" i="9" s="1"/>
  <c r="S37" i="9"/>
  <c r="T37" i="9" s="1"/>
  <c r="S13" i="9"/>
  <c r="T13" i="9" s="1"/>
  <c r="S45" i="9"/>
  <c r="T45" i="9" s="1"/>
  <c r="S36" i="9"/>
  <c r="T36" i="9" s="1"/>
  <c r="S25" i="9"/>
  <c r="T25" i="9" s="1"/>
  <c r="S12" i="9"/>
  <c r="T12" i="9" s="1"/>
  <c r="S52" i="9"/>
  <c r="T52" i="9" s="1"/>
  <c r="G43" i="9"/>
  <c r="S20" i="9"/>
  <c r="T20" i="9" s="1"/>
  <c r="M43" i="8"/>
  <c r="S32" i="12"/>
  <c r="T32" i="12" s="1"/>
  <c r="S45" i="12"/>
  <c r="T45" i="12" s="1"/>
  <c r="W44" i="8"/>
  <c r="X44" i="8" s="1"/>
  <c r="S32" i="10"/>
  <c r="T32" i="10" s="1"/>
  <c r="J31" i="10"/>
  <c r="S59" i="9"/>
  <c r="T59" i="9" s="1"/>
  <c r="S33" i="9"/>
  <c r="T33" i="9" s="1"/>
  <c r="S19" i="4"/>
  <c r="T19" i="4" s="1"/>
  <c r="W60" i="8"/>
  <c r="X60" i="8" s="1"/>
  <c r="S44" i="10"/>
  <c r="T44" i="10" s="1"/>
  <c r="G56" i="9"/>
  <c r="W46" i="8"/>
  <c r="X46" i="8" s="1"/>
  <c r="H31" i="10"/>
  <c r="L8" i="11"/>
  <c r="O42" i="12"/>
  <c r="L22" i="11"/>
  <c r="M16" i="11"/>
  <c r="L39" i="11"/>
  <c r="L44" i="11"/>
  <c r="M48" i="11"/>
  <c r="L43" i="11"/>
  <c r="M37" i="11"/>
  <c r="L54" i="11"/>
  <c r="L24" i="11"/>
  <c r="M26" i="11"/>
  <c r="L41" i="11"/>
  <c r="M27" i="11"/>
  <c r="M14" i="11"/>
  <c r="M33" i="11"/>
  <c r="L20" i="11"/>
  <c r="M38" i="11"/>
  <c r="M35" i="11"/>
  <c r="M64" i="11"/>
  <c r="L25" i="11"/>
  <c r="L49" i="11"/>
  <c r="M21" i="11"/>
  <c r="M18" i="11"/>
  <c r="L13" i="11"/>
  <c r="L28" i="11"/>
  <c r="M23" i="11"/>
  <c r="M50" i="11"/>
  <c r="L46" i="11"/>
  <c r="M19" i="11"/>
  <c r="L32" i="11"/>
  <c r="M45" i="11"/>
  <c r="M40" i="11"/>
  <c r="M59" i="11"/>
  <c r="M17" i="11"/>
  <c r="L12" i="11"/>
  <c r="L53" i="11"/>
  <c r="L58" i="11"/>
  <c r="L15" i="11"/>
  <c r="L63" i="11"/>
  <c r="R8" i="12"/>
  <c r="R103" i="12" s="1"/>
  <c r="H8" i="12"/>
  <c r="H103" i="12" s="1"/>
  <c r="B54" i="12"/>
  <c r="J8" i="12"/>
  <c r="J103" i="12" s="1"/>
  <c r="M8" i="12"/>
  <c r="M103" i="12" s="1"/>
  <c r="P8" i="12"/>
  <c r="P103" i="12" s="1"/>
  <c r="B33" i="13"/>
  <c r="B128" i="13"/>
  <c r="B36" i="13"/>
  <c r="B131" i="13"/>
  <c r="B43" i="13"/>
  <c r="B138" i="13"/>
  <c r="B45" i="13"/>
  <c r="B140" i="13"/>
  <c r="B47" i="13"/>
  <c r="B142" i="13"/>
  <c r="B49" i="13"/>
  <c r="B144" i="13"/>
  <c r="B55" i="13"/>
  <c r="B149" i="13"/>
  <c r="G8" i="12"/>
  <c r="G103" i="12" s="1"/>
  <c r="O8" i="12"/>
  <c r="O103" i="12" s="1"/>
  <c r="B7" i="12"/>
  <c r="B106" i="13"/>
  <c r="B11" i="13"/>
  <c r="B108" i="13"/>
  <c r="B13" i="13"/>
  <c r="B110" i="13"/>
  <c r="B15" i="13"/>
  <c r="B17" i="13"/>
  <c r="B112" i="13"/>
  <c r="B19" i="13"/>
  <c r="B114" i="13"/>
  <c r="B116" i="13"/>
  <c r="B23" i="13"/>
  <c r="B118" i="13"/>
  <c r="B65" i="13"/>
  <c r="B160" i="13"/>
  <c r="B27" i="13"/>
  <c r="B122" i="13"/>
  <c r="B28" i="13"/>
  <c r="B123" i="13"/>
  <c r="B64" i="13"/>
  <c r="B159" i="13"/>
  <c r="B31" i="13"/>
  <c r="B126" i="13"/>
  <c r="B32" i="13"/>
  <c r="B127" i="13"/>
  <c r="B34" i="13"/>
  <c r="B129" i="13"/>
  <c r="B35" i="13"/>
  <c r="B130" i="13"/>
  <c r="B37" i="13"/>
  <c r="B132" i="13"/>
  <c r="B38" i="13"/>
  <c r="B133" i="13"/>
  <c r="B44" i="13"/>
  <c r="B139" i="13"/>
  <c r="B46" i="13"/>
  <c r="B141" i="13"/>
  <c r="B48" i="13"/>
  <c r="B143" i="13"/>
  <c r="B58" i="13"/>
  <c r="B152" i="13"/>
  <c r="B52" i="13"/>
  <c r="B147" i="13"/>
  <c r="B53" i="13"/>
  <c r="B154" i="13"/>
  <c r="B61" i="13"/>
  <c r="B156" i="13"/>
  <c r="I8" i="12"/>
  <c r="I103" i="12" s="1"/>
  <c r="L8" i="12"/>
  <c r="L103" i="12" s="1"/>
  <c r="N8" i="12"/>
  <c r="N103" i="12" s="1"/>
  <c r="Q8" i="12"/>
  <c r="Q103" i="12" s="1"/>
  <c r="B10" i="13"/>
  <c r="B105" i="13"/>
  <c r="B26" i="13"/>
  <c r="B121" i="13"/>
  <c r="B39" i="13"/>
  <c r="B134" i="13"/>
  <c r="B42" i="13"/>
  <c r="B137" i="13"/>
  <c r="B41" i="13"/>
  <c r="B136" i="13"/>
  <c r="B57" i="13"/>
  <c r="B151" i="13"/>
  <c r="B56" i="13"/>
  <c r="B150" i="13"/>
  <c r="B66" i="13"/>
  <c r="B161" i="13"/>
  <c r="K8" i="12"/>
  <c r="K103" i="12" s="1"/>
  <c r="S7" i="12"/>
  <c r="S102" i="12" s="1"/>
  <c r="B102" i="12"/>
  <c r="B12" i="13"/>
  <c r="B107" i="13"/>
  <c r="B14" i="13"/>
  <c r="B109" i="13"/>
  <c r="B16" i="13"/>
  <c r="B111" i="13"/>
  <c r="B18" i="13"/>
  <c r="B113" i="13"/>
  <c r="B20" i="13"/>
  <c r="B115" i="13"/>
  <c r="B22" i="13"/>
  <c r="B117" i="13"/>
  <c r="B24" i="13"/>
  <c r="B119" i="13"/>
  <c r="B25" i="13"/>
  <c r="B120" i="13"/>
  <c r="B63" i="13"/>
  <c r="B158" i="13"/>
  <c r="B29" i="13"/>
  <c r="B124" i="13"/>
  <c r="B30" i="13"/>
  <c r="B125" i="13"/>
  <c r="B40" i="13"/>
  <c r="B135" i="13"/>
  <c r="B50" i="13"/>
  <c r="B145" i="13"/>
  <c r="B59" i="13"/>
  <c r="B153" i="13"/>
  <c r="B51" i="13"/>
  <c r="B146" i="13"/>
  <c r="B62" i="13"/>
  <c r="B157" i="13"/>
  <c r="G273" i="2"/>
  <c r="H11" i="1" s="1"/>
  <c r="S66" i="13"/>
  <c r="T66" i="13" s="1"/>
  <c r="G62" i="13"/>
  <c r="S35" i="10"/>
  <c r="T35" i="10" s="1"/>
  <c r="S22" i="10"/>
  <c r="T22" i="10" s="1"/>
  <c r="S19" i="10"/>
  <c r="T19" i="10" s="1"/>
  <c r="S44" i="12"/>
  <c r="T44" i="12" s="1"/>
  <c r="I32" i="11"/>
  <c r="J129" i="4"/>
  <c r="L145" i="10"/>
  <c r="P143" i="4"/>
  <c r="R129" i="4"/>
  <c r="M122" i="10"/>
  <c r="P148" i="8"/>
  <c r="S124" i="8"/>
  <c r="I134" i="4"/>
  <c r="J133" i="4"/>
  <c r="K128" i="4"/>
  <c r="L136" i="4"/>
  <c r="N139" i="10"/>
  <c r="J14" i="8"/>
  <c r="O18" i="8"/>
  <c r="R18" i="8" s="1"/>
  <c r="N12" i="8"/>
  <c r="G18" i="8"/>
  <c r="H18" i="8"/>
  <c r="H11" i="8" s="1"/>
  <c r="H10" i="8" s="1"/>
  <c r="CM191" i="6" s="1"/>
  <c r="I18" i="8"/>
  <c r="I11" i="8" s="1"/>
  <c r="I10" i="8" s="1"/>
  <c r="CN191" i="6" s="1"/>
  <c r="K18" i="8"/>
  <c r="L18" i="8"/>
  <c r="L11" i="8" s="1"/>
  <c r="L10" i="8" s="1"/>
  <c r="CP191" i="6" s="1"/>
  <c r="M18" i="8"/>
  <c r="M11" i="8" s="1"/>
  <c r="M10" i="8" s="1"/>
  <c r="CQ191" i="6" s="1"/>
  <c r="S37" i="12"/>
  <c r="T37" i="12" s="1"/>
  <c r="G275" i="2"/>
  <c r="H19" i="1" s="1"/>
  <c r="G274" i="2"/>
  <c r="H15" i="1" s="1"/>
  <c r="G269" i="2"/>
  <c r="D11" i="1" s="1"/>
  <c r="G271" i="2"/>
  <c r="D19" i="1" s="1"/>
  <c r="G245" i="2"/>
  <c r="R8" i="3"/>
  <c r="R8" i="11"/>
  <c r="G270" i="2"/>
  <c r="D15" i="1" s="1"/>
  <c r="S15" i="12"/>
  <c r="T15" i="12" s="1"/>
  <c r="S50" i="12"/>
  <c r="T50" i="12" s="1"/>
  <c r="S28" i="12"/>
  <c r="T28" i="12" s="1"/>
  <c r="S13" i="12"/>
  <c r="T13" i="12" s="1"/>
  <c r="S34" i="12"/>
  <c r="T34" i="12" s="1"/>
  <c r="S38" i="12"/>
  <c r="T38" i="12" s="1"/>
  <c r="S20" i="12"/>
  <c r="T20" i="12" s="1"/>
  <c r="H11" i="12"/>
  <c r="H10" i="12" s="1"/>
  <c r="S49" i="12"/>
  <c r="T49" i="12" s="1"/>
  <c r="R58" i="10"/>
  <c r="S24" i="12"/>
  <c r="T24" i="12" s="1"/>
  <c r="S17" i="12"/>
  <c r="T17" i="12" s="1"/>
  <c r="S41" i="12"/>
  <c r="T41" i="12" s="1"/>
  <c r="S36" i="12"/>
  <c r="T36" i="12" s="1"/>
  <c r="I42" i="12"/>
  <c r="I52" i="11"/>
  <c r="S64" i="12"/>
  <c r="T64" i="12" s="1"/>
  <c r="G31" i="12"/>
  <c r="S14" i="12"/>
  <c r="T14" i="12" s="1"/>
  <c r="S16" i="12"/>
  <c r="T16" i="12" s="1"/>
  <c r="I11" i="12"/>
  <c r="I10" i="12" s="1"/>
  <c r="S39" i="12"/>
  <c r="T39" i="12" s="1"/>
  <c r="S65" i="12"/>
  <c r="T65" i="12" s="1"/>
  <c r="S33" i="12"/>
  <c r="T33" i="12" s="1"/>
  <c r="S48" i="12"/>
  <c r="T48" i="12" s="1"/>
  <c r="H42" i="12"/>
  <c r="G58" i="12"/>
  <c r="G42" i="12"/>
  <c r="S63" i="12"/>
  <c r="S51" i="12"/>
  <c r="T51" i="12" s="1"/>
  <c r="S40" i="12"/>
  <c r="T40" i="12" s="1"/>
  <c r="S52" i="12"/>
  <c r="T52" i="12" s="1"/>
  <c r="S18" i="12"/>
  <c r="T18" i="12" s="1"/>
  <c r="S27" i="12"/>
  <c r="T27" i="12" s="1"/>
  <c r="I31" i="12"/>
  <c r="S43" i="12"/>
  <c r="T43" i="12" s="1"/>
  <c r="S47" i="12"/>
  <c r="T47" i="12" s="1"/>
  <c r="Q42" i="10"/>
  <c r="S43" i="10"/>
  <c r="T43" i="10" s="1"/>
  <c r="S51" i="10"/>
  <c r="T51" i="10" s="1"/>
  <c r="W40" i="8"/>
  <c r="X40" i="8" s="1"/>
  <c r="S26" i="12"/>
  <c r="T26" i="12" s="1"/>
  <c r="S22" i="12"/>
  <c r="T22" i="12" s="1"/>
  <c r="S23" i="12"/>
  <c r="T23" i="12" s="1"/>
  <c r="S53" i="12"/>
  <c r="T53" i="12" s="1"/>
  <c r="S46" i="12"/>
  <c r="T46" i="12" s="1"/>
  <c r="S25" i="12"/>
  <c r="T25" i="12" s="1"/>
  <c r="J51" i="11"/>
  <c r="S12" i="12"/>
  <c r="T12" i="12" s="1"/>
  <c r="G11" i="12"/>
  <c r="H58" i="12"/>
  <c r="S59" i="12"/>
  <c r="T59" i="12" s="1"/>
  <c r="S19" i="12"/>
  <c r="T19" i="12" s="1"/>
  <c r="H31" i="12"/>
  <c r="S60" i="12"/>
  <c r="T60" i="12" s="1"/>
  <c r="I58" i="12"/>
  <c r="S35" i="12"/>
  <c r="T35" i="12" s="1"/>
  <c r="S34" i="10"/>
  <c r="T34" i="10" s="1"/>
  <c r="J32" i="11"/>
  <c r="I54" i="11"/>
  <c r="J54" i="11"/>
  <c r="I45" i="11"/>
  <c r="N13" i="8"/>
  <c r="T56" i="11" l="1"/>
  <c r="O60" i="11"/>
  <c r="O47" i="11"/>
  <c r="Q47" i="11" s="1"/>
  <c r="O59" i="11"/>
  <c r="P59" i="11" s="1"/>
  <c r="O37" i="11"/>
  <c r="Q37" i="11" s="1"/>
  <c r="O35" i="11"/>
  <c r="O23" i="11"/>
  <c r="P23" i="11" s="1"/>
  <c r="O16" i="11"/>
  <c r="Q16" i="11" s="1"/>
  <c r="O65" i="11"/>
  <c r="O17" i="11"/>
  <c r="O14" i="11"/>
  <c r="Q14" i="11" s="1"/>
  <c r="O58" i="11"/>
  <c r="Q58" i="11" s="1"/>
  <c r="O48" i="11"/>
  <c r="O42" i="11"/>
  <c r="Q42" i="11" s="1"/>
  <c r="O52" i="11"/>
  <c r="Q52" i="11" s="1"/>
  <c r="O44" i="11"/>
  <c r="Q44" i="11" s="1"/>
  <c r="O32" i="11"/>
  <c r="O50" i="11"/>
  <c r="P50" i="11" s="1"/>
  <c r="O11" i="11"/>
  <c r="P11" i="11" s="1"/>
  <c r="O27" i="11"/>
  <c r="Q27" i="11" s="1"/>
  <c r="O20" i="11"/>
  <c r="O18" i="11"/>
  <c r="Q18" i="11" s="1"/>
  <c r="O21" i="11"/>
  <c r="O22" i="11"/>
  <c r="P22" i="11" s="1"/>
  <c r="O43" i="11"/>
  <c r="O40" i="11"/>
  <c r="O57" i="11"/>
  <c r="O36" i="11"/>
  <c r="P36" i="11" s="1"/>
  <c r="O34" i="11"/>
  <c r="O33" i="11"/>
  <c r="O53" i="11"/>
  <c r="P53" i="11" s="1"/>
  <c r="O38" i="11"/>
  <c r="Q38" i="11" s="1"/>
  <c r="O15" i="11"/>
  <c r="O64" i="11"/>
  <c r="O24" i="11"/>
  <c r="Q24" i="11" s="1"/>
  <c r="O26" i="11"/>
  <c r="P26" i="11" s="1"/>
  <c r="O25" i="11"/>
  <c r="O63" i="11"/>
  <c r="O45" i="11"/>
  <c r="P45" i="11" s="1"/>
  <c r="O31" i="11"/>
  <c r="Q31" i="11" s="1"/>
  <c r="O41" i="11"/>
  <c r="O51" i="11"/>
  <c r="O46" i="11"/>
  <c r="P46" i="11" s="1"/>
  <c r="O19" i="11"/>
  <c r="P19" i="11" s="1"/>
  <c r="O12" i="11"/>
  <c r="O28" i="11"/>
  <c r="P28" i="11" s="1"/>
  <c r="O13" i="11"/>
  <c r="O54" i="11"/>
  <c r="P54" i="11" s="1"/>
  <c r="O39" i="11"/>
  <c r="O49" i="11"/>
  <c r="Q49" i="11" s="1"/>
  <c r="O10" i="11"/>
  <c r="O29" i="11"/>
  <c r="O61" i="11"/>
  <c r="O30" i="11"/>
  <c r="O66" i="11"/>
  <c r="O56" i="11"/>
  <c r="O55" i="11"/>
  <c r="O62" i="11"/>
  <c r="R62" i="11"/>
  <c r="T62" i="11" s="1"/>
  <c r="K62" i="11"/>
  <c r="S61" i="11"/>
  <c r="S65" i="11"/>
  <c r="T65" i="11"/>
  <c r="S8" i="13"/>
  <c r="G7" i="11"/>
  <c r="S8" i="17"/>
  <c r="S64" i="11"/>
  <c r="T60" i="11"/>
  <c r="S60" i="11"/>
  <c r="Q60" i="11"/>
  <c r="P60" i="11"/>
  <c r="S63" i="11"/>
  <c r="T63" i="11"/>
  <c r="P20" i="11"/>
  <c r="Q32" i="11"/>
  <c r="I114" i="9"/>
  <c r="K115" i="8"/>
  <c r="P114" i="4"/>
  <c r="N114" i="9"/>
  <c r="J114" i="10"/>
  <c r="M114" i="9"/>
  <c r="L114" i="12"/>
  <c r="G106" i="12"/>
  <c r="S11" i="8"/>
  <c r="S10" i="8" s="1"/>
  <c r="CU191" i="6" s="1"/>
  <c r="H114" i="10"/>
  <c r="P115" i="8"/>
  <c r="N105" i="9"/>
  <c r="N104" i="9" s="1"/>
  <c r="R114" i="4"/>
  <c r="Q114" i="10"/>
  <c r="S110" i="12"/>
  <c r="T110" i="12" s="1"/>
  <c r="G114" i="12"/>
  <c r="S112" i="12"/>
  <c r="T112" i="12" s="1"/>
  <c r="P106" i="12"/>
  <c r="S110" i="9"/>
  <c r="T110" i="9" s="1"/>
  <c r="P114" i="9"/>
  <c r="W121" i="8"/>
  <c r="X121" i="8" s="1"/>
  <c r="R114" i="12"/>
  <c r="S111" i="12"/>
  <c r="T111" i="12" s="1"/>
  <c r="P114" i="12"/>
  <c r="Q106" i="12"/>
  <c r="I106" i="12"/>
  <c r="R106" i="12"/>
  <c r="H106" i="12"/>
  <c r="S121" i="12"/>
  <c r="T121" i="12" s="1"/>
  <c r="O106" i="12"/>
  <c r="S117" i="12"/>
  <c r="T117" i="12" s="1"/>
  <c r="O114" i="12"/>
  <c r="H114" i="12"/>
  <c r="T63" i="12"/>
  <c r="I114" i="12"/>
  <c r="T63" i="10"/>
  <c r="S62" i="10"/>
  <c r="M115" i="8"/>
  <c r="L106" i="12"/>
  <c r="L105" i="12" s="1"/>
  <c r="R106" i="10"/>
  <c r="R105" i="10" s="1"/>
  <c r="I114" i="10"/>
  <c r="S117" i="10"/>
  <c r="T117" i="10" s="1"/>
  <c r="K114" i="10"/>
  <c r="L106" i="10"/>
  <c r="O150" i="10"/>
  <c r="L151" i="12"/>
  <c r="J106" i="10"/>
  <c r="K106" i="10"/>
  <c r="I150" i="10"/>
  <c r="S151" i="8"/>
  <c r="N114" i="12"/>
  <c r="S107" i="9"/>
  <c r="T107" i="9" s="1"/>
  <c r="I115" i="8"/>
  <c r="L105" i="4"/>
  <c r="Q105" i="9"/>
  <c r="L114" i="9"/>
  <c r="L114" i="10"/>
  <c r="S111" i="4"/>
  <c r="T111" i="4" s="1"/>
  <c r="H105" i="4"/>
  <c r="H106" i="10"/>
  <c r="S109" i="9"/>
  <c r="T109" i="9" s="1"/>
  <c r="S121" i="10"/>
  <c r="T121" i="10" s="1"/>
  <c r="I106" i="10"/>
  <c r="J114" i="12"/>
  <c r="Q106" i="10"/>
  <c r="S111" i="10"/>
  <c r="T111" i="10" s="1"/>
  <c r="K114" i="12"/>
  <c r="S107" i="12"/>
  <c r="T107" i="12" s="1"/>
  <c r="K114" i="9"/>
  <c r="H105" i="9"/>
  <c r="W117" i="8"/>
  <c r="X117" i="8" s="1"/>
  <c r="O115" i="8"/>
  <c r="G105" i="4"/>
  <c r="S105" i="4" s="1"/>
  <c r="T105" i="4" s="1"/>
  <c r="N106" i="12"/>
  <c r="S119" i="12"/>
  <c r="T119" i="12" s="1"/>
  <c r="Q105" i="4"/>
  <c r="H114" i="9"/>
  <c r="U115" i="8"/>
  <c r="S113" i="12"/>
  <c r="T113" i="12" s="1"/>
  <c r="S118" i="12"/>
  <c r="T118" i="12" s="1"/>
  <c r="K106" i="12"/>
  <c r="K105" i="4"/>
  <c r="H115" i="8"/>
  <c r="M114" i="12"/>
  <c r="S108" i="12"/>
  <c r="T108" i="12" s="1"/>
  <c r="J106" i="12"/>
  <c r="O114" i="9"/>
  <c r="S120" i="4"/>
  <c r="T120" i="4" s="1"/>
  <c r="N114" i="4"/>
  <c r="S116" i="12"/>
  <c r="T116" i="12" s="1"/>
  <c r="S109" i="12"/>
  <c r="T109" i="12" s="1"/>
  <c r="G115" i="8"/>
  <c r="M106" i="12"/>
  <c r="S106" i="9"/>
  <c r="T106" i="9" s="1"/>
  <c r="Q114" i="4"/>
  <c r="K114" i="4"/>
  <c r="O151" i="12"/>
  <c r="I106" i="8"/>
  <c r="H114" i="4"/>
  <c r="N106" i="10"/>
  <c r="O114" i="4"/>
  <c r="L115" i="8"/>
  <c r="M105" i="9"/>
  <c r="I105" i="9"/>
  <c r="N114" i="10"/>
  <c r="S115" i="12"/>
  <c r="T115" i="12" s="1"/>
  <c r="P114" i="10"/>
  <c r="R105" i="9"/>
  <c r="U106" i="8"/>
  <c r="S120" i="12"/>
  <c r="T120" i="12" s="1"/>
  <c r="Q114" i="9"/>
  <c r="Q104" i="9" s="1"/>
  <c r="S118" i="10"/>
  <c r="T118" i="10" s="1"/>
  <c r="O114" i="10"/>
  <c r="S112" i="10"/>
  <c r="T112" i="10" s="1"/>
  <c r="S118" i="9"/>
  <c r="T118" i="9" s="1"/>
  <c r="P106" i="8"/>
  <c r="W112" i="8"/>
  <c r="X112" i="8" s="1"/>
  <c r="M106" i="10"/>
  <c r="S110" i="10"/>
  <c r="T110" i="10" s="1"/>
  <c r="S113" i="9"/>
  <c r="T113" i="9" s="1"/>
  <c r="W119" i="8"/>
  <c r="X119" i="8" s="1"/>
  <c r="S116" i="10"/>
  <c r="T116" i="10" s="1"/>
  <c r="S108" i="4"/>
  <c r="T108" i="4" s="1"/>
  <c r="P106" i="10"/>
  <c r="S119" i="10"/>
  <c r="T119" i="10" s="1"/>
  <c r="J114" i="9"/>
  <c r="W110" i="8"/>
  <c r="X110" i="8" s="1"/>
  <c r="R114" i="9"/>
  <c r="S115" i="8"/>
  <c r="M114" i="4"/>
  <c r="S106" i="4"/>
  <c r="T106" i="4" s="1"/>
  <c r="R105" i="4"/>
  <c r="S115" i="4"/>
  <c r="T115" i="4" s="1"/>
  <c r="M114" i="10"/>
  <c r="G114" i="9"/>
  <c r="S106" i="8"/>
  <c r="K105" i="9"/>
  <c r="K104" i="9" s="1"/>
  <c r="J105" i="4"/>
  <c r="J104" i="4" s="1"/>
  <c r="Q106" i="8"/>
  <c r="Q105" i="8" s="1"/>
  <c r="O106" i="8"/>
  <c r="O105" i="8" s="1"/>
  <c r="S115" i="10"/>
  <c r="T115" i="10" s="1"/>
  <c r="S117" i="4"/>
  <c r="T117" i="4" s="1"/>
  <c r="O137" i="10"/>
  <c r="N126" i="10"/>
  <c r="P105" i="9"/>
  <c r="S110" i="4"/>
  <c r="T110" i="4" s="1"/>
  <c r="I150" i="4"/>
  <c r="S108" i="9"/>
  <c r="T108" i="9" s="1"/>
  <c r="W109" i="8"/>
  <c r="X109" i="8" s="1"/>
  <c r="W111" i="8"/>
  <c r="X111" i="8" s="1"/>
  <c r="S121" i="9"/>
  <c r="T121" i="9" s="1"/>
  <c r="O106" i="10"/>
  <c r="G114" i="4"/>
  <c r="G104" i="4" s="1"/>
  <c r="S104" i="4" s="1"/>
  <c r="T104" i="4" s="1"/>
  <c r="S107" i="10"/>
  <c r="T107" i="10" s="1"/>
  <c r="S109" i="10"/>
  <c r="T109" i="10" s="1"/>
  <c r="S111" i="9"/>
  <c r="T111" i="9" s="1"/>
  <c r="W108" i="8"/>
  <c r="X108" i="8" s="1"/>
  <c r="N105" i="4"/>
  <c r="G114" i="10"/>
  <c r="S115" i="9"/>
  <c r="T115" i="9" s="1"/>
  <c r="S120" i="10"/>
  <c r="T120" i="10" s="1"/>
  <c r="S107" i="4"/>
  <c r="T107" i="4" s="1"/>
  <c r="M105" i="4"/>
  <c r="S119" i="4"/>
  <c r="T119" i="4" s="1"/>
  <c r="I137" i="4"/>
  <c r="O151" i="8"/>
  <c r="H138" i="8"/>
  <c r="J105" i="9"/>
  <c r="O29" i="10"/>
  <c r="O30" i="10" s="1"/>
  <c r="G137" i="4"/>
  <c r="G106" i="10"/>
  <c r="L114" i="4"/>
  <c r="L106" i="8"/>
  <c r="H150" i="10"/>
  <c r="H151" i="12"/>
  <c r="R126" i="12"/>
  <c r="I138" i="8"/>
  <c r="L150" i="9"/>
  <c r="S158" i="9"/>
  <c r="T158" i="9" s="1"/>
  <c r="L137" i="9"/>
  <c r="P137" i="9"/>
  <c r="P150" i="9"/>
  <c r="L150" i="4"/>
  <c r="J137" i="4"/>
  <c r="H150" i="9"/>
  <c r="R150" i="9"/>
  <c r="Q150" i="10"/>
  <c r="M137" i="4"/>
  <c r="N137" i="4"/>
  <c r="L137" i="12"/>
  <c r="H150" i="4"/>
  <c r="U151" i="8"/>
  <c r="Q151" i="8"/>
  <c r="K151" i="12"/>
  <c r="N150" i="4"/>
  <c r="S127" i="8"/>
  <c r="P126" i="9"/>
  <c r="P124" i="9" s="1"/>
  <c r="P125" i="9" s="1"/>
  <c r="M150" i="10"/>
  <c r="W134" i="8"/>
  <c r="X134" i="8" s="1"/>
  <c r="J137" i="12"/>
  <c r="U127" i="8"/>
  <c r="K137" i="4"/>
  <c r="R150" i="10"/>
  <c r="I105" i="4"/>
  <c r="P105" i="4"/>
  <c r="L105" i="9"/>
  <c r="L151" i="8"/>
  <c r="L137" i="10"/>
  <c r="T106" i="8"/>
  <c r="T105" i="8" s="1"/>
  <c r="S116" i="4"/>
  <c r="T116" i="4" s="1"/>
  <c r="W118" i="8"/>
  <c r="X118" i="8" s="1"/>
  <c r="G106" i="8"/>
  <c r="W106" i="8" s="1"/>
  <c r="X106" i="8" s="1"/>
  <c r="S108" i="10"/>
  <c r="T108" i="10" s="1"/>
  <c r="S118" i="4"/>
  <c r="T118" i="4" s="1"/>
  <c r="S113" i="4"/>
  <c r="T113" i="4" s="1"/>
  <c r="O105" i="4"/>
  <c r="W122" i="8"/>
  <c r="X122" i="8" s="1"/>
  <c r="S119" i="9"/>
  <c r="T119" i="9" s="1"/>
  <c r="S116" i="9"/>
  <c r="T116" i="9" s="1"/>
  <c r="S120" i="9"/>
  <c r="T120" i="9" s="1"/>
  <c r="K106" i="8"/>
  <c r="W116" i="8"/>
  <c r="X116" i="8" s="1"/>
  <c r="S109" i="4"/>
  <c r="T109" i="4" s="1"/>
  <c r="S121" i="4"/>
  <c r="T121" i="4" s="1"/>
  <c r="S117" i="9"/>
  <c r="T117" i="9" s="1"/>
  <c r="W114" i="8"/>
  <c r="X114" i="8" s="1"/>
  <c r="W120" i="8"/>
  <c r="X120" i="8" s="1"/>
  <c r="I114" i="4"/>
  <c r="Q114" i="12"/>
  <c r="S113" i="10"/>
  <c r="T113" i="10" s="1"/>
  <c r="H106" i="8"/>
  <c r="S130" i="10"/>
  <c r="T130" i="10" s="1"/>
  <c r="S138" i="8"/>
  <c r="J150" i="9"/>
  <c r="O150" i="9"/>
  <c r="G150" i="10"/>
  <c r="K150" i="10"/>
  <c r="R126" i="9"/>
  <c r="R137" i="9"/>
  <c r="M106" i="8"/>
  <c r="O105" i="9"/>
  <c r="K137" i="9"/>
  <c r="O137" i="4"/>
  <c r="I151" i="12"/>
  <c r="S141" i="10"/>
  <c r="T141" i="10" s="1"/>
  <c r="M150" i="9"/>
  <c r="W147" i="8"/>
  <c r="X147" i="8" s="1"/>
  <c r="L150" i="10"/>
  <c r="K151" i="8"/>
  <c r="T151" i="8"/>
  <c r="J150" i="4"/>
  <c r="P151" i="12"/>
  <c r="G150" i="9"/>
  <c r="M126" i="4"/>
  <c r="S133" i="10"/>
  <c r="T133" i="10" s="1"/>
  <c r="I137" i="10"/>
  <c r="N126" i="12"/>
  <c r="M138" i="8"/>
  <c r="S153" i="4"/>
  <c r="T153" i="4" s="1"/>
  <c r="W132" i="8"/>
  <c r="X132" i="8" s="1"/>
  <c r="S140" i="9"/>
  <c r="T140" i="9" s="1"/>
  <c r="S129" i="10"/>
  <c r="T129" i="10" s="1"/>
  <c r="H126" i="4"/>
  <c r="Q138" i="8"/>
  <c r="G126" i="4"/>
  <c r="L126" i="10"/>
  <c r="P126" i="4"/>
  <c r="S156" i="10"/>
  <c r="T156" i="10" s="1"/>
  <c r="M126" i="12"/>
  <c r="S144" i="12"/>
  <c r="T144" i="12" s="1"/>
  <c r="S132" i="12"/>
  <c r="T132" i="12" s="1"/>
  <c r="R150" i="4"/>
  <c r="G137" i="12"/>
  <c r="S145" i="9"/>
  <c r="T145" i="9" s="1"/>
  <c r="S123" i="9"/>
  <c r="T123" i="9" s="1"/>
  <c r="S131" i="9"/>
  <c r="T131" i="9" s="1"/>
  <c r="W135" i="8"/>
  <c r="X135" i="8" s="1"/>
  <c r="W142" i="8"/>
  <c r="X142" i="8" s="1"/>
  <c r="W159" i="8"/>
  <c r="X159" i="8" s="1"/>
  <c r="S147" i="4"/>
  <c r="T147" i="4" s="1"/>
  <c r="M150" i="4"/>
  <c r="S153" i="9"/>
  <c r="T153" i="9" s="1"/>
  <c r="K138" i="8"/>
  <c r="I137" i="12"/>
  <c r="S134" i="9"/>
  <c r="T134" i="9" s="1"/>
  <c r="S156" i="9"/>
  <c r="T156" i="9" s="1"/>
  <c r="K127" i="8"/>
  <c r="L138" i="8"/>
  <c r="I127" i="8"/>
  <c r="I125" i="8" s="1"/>
  <c r="I126" i="8" s="1"/>
  <c r="H137" i="4"/>
  <c r="J150" i="10"/>
  <c r="P137" i="12"/>
  <c r="M137" i="12"/>
  <c r="I126" i="9"/>
  <c r="H137" i="9"/>
  <c r="W133" i="8"/>
  <c r="X133" i="8" s="1"/>
  <c r="W128" i="8"/>
  <c r="X128" i="8" s="1"/>
  <c r="I126" i="10"/>
  <c r="S133" i="12"/>
  <c r="T133" i="12" s="1"/>
  <c r="R137" i="12"/>
  <c r="S136" i="12"/>
  <c r="T136" i="12" s="1"/>
  <c r="Q126" i="12"/>
  <c r="S135" i="12"/>
  <c r="T135" i="12" s="1"/>
  <c r="J126" i="12"/>
  <c r="J124" i="12" s="1"/>
  <c r="J125" i="12" s="1"/>
  <c r="S131" i="12"/>
  <c r="T131" i="12" s="1"/>
  <c r="K126" i="12"/>
  <c r="S122" i="12"/>
  <c r="T122" i="12" s="1"/>
  <c r="H151" i="8"/>
  <c r="S159" i="12"/>
  <c r="T159" i="12" s="1"/>
  <c r="J151" i="12"/>
  <c r="R151" i="12"/>
  <c r="S152" i="9"/>
  <c r="T152" i="9" s="1"/>
  <c r="Q150" i="9"/>
  <c r="S140" i="10"/>
  <c r="T140" i="10" s="1"/>
  <c r="K126" i="9"/>
  <c r="Q126" i="9"/>
  <c r="G126" i="12"/>
  <c r="S127" i="12"/>
  <c r="T127" i="12" s="1"/>
  <c r="H126" i="9"/>
  <c r="H124" i="9" s="1"/>
  <c r="H125" i="9" s="1"/>
  <c r="S152" i="4"/>
  <c r="T152" i="4" s="1"/>
  <c r="G150" i="4"/>
  <c r="S134" i="12"/>
  <c r="T134" i="12" s="1"/>
  <c r="Q137" i="12"/>
  <c r="S142" i="12"/>
  <c r="T142" i="12" s="1"/>
  <c r="W129" i="8"/>
  <c r="X129" i="8" s="1"/>
  <c r="O127" i="8"/>
  <c r="S138" i="10"/>
  <c r="T138" i="10" s="1"/>
  <c r="P137" i="10"/>
  <c r="K150" i="4"/>
  <c r="W152" i="8"/>
  <c r="X152" i="8" s="1"/>
  <c r="W157" i="8"/>
  <c r="X157" i="8" s="1"/>
  <c r="S153" i="12"/>
  <c r="T153" i="12" s="1"/>
  <c r="N137" i="12"/>
  <c r="W140" i="8"/>
  <c r="X140" i="8" s="1"/>
  <c r="G137" i="9"/>
  <c r="S138" i="9"/>
  <c r="T138" i="9" s="1"/>
  <c r="N126" i="9"/>
  <c r="U138" i="8"/>
  <c r="S141" i="12"/>
  <c r="T141" i="12" s="1"/>
  <c r="G151" i="8"/>
  <c r="S130" i="12"/>
  <c r="T130" i="12" s="1"/>
  <c r="N137" i="9"/>
  <c r="K137" i="12"/>
  <c r="S139" i="12"/>
  <c r="T139" i="12" s="1"/>
  <c r="S129" i="12"/>
  <c r="T129" i="12" s="1"/>
  <c r="W154" i="8"/>
  <c r="X154" i="8" s="1"/>
  <c r="S132" i="4"/>
  <c r="T132" i="4" s="1"/>
  <c r="S141" i="4"/>
  <c r="T141" i="4" s="1"/>
  <c r="G105" i="9"/>
  <c r="S105" i="9" s="1"/>
  <c r="T105" i="9" s="1"/>
  <c r="S136" i="4"/>
  <c r="T136" i="4" s="1"/>
  <c r="W124" i="8"/>
  <c r="X124" i="8" s="1"/>
  <c r="W130" i="8"/>
  <c r="X130" i="8" s="1"/>
  <c r="Q137" i="9"/>
  <c r="M126" i="10"/>
  <c r="S123" i="4"/>
  <c r="T123" i="4" s="1"/>
  <c r="O137" i="12"/>
  <c r="M137" i="10"/>
  <c r="H127" i="8"/>
  <c r="J137" i="10"/>
  <c r="P137" i="4"/>
  <c r="W158" i="8"/>
  <c r="X158" i="8" s="1"/>
  <c r="Q137" i="10"/>
  <c r="I126" i="12"/>
  <c r="G138" i="8"/>
  <c r="S139" i="4"/>
  <c r="T139" i="4" s="1"/>
  <c r="S143" i="12"/>
  <c r="T143" i="12" s="1"/>
  <c r="H126" i="12"/>
  <c r="M151" i="8"/>
  <c r="S141" i="9"/>
  <c r="T141" i="9" s="1"/>
  <c r="S122" i="10"/>
  <c r="T122" i="10" s="1"/>
  <c r="W145" i="8"/>
  <c r="X145" i="8" s="1"/>
  <c r="W123" i="8"/>
  <c r="X123" i="8" s="1"/>
  <c r="S142" i="4"/>
  <c r="T142" i="4" s="1"/>
  <c r="S151" i="9"/>
  <c r="T151" i="9" s="1"/>
  <c r="S127" i="9"/>
  <c r="T127" i="9" s="1"/>
  <c r="Q126" i="10"/>
  <c r="S158" i="4"/>
  <c r="T158" i="4" s="1"/>
  <c r="R137" i="4"/>
  <c r="S146" i="4"/>
  <c r="T146" i="4" s="1"/>
  <c r="N126" i="4"/>
  <c r="S154" i="12"/>
  <c r="T154" i="12" s="1"/>
  <c r="S145" i="12"/>
  <c r="T145" i="12" s="1"/>
  <c r="S152" i="12"/>
  <c r="T152" i="12" s="1"/>
  <c r="W136" i="8"/>
  <c r="X136" i="8" s="1"/>
  <c r="S135" i="9"/>
  <c r="T135" i="9" s="1"/>
  <c r="S136" i="9"/>
  <c r="T136" i="9" s="1"/>
  <c r="R137" i="10"/>
  <c r="S123" i="12"/>
  <c r="T123" i="12" s="1"/>
  <c r="P126" i="10"/>
  <c r="K137" i="10"/>
  <c r="G137" i="10"/>
  <c r="S135" i="10"/>
  <c r="T135" i="10" s="1"/>
  <c r="N151" i="12"/>
  <c r="S158" i="12"/>
  <c r="T158" i="12" s="1"/>
  <c r="S129" i="9"/>
  <c r="T129" i="9" s="1"/>
  <c r="W131" i="8"/>
  <c r="X131" i="8" s="1"/>
  <c r="S157" i="9"/>
  <c r="T157" i="9" s="1"/>
  <c r="N150" i="9"/>
  <c r="P127" i="8"/>
  <c r="N150" i="10"/>
  <c r="S147" i="12"/>
  <c r="T147" i="12" s="1"/>
  <c r="S146" i="12"/>
  <c r="T146" i="12" s="1"/>
  <c r="T138" i="8"/>
  <c r="S140" i="12"/>
  <c r="T140" i="12" s="1"/>
  <c r="Q127" i="8"/>
  <c r="G11" i="9"/>
  <c r="G10" i="9" s="1"/>
  <c r="S10" i="9" s="1"/>
  <c r="T10" i="9" s="1"/>
  <c r="W137" i="8"/>
  <c r="X137" i="8" s="1"/>
  <c r="K126" i="4"/>
  <c r="S156" i="4"/>
  <c r="T156" i="4" s="1"/>
  <c r="S147" i="10"/>
  <c r="T147" i="10" s="1"/>
  <c r="S132" i="10"/>
  <c r="T132" i="10" s="1"/>
  <c r="K126" i="10"/>
  <c r="O126" i="10"/>
  <c r="S157" i="10"/>
  <c r="T157" i="10" s="1"/>
  <c r="S146" i="9"/>
  <c r="T146" i="9" s="1"/>
  <c r="S146" i="10"/>
  <c r="T146" i="10" s="1"/>
  <c r="M127" i="8"/>
  <c r="S138" i="4"/>
  <c r="T138" i="4" s="1"/>
  <c r="S136" i="10"/>
  <c r="T136" i="10" s="1"/>
  <c r="S151" i="4"/>
  <c r="T151" i="4" s="1"/>
  <c r="L137" i="4"/>
  <c r="I150" i="9"/>
  <c r="M151" i="12"/>
  <c r="R126" i="10"/>
  <c r="S127" i="10"/>
  <c r="T127" i="10" s="1"/>
  <c r="S151" i="10"/>
  <c r="T151" i="10" s="1"/>
  <c r="S153" i="10"/>
  <c r="T153" i="10" s="1"/>
  <c r="H126" i="10"/>
  <c r="L126" i="12"/>
  <c r="S123" i="10"/>
  <c r="T123" i="10" s="1"/>
  <c r="H137" i="10"/>
  <c r="S130" i="4"/>
  <c r="T130" i="4" s="1"/>
  <c r="S122" i="9"/>
  <c r="T122" i="9" s="1"/>
  <c r="S147" i="9"/>
  <c r="T147" i="9" s="1"/>
  <c r="S132" i="9"/>
  <c r="T132" i="9" s="1"/>
  <c r="M137" i="9"/>
  <c r="S135" i="4"/>
  <c r="T135" i="4" s="1"/>
  <c r="W153" i="8"/>
  <c r="X153" i="8" s="1"/>
  <c r="S157" i="4"/>
  <c r="T157" i="4" s="1"/>
  <c r="Q126" i="4"/>
  <c r="S144" i="4"/>
  <c r="T144" i="4" s="1"/>
  <c r="S128" i="9"/>
  <c r="T128" i="9" s="1"/>
  <c r="P138" i="8"/>
  <c r="P125" i="8" s="1"/>
  <c r="P126" i="8" s="1"/>
  <c r="S157" i="12"/>
  <c r="T157" i="12" s="1"/>
  <c r="J126" i="9"/>
  <c r="S138" i="12"/>
  <c r="T138" i="12" s="1"/>
  <c r="S122" i="4"/>
  <c r="T122" i="4" s="1"/>
  <c r="S144" i="10"/>
  <c r="T144" i="10" s="1"/>
  <c r="S130" i="9"/>
  <c r="T130" i="9" s="1"/>
  <c r="S144" i="9"/>
  <c r="T144" i="9" s="1"/>
  <c r="W141" i="8"/>
  <c r="X141" i="8" s="1"/>
  <c r="L126" i="9"/>
  <c r="L124" i="9" s="1"/>
  <c r="L125" i="9" s="1"/>
  <c r="M126" i="9"/>
  <c r="W146" i="8"/>
  <c r="X146" i="8" s="1"/>
  <c r="W143" i="8"/>
  <c r="X143" i="8" s="1"/>
  <c r="S145" i="4"/>
  <c r="T145" i="4" s="1"/>
  <c r="S158" i="10"/>
  <c r="T158" i="10" s="1"/>
  <c r="S142" i="9"/>
  <c r="T142" i="9" s="1"/>
  <c r="L127" i="8"/>
  <c r="T127" i="8"/>
  <c r="G126" i="10"/>
  <c r="P126" i="12"/>
  <c r="O126" i="12"/>
  <c r="O137" i="9"/>
  <c r="Q150" i="4"/>
  <c r="S133" i="9"/>
  <c r="T133" i="9" s="1"/>
  <c r="J126" i="10"/>
  <c r="J124" i="10" s="1"/>
  <c r="J125" i="10" s="1"/>
  <c r="G127" i="8"/>
  <c r="G125" i="8" s="1"/>
  <c r="G126" i="8" s="1"/>
  <c r="S139" i="9"/>
  <c r="T139" i="9" s="1"/>
  <c r="S128" i="10"/>
  <c r="T128" i="10" s="1"/>
  <c r="S134" i="10"/>
  <c r="T134" i="10" s="1"/>
  <c r="G126" i="9"/>
  <c r="G151" i="12"/>
  <c r="S145" i="10"/>
  <c r="T145" i="10" s="1"/>
  <c r="I151" i="8"/>
  <c r="S128" i="12"/>
  <c r="T128" i="12" s="1"/>
  <c r="S142" i="10"/>
  <c r="T142" i="10" s="1"/>
  <c r="S127" i="4"/>
  <c r="T127" i="4" s="1"/>
  <c r="Q137" i="4"/>
  <c r="S140" i="4"/>
  <c r="T140" i="4" s="1"/>
  <c r="O126" i="4"/>
  <c r="S152" i="10"/>
  <c r="T152" i="10" s="1"/>
  <c r="O138" i="8"/>
  <c r="O126" i="9"/>
  <c r="O150" i="4"/>
  <c r="S139" i="10"/>
  <c r="T139" i="10" s="1"/>
  <c r="S134" i="4"/>
  <c r="T134" i="4" s="1"/>
  <c r="I137" i="9"/>
  <c r="H137" i="12"/>
  <c r="S131" i="4"/>
  <c r="T131" i="4" s="1"/>
  <c r="W144" i="8"/>
  <c r="X144" i="8" s="1"/>
  <c r="S131" i="10"/>
  <c r="T131" i="10" s="1"/>
  <c r="W139" i="8"/>
  <c r="X139" i="8" s="1"/>
  <c r="W148" i="8"/>
  <c r="X148" i="8" s="1"/>
  <c r="S143" i="10"/>
  <c r="T143" i="10" s="1"/>
  <c r="J137" i="9"/>
  <c r="S133" i="4"/>
  <c r="T133" i="4" s="1"/>
  <c r="S143" i="4"/>
  <c r="T143" i="4" s="1"/>
  <c r="S66" i="11"/>
  <c r="T66" i="11"/>
  <c r="Q51" i="11"/>
  <c r="Q41" i="11"/>
  <c r="P43" i="11"/>
  <c r="P21" i="11"/>
  <c r="P15" i="11"/>
  <c r="Q48" i="11"/>
  <c r="P35" i="11"/>
  <c r="P39" i="11"/>
  <c r="P17" i="11"/>
  <c r="Q12" i="11"/>
  <c r="Q34" i="11"/>
  <c r="P33" i="11"/>
  <c r="Q13" i="11"/>
  <c r="P40" i="11"/>
  <c r="P25" i="11"/>
  <c r="T9" i="13"/>
  <c r="T104" i="13" s="1"/>
  <c r="T9" i="9"/>
  <c r="T103" i="9" s="1"/>
  <c r="E13" i="1"/>
  <c r="X9" i="8"/>
  <c r="X104" i="8" s="1"/>
  <c r="T9" i="10"/>
  <c r="T104" i="10" s="1"/>
  <c r="T9" i="12"/>
  <c r="T104" i="12" s="1"/>
  <c r="T9" i="4"/>
  <c r="T103" i="4" s="1"/>
  <c r="S103" i="13"/>
  <c r="W103" i="8"/>
  <c r="S103" i="12"/>
  <c r="S102" i="9"/>
  <c r="S102" i="4"/>
  <c r="S103" i="10"/>
  <c r="W107" i="8"/>
  <c r="X107" i="8" s="1"/>
  <c r="L30" i="9"/>
  <c r="L54" i="9" s="1"/>
  <c r="L60" i="9" s="1"/>
  <c r="L65" i="9" s="1"/>
  <c r="L61" i="9" s="1"/>
  <c r="T30" i="8"/>
  <c r="T56" i="8" s="1"/>
  <c r="T57" i="8" s="1"/>
  <c r="S30" i="8"/>
  <c r="CU192" i="6" s="1"/>
  <c r="DD193" i="6"/>
  <c r="CZ193" i="6"/>
  <c r="S143" i="9"/>
  <c r="T143" i="9" s="1"/>
  <c r="CX193" i="6"/>
  <c r="DC193" i="6"/>
  <c r="I59" i="11"/>
  <c r="H124" i="13"/>
  <c r="R126" i="4"/>
  <c r="S10" i="4"/>
  <c r="T10" i="4" s="1"/>
  <c r="Q15" i="11"/>
  <c r="R151" i="13"/>
  <c r="K124" i="13"/>
  <c r="K149" i="13" s="1"/>
  <c r="G161" i="13"/>
  <c r="M151" i="13"/>
  <c r="L151" i="13"/>
  <c r="R124" i="13"/>
  <c r="R125" i="13" s="1"/>
  <c r="M124" i="13"/>
  <c r="M149" i="13" s="1"/>
  <c r="I65" i="11"/>
  <c r="S160" i="13"/>
  <c r="T160" i="13" s="1"/>
  <c r="I125" i="13"/>
  <c r="I149" i="13"/>
  <c r="Q151" i="13"/>
  <c r="P124" i="13"/>
  <c r="S154" i="13"/>
  <c r="T154" i="13" s="1"/>
  <c r="O151" i="13"/>
  <c r="S143" i="13"/>
  <c r="T143" i="13" s="1"/>
  <c r="J48" i="11"/>
  <c r="I151" i="13"/>
  <c r="J63" i="11"/>
  <c r="S158" i="13"/>
  <c r="T158" i="13" s="1"/>
  <c r="L124" i="13"/>
  <c r="P151" i="13"/>
  <c r="N151" i="13"/>
  <c r="Q125" i="13"/>
  <c r="Q149" i="13"/>
  <c r="K151" i="13"/>
  <c r="I49" i="11"/>
  <c r="S144" i="13"/>
  <c r="T144" i="13" s="1"/>
  <c r="O124" i="13"/>
  <c r="S152" i="13"/>
  <c r="T152" i="13" s="1"/>
  <c r="H151" i="13"/>
  <c r="S159" i="13"/>
  <c r="T159" i="13" s="1"/>
  <c r="I64" i="11"/>
  <c r="J151" i="13"/>
  <c r="S153" i="13"/>
  <c r="T153" i="13" s="1"/>
  <c r="J124" i="13"/>
  <c r="N124" i="13"/>
  <c r="W17" i="8"/>
  <c r="X17" i="8" s="1"/>
  <c r="R29" i="10"/>
  <c r="R30" i="10" s="1"/>
  <c r="J30" i="9"/>
  <c r="J31" i="9" s="1"/>
  <c r="K29" i="12"/>
  <c r="K30" i="12" s="1"/>
  <c r="M29" i="12"/>
  <c r="M30" i="12" s="1"/>
  <c r="W14" i="8"/>
  <c r="X14" i="8" s="1"/>
  <c r="K29" i="10"/>
  <c r="K30" i="10" s="1"/>
  <c r="N29" i="10"/>
  <c r="N30" i="10" s="1"/>
  <c r="J29" i="10"/>
  <c r="J55" i="10" s="1"/>
  <c r="J61" i="10" s="1"/>
  <c r="G29" i="10"/>
  <c r="G55" i="10" s="1"/>
  <c r="I29" i="10"/>
  <c r="I30" i="10" s="1"/>
  <c r="P29" i="12"/>
  <c r="P30" i="12" s="1"/>
  <c r="L29" i="12"/>
  <c r="L30" i="12" s="1"/>
  <c r="DE192" i="6"/>
  <c r="DE193" i="6" s="1"/>
  <c r="L30" i="4"/>
  <c r="K30" i="8"/>
  <c r="K31" i="8" s="1"/>
  <c r="H55" i="4"/>
  <c r="H56" i="4" s="1"/>
  <c r="CY192" i="6"/>
  <c r="CY193" i="6" s="1"/>
  <c r="G30" i="4"/>
  <c r="DF192" i="6"/>
  <c r="DF193" i="6" s="1"/>
  <c r="O55" i="4"/>
  <c r="O60" i="4" s="1"/>
  <c r="G30" i="8"/>
  <c r="G31" i="8" s="1"/>
  <c r="G30" i="9"/>
  <c r="G31" i="9" s="1"/>
  <c r="P30" i="8"/>
  <c r="P56" i="8" s="1"/>
  <c r="P57" i="8" s="1"/>
  <c r="Q30" i="9"/>
  <c r="Q31" i="9" s="1"/>
  <c r="R29" i="12"/>
  <c r="R30" i="12" s="1"/>
  <c r="W12" i="8"/>
  <c r="X12" i="8" s="1"/>
  <c r="K55" i="4"/>
  <c r="K60" i="4" s="1"/>
  <c r="S11" i="10"/>
  <c r="T11" i="10" s="1"/>
  <c r="DB192" i="6"/>
  <c r="DB193" i="6" s="1"/>
  <c r="N29" i="12"/>
  <c r="N30" i="12" s="1"/>
  <c r="L30" i="8"/>
  <c r="CP192" i="6" s="1"/>
  <c r="W15" i="8"/>
  <c r="X15" i="8" s="1"/>
  <c r="M55" i="4"/>
  <c r="M60" i="4" s="1"/>
  <c r="P29" i="10"/>
  <c r="P55" i="10" s="1"/>
  <c r="P61" i="10" s="1"/>
  <c r="W19" i="8"/>
  <c r="X19" i="8" s="1"/>
  <c r="M29" i="10"/>
  <c r="M30" i="10" s="1"/>
  <c r="DG192" i="6"/>
  <c r="DG193" i="6" s="1"/>
  <c r="P30" i="9"/>
  <c r="P31" i="9" s="1"/>
  <c r="J29" i="12"/>
  <c r="J30" i="12" s="1"/>
  <c r="N30" i="9"/>
  <c r="N31" i="9" s="1"/>
  <c r="H30" i="9"/>
  <c r="H31" i="9" s="1"/>
  <c r="M30" i="9"/>
  <c r="M31" i="9" s="1"/>
  <c r="O29" i="12"/>
  <c r="O30" i="12" s="1"/>
  <c r="DI192" i="6"/>
  <c r="DI193" i="6" s="1"/>
  <c r="U30" i="8"/>
  <c r="U31" i="8" s="1"/>
  <c r="Q30" i="8"/>
  <c r="Q31" i="8" s="1"/>
  <c r="L29" i="10"/>
  <c r="L30" i="10" s="1"/>
  <c r="Q55" i="4"/>
  <c r="L55" i="4"/>
  <c r="Q30" i="4"/>
  <c r="W43" i="8"/>
  <c r="X43" i="8" s="1"/>
  <c r="W16" i="8"/>
  <c r="X16" i="8" s="1"/>
  <c r="H30" i="8"/>
  <c r="H56" i="8" s="1"/>
  <c r="CM193" i="6" s="1"/>
  <c r="S56" i="9"/>
  <c r="T56" i="9" s="1"/>
  <c r="S31" i="10"/>
  <c r="T31" i="10" s="1"/>
  <c r="S10" i="10"/>
  <c r="T10" i="10" s="1"/>
  <c r="H29" i="10"/>
  <c r="H55" i="10" s="1"/>
  <c r="H61" i="10" s="1"/>
  <c r="Q29" i="12"/>
  <c r="Q30" i="12" s="1"/>
  <c r="O30" i="8"/>
  <c r="O31" i="8" s="1"/>
  <c r="W20" i="8"/>
  <c r="X20" i="8" s="1"/>
  <c r="W32" i="8"/>
  <c r="X32" i="8" s="1"/>
  <c r="S32" i="9"/>
  <c r="T32" i="9" s="1"/>
  <c r="I30" i="8"/>
  <c r="CN192" i="6" s="1"/>
  <c r="G55" i="4"/>
  <c r="G56" i="4" s="1"/>
  <c r="L11" i="11"/>
  <c r="M30" i="4"/>
  <c r="S29" i="4"/>
  <c r="T29" i="4" s="1"/>
  <c r="I30" i="4"/>
  <c r="I55" i="4"/>
  <c r="I60" i="4" s="1"/>
  <c r="S43" i="9"/>
  <c r="T43" i="9" s="1"/>
  <c r="N55" i="4"/>
  <c r="N60" i="4" s="1"/>
  <c r="M30" i="8"/>
  <c r="M31" i="8" s="1"/>
  <c r="I30" i="9"/>
  <c r="I54" i="9" s="1"/>
  <c r="R30" i="9"/>
  <c r="R31" i="9" s="1"/>
  <c r="W58" i="8"/>
  <c r="X58" i="8" s="1"/>
  <c r="O30" i="9"/>
  <c r="O31" i="9" s="1"/>
  <c r="W13" i="8"/>
  <c r="X13" i="8" s="1"/>
  <c r="P55" i="4"/>
  <c r="P60" i="4" s="1"/>
  <c r="S42" i="4"/>
  <c r="T42" i="4" s="1"/>
  <c r="J55" i="4"/>
  <c r="J56" i="4" s="1"/>
  <c r="K30" i="9"/>
  <c r="K31" i="9" s="1"/>
  <c r="R55" i="4"/>
  <c r="R60" i="4" s="1"/>
  <c r="DA192" i="6"/>
  <c r="DA193" i="6" s="1"/>
  <c r="M49" i="11"/>
  <c r="L45" i="11"/>
  <c r="M54" i="11"/>
  <c r="P32" i="11"/>
  <c r="M58" i="11"/>
  <c r="T18" i="11"/>
  <c r="S18" i="11"/>
  <c r="M32" i="11"/>
  <c r="L21" i="11"/>
  <c r="T21" i="11"/>
  <c r="T48" i="11"/>
  <c r="S34" i="11"/>
  <c r="S15" i="11"/>
  <c r="T53" i="11"/>
  <c r="S28" i="11"/>
  <c r="T52" i="11"/>
  <c r="S26" i="11"/>
  <c r="L126" i="4"/>
  <c r="S33" i="11"/>
  <c r="T23" i="11"/>
  <c r="T58" i="11"/>
  <c r="T45" i="11"/>
  <c r="T19" i="11"/>
  <c r="S16" i="11"/>
  <c r="T41" i="11"/>
  <c r="T25" i="11"/>
  <c r="S47" i="11"/>
  <c r="S19" i="11"/>
  <c r="T16" i="11"/>
  <c r="S41" i="11"/>
  <c r="S62" i="13"/>
  <c r="T62" i="13" s="1"/>
  <c r="M42" i="11"/>
  <c r="T57" i="11"/>
  <c r="M57" i="11"/>
  <c r="S31" i="11"/>
  <c r="M31" i="11"/>
  <c r="L23" i="11"/>
  <c r="T43" i="11"/>
  <c r="T59" i="11"/>
  <c r="J23" i="11"/>
  <c r="S52" i="11"/>
  <c r="S54" i="11"/>
  <c r="N137" i="10"/>
  <c r="S51" i="11"/>
  <c r="I126" i="4"/>
  <c r="T38" i="11"/>
  <c r="I46" i="11"/>
  <c r="S36" i="11"/>
  <c r="I47" i="11"/>
  <c r="T24" i="11"/>
  <c r="T15" i="11"/>
  <c r="J28" i="11"/>
  <c r="T34" i="11"/>
  <c r="J13" i="11"/>
  <c r="S46" i="11"/>
  <c r="S13" i="11"/>
  <c r="S22" i="11"/>
  <c r="S128" i="4"/>
  <c r="T128" i="4" s="1"/>
  <c r="S45" i="11"/>
  <c r="I25" i="11"/>
  <c r="L37" i="11"/>
  <c r="T33" i="11"/>
  <c r="S49" i="11"/>
  <c r="L52" i="11"/>
  <c r="S58" i="10"/>
  <c r="T58" i="10" s="1"/>
  <c r="I27" i="11"/>
  <c r="S129" i="4"/>
  <c r="T129" i="4" s="1"/>
  <c r="S35" i="11"/>
  <c r="M28" i="11"/>
  <c r="M12" i="11"/>
  <c r="J22" i="11"/>
  <c r="I36" i="11"/>
  <c r="T46" i="11"/>
  <c r="S20" i="11"/>
  <c r="I44" i="11"/>
  <c r="I29" i="12"/>
  <c r="I55" i="12" s="1"/>
  <c r="I56" i="12" s="1"/>
  <c r="I57" i="12" s="1"/>
  <c r="J44" i="11"/>
  <c r="M44" i="11"/>
  <c r="I23" i="11"/>
  <c r="S11" i="11"/>
  <c r="T36" i="11"/>
  <c r="T20" i="11"/>
  <c r="J15" i="11"/>
  <c r="S50" i="11"/>
  <c r="M43" i="11"/>
  <c r="S40" i="11"/>
  <c r="S39" i="11"/>
  <c r="T39" i="11"/>
  <c r="D16" i="1"/>
  <c r="E16" i="1" s="1"/>
  <c r="M22" i="11"/>
  <c r="T35" i="11"/>
  <c r="L59" i="11"/>
  <c r="J24" i="11"/>
  <c r="M15" i="11"/>
  <c r="J38" i="11"/>
  <c r="L17" i="11"/>
  <c r="M24" i="11"/>
  <c r="I15" i="11"/>
  <c r="M25" i="11"/>
  <c r="S59" i="11"/>
  <c r="M13" i="11"/>
  <c r="M52" i="11"/>
  <c r="J52" i="11"/>
  <c r="M46" i="11"/>
  <c r="J126" i="4"/>
  <c r="L50" i="11"/>
  <c r="J50" i="11"/>
  <c r="H29" i="12"/>
  <c r="H30" i="12" s="1"/>
  <c r="O11" i="8"/>
  <c r="O10" i="8" s="1"/>
  <c r="CR191" i="6" s="1"/>
  <c r="G11" i="8"/>
  <c r="J18" i="8"/>
  <c r="W18" i="8"/>
  <c r="X18" i="8" s="1"/>
  <c r="N18" i="8"/>
  <c r="K11" i="8"/>
  <c r="K10" i="8" s="1"/>
  <c r="S43" i="11"/>
  <c r="S27" i="11"/>
  <c r="I43" i="11"/>
  <c r="S23" i="11"/>
  <c r="M53" i="11"/>
  <c r="S58" i="11"/>
  <c r="M63" i="11"/>
  <c r="G29" i="12"/>
  <c r="S17" i="11"/>
  <c r="T17" i="11"/>
  <c r="S24" i="11"/>
  <c r="S48" i="11"/>
  <c r="T28" i="11"/>
  <c r="T47" i="11"/>
  <c r="I50" i="11"/>
  <c r="S11" i="12"/>
  <c r="T11" i="12" s="1"/>
  <c r="L27" i="11"/>
  <c r="L18" i="11"/>
  <c r="Q29" i="10"/>
  <c r="Q55" i="10" s="1"/>
  <c r="Q61" i="10" s="1"/>
  <c r="I18" i="11"/>
  <c r="S37" i="11"/>
  <c r="S53" i="11"/>
  <c r="J18" i="11"/>
  <c r="T37" i="11"/>
  <c r="T51" i="11"/>
  <c r="J16" i="11"/>
  <c r="M34" i="11"/>
  <c r="M20" i="11"/>
  <c r="S44" i="11"/>
  <c r="L16" i="11"/>
  <c r="L36" i="11"/>
  <c r="S42" i="12"/>
  <c r="T42" i="12" s="1"/>
  <c r="S21" i="11"/>
  <c r="I53" i="11"/>
  <c r="M41" i="11"/>
  <c r="J36" i="11"/>
  <c r="M47" i="11"/>
  <c r="J14" i="11"/>
  <c r="T14" i="11"/>
  <c r="S42" i="10"/>
  <c r="T42" i="10" s="1"/>
  <c r="M36" i="11"/>
  <c r="I41" i="11"/>
  <c r="T13" i="11"/>
  <c r="I38" i="11"/>
  <c r="I12" i="11"/>
  <c r="T40" i="11"/>
  <c r="S14" i="11"/>
  <c r="S32" i="11"/>
  <c r="S12" i="11"/>
  <c r="T12" i="11"/>
  <c r="T32" i="11"/>
  <c r="L38" i="11"/>
  <c r="L40" i="11"/>
  <c r="J12" i="11"/>
  <c r="L47" i="11"/>
  <c r="T22" i="11"/>
  <c r="S38" i="11"/>
  <c r="J46" i="11"/>
  <c r="L26" i="11"/>
  <c r="M39" i="11"/>
  <c r="J47" i="11"/>
  <c r="M65" i="11"/>
  <c r="S25" i="11"/>
  <c r="T44" i="11"/>
  <c r="K8" i="11"/>
  <c r="K8" i="3"/>
  <c r="S8" i="12"/>
  <c r="S8" i="9"/>
  <c r="E254" i="2"/>
  <c r="F254" i="2"/>
  <c r="L48" i="11"/>
  <c r="I26" i="11"/>
  <c r="L34" i="11"/>
  <c r="T54" i="11"/>
  <c r="L64" i="11"/>
  <c r="S58" i="12"/>
  <c r="T58" i="12" s="1"/>
  <c r="J27" i="11"/>
  <c r="J34" i="11"/>
  <c r="I28" i="11"/>
  <c r="I34" i="11"/>
  <c r="J53" i="11"/>
  <c r="M51" i="11"/>
  <c r="I35" i="11"/>
  <c r="L33" i="11"/>
  <c r="I17" i="11"/>
  <c r="L65" i="11"/>
  <c r="I14" i="11"/>
  <c r="S31" i="12"/>
  <c r="T31" i="12" s="1"/>
  <c r="G10" i="12"/>
  <c r="J41" i="11"/>
  <c r="L14" i="11"/>
  <c r="I16" i="11"/>
  <c r="L35" i="11"/>
  <c r="I39" i="11"/>
  <c r="J35" i="11"/>
  <c r="L51" i="11"/>
  <c r="J43" i="11"/>
  <c r="I13" i="11"/>
  <c r="J25" i="11"/>
  <c r="J45" i="11"/>
  <c r="I51" i="11"/>
  <c r="I24" i="11"/>
  <c r="L19" i="11"/>
  <c r="I22" i="11"/>
  <c r="J39" i="11"/>
  <c r="J17" i="11"/>
  <c r="T11" i="11"/>
  <c r="J26" i="11"/>
  <c r="I40" i="11"/>
  <c r="J40" i="11"/>
  <c r="J20" i="11"/>
  <c r="I20" i="11"/>
  <c r="I37" i="11"/>
  <c r="J37" i="11"/>
  <c r="J33" i="11"/>
  <c r="I33" i="11"/>
  <c r="J21" i="11"/>
  <c r="I21" i="11"/>
  <c r="Q53" i="11" l="1"/>
  <c r="Q54" i="11"/>
  <c r="I21" i="1"/>
  <c r="I17" i="1"/>
  <c r="I13" i="1"/>
  <c r="L104" i="9"/>
  <c r="S62" i="11"/>
  <c r="O124" i="10"/>
  <c r="O125" i="10" s="1"/>
  <c r="P104" i="4"/>
  <c r="M105" i="8"/>
  <c r="L104" i="4"/>
  <c r="O104" i="9"/>
  <c r="Q20" i="11"/>
  <c r="G124" i="12"/>
  <c r="G125" i="12" s="1"/>
  <c r="H104" i="4"/>
  <c r="G105" i="12"/>
  <c r="I104" i="9"/>
  <c r="K125" i="8"/>
  <c r="K126" i="8" s="1"/>
  <c r="O124" i="9"/>
  <c r="O125" i="9" s="1"/>
  <c r="K105" i="8"/>
  <c r="J105" i="10"/>
  <c r="J148" i="10" s="1"/>
  <c r="J149" i="10" s="1"/>
  <c r="M104" i="9"/>
  <c r="I105" i="12"/>
  <c r="H105" i="10"/>
  <c r="P105" i="12"/>
  <c r="Q105" i="10"/>
  <c r="Q104" i="4"/>
  <c r="P105" i="8"/>
  <c r="P149" i="8" s="1"/>
  <c r="P150" i="8" s="1"/>
  <c r="P104" i="9"/>
  <c r="P148" i="9" s="1"/>
  <c r="P154" i="9" s="1"/>
  <c r="P159" i="9" s="1"/>
  <c r="P155" i="9" s="1"/>
  <c r="R104" i="4"/>
  <c r="J105" i="12"/>
  <c r="J149" i="12" s="1"/>
  <c r="N105" i="12"/>
  <c r="K104" i="4"/>
  <c r="O105" i="12"/>
  <c r="R105" i="12"/>
  <c r="U105" i="8"/>
  <c r="H105" i="12"/>
  <c r="S114" i="12"/>
  <c r="T114" i="12" s="1"/>
  <c r="H104" i="9"/>
  <c r="H148" i="9" s="1"/>
  <c r="H149" i="9" s="1"/>
  <c r="L105" i="10"/>
  <c r="K105" i="10"/>
  <c r="M105" i="12"/>
  <c r="G56" i="10"/>
  <c r="G57" i="10" s="1"/>
  <c r="G61" i="10"/>
  <c r="S106" i="12"/>
  <c r="T106" i="12" s="1"/>
  <c r="I105" i="10"/>
  <c r="Q56" i="10"/>
  <c r="H56" i="10"/>
  <c r="H57" i="10" s="1"/>
  <c r="P56" i="10"/>
  <c r="J56" i="10"/>
  <c r="J57" i="10" s="1"/>
  <c r="N104" i="4"/>
  <c r="I105" i="8"/>
  <c r="I149" i="8" s="1"/>
  <c r="I150" i="8" s="1"/>
  <c r="K105" i="12"/>
  <c r="H105" i="8"/>
  <c r="Q23" i="11"/>
  <c r="O105" i="10"/>
  <c r="O148" i="10" s="1"/>
  <c r="O149" i="10" s="1"/>
  <c r="S105" i="8"/>
  <c r="O104" i="4"/>
  <c r="M125" i="8"/>
  <c r="M126" i="8" s="1"/>
  <c r="R104" i="9"/>
  <c r="N105" i="10"/>
  <c r="S11" i="9"/>
  <c r="T11" i="9" s="1"/>
  <c r="R124" i="4"/>
  <c r="R125" i="4" s="1"/>
  <c r="P16" i="11"/>
  <c r="N124" i="10"/>
  <c r="N125" i="10" s="1"/>
  <c r="P105" i="10"/>
  <c r="M124" i="10"/>
  <c r="M125" i="10" s="1"/>
  <c r="K124" i="10"/>
  <c r="K124" i="4"/>
  <c r="K125" i="4" s="1"/>
  <c r="K124" i="9"/>
  <c r="K125" i="9" s="1"/>
  <c r="L105" i="8"/>
  <c r="W115" i="8"/>
  <c r="X115" i="8" s="1"/>
  <c r="H125" i="8"/>
  <c r="H126" i="8" s="1"/>
  <c r="I124" i="4"/>
  <c r="I125" i="4" s="1"/>
  <c r="P47" i="11"/>
  <c r="S114" i="4"/>
  <c r="T114" i="4" s="1"/>
  <c r="M124" i="4"/>
  <c r="P124" i="12"/>
  <c r="P125" i="12" s="1"/>
  <c r="M105" i="10"/>
  <c r="M104" i="4"/>
  <c r="S114" i="10"/>
  <c r="T114" i="10" s="1"/>
  <c r="S114" i="9"/>
  <c r="T114" i="9" s="1"/>
  <c r="J104" i="9"/>
  <c r="M156" i="13"/>
  <c r="I124" i="9"/>
  <c r="I125" i="9" s="1"/>
  <c r="Q124" i="10"/>
  <c r="Q125" i="10" s="1"/>
  <c r="I124" i="10"/>
  <c r="I125" i="10" s="1"/>
  <c r="Q156" i="13"/>
  <c r="O125" i="8"/>
  <c r="O126" i="8" s="1"/>
  <c r="Q124" i="12"/>
  <c r="Q125" i="12" s="1"/>
  <c r="Q105" i="12"/>
  <c r="G105" i="10"/>
  <c r="L124" i="10"/>
  <c r="L125" i="10" s="1"/>
  <c r="I104" i="4"/>
  <c r="I148" i="4" s="1"/>
  <c r="R124" i="12"/>
  <c r="R125" i="12" s="1"/>
  <c r="Q22" i="11"/>
  <c r="J124" i="4"/>
  <c r="J125" i="4" s="1"/>
  <c r="G105" i="8"/>
  <c r="W105" i="8" s="1"/>
  <c r="X105" i="8" s="1"/>
  <c r="P124" i="4"/>
  <c r="P125" i="4" s="1"/>
  <c r="G124" i="9"/>
  <c r="G125" i="9" s="1"/>
  <c r="S125" i="8"/>
  <c r="S126" i="8" s="1"/>
  <c r="N124" i="12"/>
  <c r="N125" i="12" s="1"/>
  <c r="W151" i="8"/>
  <c r="X151" i="8" s="1"/>
  <c r="U125" i="8"/>
  <c r="U126" i="8" s="1"/>
  <c r="N124" i="4"/>
  <c r="N125" i="4" s="1"/>
  <c r="O55" i="10"/>
  <c r="O61" i="10" s="1"/>
  <c r="G104" i="9"/>
  <c r="S104" i="9" s="1"/>
  <c r="T104" i="9" s="1"/>
  <c r="L125" i="8"/>
  <c r="L126" i="8" s="1"/>
  <c r="Q36" i="11"/>
  <c r="P48" i="11"/>
  <c r="Q124" i="4"/>
  <c r="Q125" i="4" s="1"/>
  <c r="O124" i="12"/>
  <c r="O125" i="12" s="1"/>
  <c r="T125" i="8"/>
  <c r="T126" i="8" s="1"/>
  <c r="R124" i="10"/>
  <c r="R125" i="10" s="1"/>
  <c r="I124" i="12"/>
  <c r="I125" i="12" s="1"/>
  <c r="K124" i="12"/>
  <c r="K125" i="12" s="1"/>
  <c r="S150" i="10"/>
  <c r="T150" i="10" s="1"/>
  <c r="H124" i="4"/>
  <c r="H125" i="4" s="1"/>
  <c r="R124" i="9"/>
  <c r="R125" i="9" s="1"/>
  <c r="S150" i="9"/>
  <c r="T150" i="9" s="1"/>
  <c r="M124" i="9"/>
  <c r="M125" i="9" s="1"/>
  <c r="Q125" i="8"/>
  <c r="Q126" i="8" s="1"/>
  <c r="P124" i="10"/>
  <c r="P125" i="10" s="1"/>
  <c r="G124" i="4"/>
  <c r="G125" i="4" s="1"/>
  <c r="S106" i="10"/>
  <c r="T106" i="10" s="1"/>
  <c r="P51" i="11"/>
  <c r="S137" i="12"/>
  <c r="T137" i="12" s="1"/>
  <c r="O124" i="4"/>
  <c r="O125" i="4" s="1"/>
  <c r="G124" i="10"/>
  <c r="G125" i="10" s="1"/>
  <c r="S137" i="9"/>
  <c r="T137" i="9" s="1"/>
  <c r="N124" i="9"/>
  <c r="N125" i="9" s="1"/>
  <c r="S150" i="4"/>
  <c r="T150" i="4" s="1"/>
  <c r="W127" i="8"/>
  <c r="X127" i="8" s="1"/>
  <c r="M124" i="12"/>
  <c r="M149" i="12" s="1"/>
  <c r="Q124" i="9"/>
  <c r="Q125" i="9" s="1"/>
  <c r="H124" i="10"/>
  <c r="H125" i="10" s="1"/>
  <c r="W138" i="8"/>
  <c r="X138" i="8" s="1"/>
  <c r="Q43" i="11"/>
  <c r="S151" i="12"/>
  <c r="T151" i="12" s="1"/>
  <c r="S126" i="9"/>
  <c r="T126" i="9" s="1"/>
  <c r="S126" i="12"/>
  <c r="T126" i="12" s="1"/>
  <c r="S137" i="4"/>
  <c r="T137" i="4" s="1"/>
  <c r="Q26" i="11"/>
  <c r="P41" i="11"/>
  <c r="H124" i="12"/>
  <c r="H125" i="12" s="1"/>
  <c r="Q21" i="11"/>
  <c r="L124" i="4"/>
  <c r="L125" i="4" s="1"/>
  <c r="L124" i="12"/>
  <c r="L125" i="12" s="1"/>
  <c r="J124" i="9"/>
  <c r="J125" i="9" s="1"/>
  <c r="S126" i="10"/>
  <c r="T126" i="10" s="1"/>
  <c r="I156" i="13"/>
  <c r="I161" i="13" s="1"/>
  <c r="I157" i="13" s="1"/>
  <c r="K156" i="13"/>
  <c r="P58" i="11"/>
  <c r="P63" i="11"/>
  <c r="Q63" i="11"/>
  <c r="P64" i="11"/>
  <c r="Q64" i="11"/>
  <c r="P65" i="11"/>
  <c r="Q65" i="11"/>
  <c r="Q39" i="11"/>
  <c r="Q35" i="11"/>
  <c r="P44" i="11"/>
  <c r="P49" i="11"/>
  <c r="Q50" i="11"/>
  <c r="P24" i="11"/>
  <c r="P37" i="11"/>
  <c r="Q25" i="11"/>
  <c r="P38" i="11"/>
  <c r="Q45" i="11"/>
  <c r="P34" i="11"/>
  <c r="Q46" i="11"/>
  <c r="Q33" i="11"/>
  <c r="P13" i="11"/>
  <c r="P12" i="11"/>
  <c r="P14" i="11"/>
  <c r="Q28" i="11"/>
  <c r="Q59" i="11"/>
  <c r="P18" i="11"/>
  <c r="P29" i="11"/>
  <c r="Q17" i="11"/>
  <c r="P27" i="11"/>
  <c r="P52" i="11"/>
  <c r="Q40" i="11"/>
  <c r="E17" i="1"/>
  <c r="E21" i="1" s="1"/>
  <c r="L31" i="9"/>
  <c r="S56" i="8"/>
  <c r="S61" i="8" s="1"/>
  <c r="S66" i="8" s="1"/>
  <c r="S62" i="8" s="1"/>
  <c r="S31" i="8"/>
  <c r="CV192" i="6"/>
  <c r="T31" i="8"/>
  <c r="P57" i="11"/>
  <c r="J57" i="11"/>
  <c r="K125" i="13"/>
  <c r="J66" i="11"/>
  <c r="J65" i="11"/>
  <c r="I63" i="11"/>
  <c r="J64" i="11"/>
  <c r="M125" i="13"/>
  <c r="J49" i="11"/>
  <c r="G157" i="13"/>
  <c r="R149" i="13"/>
  <c r="I48" i="11"/>
  <c r="M150" i="13"/>
  <c r="M161" i="13"/>
  <c r="M157" i="13" s="1"/>
  <c r="J59" i="11"/>
  <c r="J58" i="11"/>
  <c r="I58" i="11"/>
  <c r="O125" i="13"/>
  <c r="O149" i="13"/>
  <c r="O156" i="13" s="1"/>
  <c r="Q161" i="13"/>
  <c r="Q157" i="13" s="1"/>
  <c r="Q150" i="13"/>
  <c r="J125" i="13"/>
  <c r="J149" i="13"/>
  <c r="J156" i="13" s="1"/>
  <c r="I150" i="13"/>
  <c r="S151" i="13"/>
  <c r="T151" i="13" s="1"/>
  <c r="L125" i="13"/>
  <c r="L149" i="13"/>
  <c r="L156" i="13" s="1"/>
  <c r="P125" i="13"/>
  <c r="P149" i="13"/>
  <c r="P156" i="13" s="1"/>
  <c r="H125" i="13"/>
  <c r="H149" i="13"/>
  <c r="H156" i="13" s="1"/>
  <c r="S124" i="13"/>
  <c r="T124" i="13" s="1"/>
  <c r="N125" i="13"/>
  <c r="N149" i="13"/>
  <c r="N156" i="13" s="1"/>
  <c r="K150" i="13"/>
  <c r="K161" i="13"/>
  <c r="K157" i="13" s="1"/>
  <c r="N55" i="10"/>
  <c r="N61" i="10" s="1"/>
  <c r="R55" i="10"/>
  <c r="J54" i="9"/>
  <c r="J55" i="9" s="1"/>
  <c r="M55" i="10"/>
  <c r="M61" i="10" s="1"/>
  <c r="M54" i="9"/>
  <c r="M55" i="9" s="1"/>
  <c r="K55" i="12"/>
  <c r="K56" i="12" s="1"/>
  <c r="K57" i="12" s="1"/>
  <c r="M56" i="4"/>
  <c r="M55" i="12"/>
  <c r="CS192" i="6"/>
  <c r="CS193" i="6"/>
  <c r="O55" i="12"/>
  <c r="J30" i="10"/>
  <c r="K56" i="4"/>
  <c r="K55" i="10"/>
  <c r="K61" i="10" s="1"/>
  <c r="P55" i="12"/>
  <c r="P56" i="12" s="1"/>
  <c r="P57" i="12" s="1"/>
  <c r="Q56" i="8"/>
  <c r="Q61" i="8" s="1"/>
  <c r="Q66" i="8" s="1"/>
  <c r="Q62" i="8" s="1"/>
  <c r="CO192" i="6"/>
  <c r="N54" i="9"/>
  <c r="N60" i="9" s="1"/>
  <c r="N65" i="9" s="1"/>
  <c r="N61" i="9" s="1"/>
  <c r="Q54" i="9"/>
  <c r="Q55" i="9" s="1"/>
  <c r="CL192" i="6"/>
  <c r="L55" i="12"/>
  <c r="L56" i="12" s="1"/>
  <c r="L57" i="12" s="1"/>
  <c r="G54" i="9"/>
  <c r="J66" i="10"/>
  <c r="J62" i="10" s="1"/>
  <c r="N55" i="12"/>
  <c r="N56" i="12" s="1"/>
  <c r="N57" i="12" s="1"/>
  <c r="L55" i="10"/>
  <c r="L61" i="10" s="1"/>
  <c r="I56" i="4"/>
  <c r="I55" i="10"/>
  <c r="I61" i="10" s="1"/>
  <c r="H30" i="10"/>
  <c r="H66" i="10"/>
  <c r="H62" i="10" s="1"/>
  <c r="CR192" i="6"/>
  <c r="L55" i="9"/>
  <c r="T61" i="8"/>
  <c r="T66" i="8" s="1"/>
  <c r="T62" i="8" s="1"/>
  <c r="G30" i="10"/>
  <c r="L31" i="8"/>
  <c r="L56" i="8"/>
  <c r="CP193" i="6" s="1"/>
  <c r="H60" i="4"/>
  <c r="P61" i="8"/>
  <c r="P66" i="8" s="1"/>
  <c r="P62" i="8" s="1"/>
  <c r="P31" i="8"/>
  <c r="H54" i="9"/>
  <c r="H60" i="9" s="1"/>
  <c r="H65" i="9" s="1"/>
  <c r="H61" i="9" s="1"/>
  <c r="Q55" i="12"/>
  <c r="O56" i="4"/>
  <c r="U56" i="8"/>
  <c r="U57" i="8" s="1"/>
  <c r="J55" i="12"/>
  <c r="J56" i="12" s="1"/>
  <c r="J57" i="12" s="1"/>
  <c r="R54" i="9"/>
  <c r="R60" i="9" s="1"/>
  <c r="R65" i="9" s="1"/>
  <c r="R61" i="9" s="1"/>
  <c r="CV193" i="6"/>
  <c r="R55" i="12"/>
  <c r="R56" i="12" s="1"/>
  <c r="R57" i="12" s="1"/>
  <c r="CW192" i="6"/>
  <c r="P30" i="10"/>
  <c r="P56" i="4"/>
  <c r="P54" i="9"/>
  <c r="P55" i="9" s="1"/>
  <c r="I56" i="8"/>
  <c r="I57" i="8" s="1"/>
  <c r="CT192" i="6"/>
  <c r="S30" i="4"/>
  <c r="T30" i="4" s="1"/>
  <c r="I31" i="8"/>
  <c r="L148" i="9"/>
  <c r="L154" i="9" s="1"/>
  <c r="L159" i="9" s="1"/>
  <c r="L155" i="9" s="1"/>
  <c r="Q60" i="4"/>
  <c r="Q56" i="4"/>
  <c r="S30" i="9"/>
  <c r="T30" i="9" s="1"/>
  <c r="CM192" i="6"/>
  <c r="H31" i="8"/>
  <c r="L60" i="4"/>
  <c r="L56" i="4"/>
  <c r="K54" i="9"/>
  <c r="K55" i="9" s="1"/>
  <c r="M56" i="8"/>
  <c r="CQ193" i="6" s="1"/>
  <c r="S55" i="4"/>
  <c r="T55" i="4" s="1"/>
  <c r="CQ192" i="6"/>
  <c r="G60" i="4"/>
  <c r="R56" i="4"/>
  <c r="N56" i="4"/>
  <c r="O54" i="9"/>
  <c r="O55" i="9" s="1"/>
  <c r="H61" i="8"/>
  <c r="H66" i="8" s="1"/>
  <c r="H62" i="8" s="1"/>
  <c r="I31" i="9"/>
  <c r="W30" i="8"/>
  <c r="X30" i="8" s="1"/>
  <c r="J60" i="4"/>
  <c r="H57" i="8"/>
  <c r="S137" i="10"/>
  <c r="T137" i="10" s="1"/>
  <c r="T31" i="11"/>
  <c r="S57" i="11"/>
  <c r="M10" i="11"/>
  <c r="S10" i="11"/>
  <c r="G30" i="12"/>
  <c r="S29" i="11"/>
  <c r="G254" i="2"/>
  <c r="S126" i="4"/>
  <c r="T126" i="4" s="1"/>
  <c r="I30" i="12"/>
  <c r="Q19" i="11"/>
  <c r="P42" i="11"/>
  <c r="S29" i="12"/>
  <c r="T29" i="12" s="1"/>
  <c r="P10" i="11"/>
  <c r="T42" i="11"/>
  <c r="S42" i="11"/>
  <c r="H55" i="12"/>
  <c r="G55" i="12"/>
  <c r="G56" i="12" s="1"/>
  <c r="O56" i="8"/>
  <c r="O61" i="8" s="1"/>
  <c r="O66" i="8" s="1"/>
  <c r="O62" i="8" s="1"/>
  <c r="CO191" i="6"/>
  <c r="K56" i="8"/>
  <c r="W11" i="8"/>
  <c r="X11" i="8" s="1"/>
  <c r="G10" i="8"/>
  <c r="L31" i="11"/>
  <c r="S29" i="10"/>
  <c r="T29" i="10" s="1"/>
  <c r="Q30" i="10"/>
  <c r="P31" i="11"/>
  <c r="M11" i="11"/>
  <c r="S10" i="12"/>
  <c r="T10" i="12" s="1"/>
  <c r="L42" i="11"/>
  <c r="L57" i="11"/>
  <c r="Q11" i="11"/>
  <c r="I60" i="9"/>
  <c r="I65" i="9" s="1"/>
  <c r="I61" i="9" s="1"/>
  <c r="I55" i="9"/>
  <c r="D12" i="1"/>
  <c r="E12" i="1" s="1"/>
  <c r="I61" i="12"/>
  <c r="I66" i="12" s="1"/>
  <c r="I62" i="12" s="1"/>
  <c r="I19" i="11"/>
  <c r="J19" i="11"/>
  <c r="I42" i="11"/>
  <c r="J42" i="11"/>
  <c r="I11" i="11"/>
  <c r="J11" i="11"/>
  <c r="J31" i="11"/>
  <c r="I31" i="11"/>
  <c r="M148" i="10" l="1"/>
  <c r="G149" i="12"/>
  <c r="G150" i="12" s="1"/>
  <c r="K149" i="8"/>
  <c r="K155" i="8" s="1"/>
  <c r="K160" i="8" s="1"/>
  <c r="K156" i="8" s="1"/>
  <c r="O148" i="9"/>
  <c r="O149" i="9" s="1"/>
  <c r="K148" i="10"/>
  <c r="K154" i="10" s="1"/>
  <c r="K159" i="10" s="1"/>
  <c r="K155" i="10" s="1"/>
  <c r="H61" i="12"/>
  <c r="H66" i="12" s="1"/>
  <c r="H62" i="12" s="1"/>
  <c r="H56" i="12"/>
  <c r="H57" i="12" s="1"/>
  <c r="Q61" i="12"/>
  <c r="Q66" i="12" s="1"/>
  <c r="Q62" i="12" s="1"/>
  <c r="Q56" i="12"/>
  <c r="Q57" i="12" s="1"/>
  <c r="M61" i="12"/>
  <c r="M66" i="12" s="1"/>
  <c r="M62" i="12" s="1"/>
  <c r="M56" i="12"/>
  <c r="M57" i="12" s="1"/>
  <c r="Q66" i="10"/>
  <c r="Q62" i="10" s="1"/>
  <c r="Q57" i="10"/>
  <c r="O61" i="12"/>
  <c r="O66" i="12" s="1"/>
  <c r="O56" i="12"/>
  <c r="O57" i="12" s="1"/>
  <c r="G57" i="12"/>
  <c r="P66" i="10"/>
  <c r="P62" i="10" s="1"/>
  <c r="P57" i="10"/>
  <c r="R56" i="10"/>
  <c r="R57" i="10" s="1"/>
  <c r="R61" i="10"/>
  <c r="R66" i="10" s="1"/>
  <c r="R62" i="10" s="1"/>
  <c r="G148" i="4"/>
  <c r="G149" i="4" s="1"/>
  <c r="S149" i="4" s="1"/>
  <c r="T149" i="4" s="1"/>
  <c r="I56" i="10"/>
  <c r="K56" i="10"/>
  <c r="K57" i="10" s="1"/>
  <c r="M56" i="10"/>
  <c r="N56" i="10"/>
  <c r="N57" i="10" s="1"/>
  <c r="S105" i="12"/>
  <c r="T105" i="12" s="1"/>
  <c r="L56" i="10"/>
  <c r="O56" i="10"/>
  <c r="K125" i="10"/>
  <c r="S125" i="10" s="1"/>
  <c r="T125" i="10" s="1"/>
  <c r="K149" i="12"/>
  <c r="K155" i="12" s="1"/>
  <c r="K160" i="12" s="1"/>
  <c r="K156" i="12" s="1"/>
  <c r="U149" i="8"/>
  <c r="U150" i="8" s="1"/>
  <c r="L149" i="8"/>
  <c r="L150" i="8" s="1"/>
  <c r="I148" i="10"/>
  <c r="I154" i="10" s="1"/>
  <c r="I159" i="10" s="1"/>
  <c r="I155" i="10" s="1"/>
  <c r="M149" i="8"/>
  <c r="M155" i="8" s="1"/>
  <c r="M160" i="8" s="1"/>
  <c r="M156" i="8" s="1"/>
  <c r="R148" i="4"/>
  <c r="R149" i="4" s="1"/>
  <c r="S105" i="10"/>
  <c r="T105" i="10" s="1"/>
  <c r="Q149" i="12"/>
  <c r="Q150" i="12" s="1"/>
  <c r="M148" i="4"/>
  <c r="M154" i="4" s="1"/>
  <c r="M159" i="4" s="1"/>
  <c r="M155" i="4" s="1"/>
  <c r="T149" i="8"/>
  <c r="T150" i="8" s="1"/>
  <c r="O149" i="8"/>
  <c r="O150" i="8" s="1"/>
  <c r="L148" i="10"/>
  <c r="L149" i="10" s="1"/>
  <c r="J148" i="4"/>
  <c r="J154" i="4" s="1"/>
  <c r="J159" i="4" s="1"/>
  <c r="J155" i="4" s="1"/>
  <c r="G148" i="10"/>
  <c r="G149" i="10" s="1"/>
  <c r="N148" i="10"/>
  <c r="N154" i="10" s="1"/>
  <c r="N159" i="10" s="1"/>
  <c r="N155" i="10" s="1"/>
  <c r="N148" i="4"/>
  <c r="N154" i="4" s="1"/>
  <c r="N159" i="4" s="1"/>
  <c r="N155" i="4" s="1"/>
  <c r="S149" i="8"/>
  <c r="S150" i="8" s="1"/>
  <c r="J148" i="9"/>
  <c r="J154" i="9" s="1"/>
  <c r="J159" i="9" s="1"/>
  <c r="J155" i="9" s="1"/>
  <c r="I148" i="9"/>
  <c r="I149" i="9" s="1"/>
  <c r="H149" i="12"/>
  <c r="H150" i="12" s="1"/>
  <c r="M125" i="4"/>
  <c r="S125" i="4" s="1"/>
  <c r="T125" i="4" s="1"/>
  <c r="K148" i="4"/>
  <c r="K149" i="4" s="1"/>
  <c r="H149" i="8"/>
  <c r="H155" i="8" s="1"/>
  <c r="H160" i="8" s="1"/>
  <c r="H156" i="8" s="1"/>
  <c r="K148" i="9"/>
  <c r="K149" i="9" s="1"/>
  <c r="Q148" i="10"/>
  <c r="Q149" i="10" s="1"/>
  <c r="R148" i="10"/>
  <c r="R154" i="10" s="1"/>
  <c r="R159" i="10" s="1"/>
  <c r="R155" i="10" s="1"/>
  <c r="P149" i="12"/>
  <c r="P155" i="12" s="1"/>
  <c r="Q148" i="9"/>
  <c r="Q154" i="9" s="1"/>
  <c r="Q159" i="9" s="1"/>
  <c r="Q155" i="9" s="1"/>
  <c r="R149" i="12"/>
  <c r="R150" i="12" s="1"/>
  <c r="Q149" i="8"/>
  <c r="Q150" i="8" s="1"/>
  <c r="M125" i="12"/>
  <c r="S125" i="12" s="1"/>
  <c r="T125" i="12" s="1"/>
  <c r="W125" i="8"/>
  <c r="X125" i="8" s="1"/>
  <c r="G149" i="8"/>
  <c r="W149" i="8" s="1"/>
  <c r="X149" i="8" s="1"/>
  <c r="N149" i="12"/>
  <c r="N150" i="12" s="1"/>
  <c r="H148" i="4"/>
  <c r="H149" i="4" s="1"/>
  <c r="I149" i="12"/>
  <c r="I150" i="12" s="1"/>
  <c r="P148" i="4"/>
  <c r="P154" i="4" s="1"/>
  <c r="P159" i="4" s="1"/>
  <c r="P155" i="4" s="1"/>
  <c r="G148" i="9"/>
  <c r="S148" i="9" s="1"/>
  <c r="T148" i="9" s="1"/>
  <c r="N148" i="9"/>
  <c r="P148" i="10"/>
  <c r="P154" i="10" s="1"/>
  <c r="P159" i="10" s="1"/>
  <c r="P155" i="10" s="1"/>
  <c r="R148" i="9"/>
  <c r="R149" i="9" s="1"/>
  <c r="Q148" i="4"/>
  <c r="Q154" i="4" s="1"/>
  <c r="Q159" i="4" s="1"/>
  <c r="Q155" i="4" s="1"/>
  <c r="M148" i="9"/>
  <c r="M154" i="9" s="1"/>
  <c r="M159" i="9" s="1"/>
  <c r="M155" i="9" s="1"/>
  <c r="O149" i="12"/>
  <c r="O155" i="12" s="1"/>
  <c r="O160" i="12" s="1"/>
  <c r="O156" i="12" s="1"/>
  <c r="O148" i="4"/>
  <c r="O149" i="4" s="1"/>
  <c r="W126" i="8"/>
  <c r="X126" i="8" s="1"/>
  <c r="H148" i="10"/>
  <c r="H154" i="10" s="1"/>
  <c r="H159" i="10" s="1"/>
  <c r="H155" i="10" s="1"/>
  <c r="S124" i="10"/>
  <c r="T124" i="10" s="1"/>
  <c r="L149" i="12"/>
  <c r="L155" i="12" s="1"/>
  <c r="L160" i="12" s="1"/>
  <c r="L156" i="12" s="1"/>
  <c r="S124" i="9"/>
  <c r="T124" i="9" s="1"/>
  <c r="S125" i="9"/>
  <c r="T125" i="9" s="1"/>
  <c r="S124" i="12"/>
  <c r="T124" i="12" s="1"/>
  <c r="S124" i="4"/>
  <c r="T124" i="4" s="1"/>
  <c r="L148" i="4"/>
  <c r="L154" i="4" s="1"/>
  <c r="L159" i="4" s="1"/>
  <c r="L155" i="4" s="1"/>
  <c r="R156" i="13"/>
  <c r="R161" i="13" s="1"/>
  <c r="R157" i="13" s="1"/>
  <c r="P30" i="11"/>
  <c r="S57" i="8"/>
  <c r="S31" i="9"/>
  <c r="T31" i="9" s="1"/>
  <c r="CU193" i="6"/>
  <c r="I57" i="11"/>
  <c r="Q57" i="11"/>
  <c r="R150" i="13"/>
  <c r="N61" i="12"/>
  <c r="N66" i="12" s="1"/>
  <c r="N62" i="12" s="1"/>
  <c r="N66" i="10"/>
  <c r="N62" i="10" s="1"/>
  <c r="N161" i="13"/>
  <c r="N157" i="13" s="1"/>
  <c r="N150" i="13"/>
  <c r="H150" i="13"/>
  <c r="S149" i="13"/>
  <c r="T149" i="13" s="1"/>
  <c r="L161" i="13"/>
  <c r="L157" i="13" s="1"/>
  <c r="L150" i="13"/>
  <c r="J150" i="13"/>
  <c r="J161" i="13"/>
  <c r="J157" i="13" s="1"/>
  <c r="O161" i="13"/>
  <c r="O157" i="13" s="1"/>
  <c r="O150" i="13"/>
  <c r="S125" i="13"/>
  <c r="T125" i="13" s="1"/>
  <c r="P161" i="13"/>
  <c r="P157" i="13" s="1"/>
  <c r="P150" i="13"/>
  <c r="P149" i="9"/>
  <c r="Q60" i="9"/>
  <c r="Q65" i="9" s="1"/>
  <c r="Q61" i="9" s="1"/>
  <c r="M60" i="9"/>
  <c r="M65" i="9" s="1"/>
  <c r="M61" i="9" s="1"/>
  <c r="O154" i="10"/>
  <c r="O159" i="10" s="1"/>
  <c r="O155" i="10" s="1"/>
  <c r="H55" i="9"/>
  <c r="N55" i="9"/>
  <c r="K61" i="12"/>
  <c r="K66" i="12" s="1"/>
  <c r="K62" i="12" s="1"/>
  <c r="J60" i="9"/>
  <c r="J65" i="9" s="1"/>
  <c r="J61" i="9" s="1"/>
  <c r="CT193" i="6"/>
  <c r="M57" i="8"/>
  <c r="Q57" i="8"/>
  <c r="I61" i="8"/>
  <c r="I66" i="8" s="1"/>
  <c r="I62" i="8" s="1"/>
  <c r="P61" i="12"/>
  <c r="P66" i="12" s="1"/>
  <c r="P62" i="12" s="1"/>
  <c r="L57" i="8"/>
  <c r="S55" i="10"/>
  <c r="K66" i="10"/>
  <c r="K62" i="10" s="1"/>
  <c r="G60" i="9"/>
  <c r="S54" i="9"/>
  <c r="T54" i="9" s="1"/>
  <c r="G55" i="9"/>
  <c r="S55" i="9" s="1"/>
  <c r="T55" i="9" s="1"/>
  <c r="T10" i="11"/>
  <c r="L61" i="12"/>
  <c r="L66" i="12" s="1"/>
  <c r="L62" i="12" s="1"/>
  <c r="P60" i="9"/>
  <c r="P65" i="9" s="1"/>
  <c r="P61" i="9" s="1"/>
  <c r="J61" i="12"/>
  <c r="J66" i="12" s="1"/>
  <c r="J62" i="12" s="1"/>
  <c r="R55" i="9"/>
  <c r="CN193" i="6"/>
  <c r="L61" i="8"/>
  <c r="L66" i="8" s="1"/>
  <c r="L62" i="8" s="1"/>
  <c r="L149" i="9"/>
  <c r="U61" i="8"/>
  <c r="U66" i="8" s="1"/>
  <c r="U62" i="8" s="1"/>
  <c r="CW193" i="6"/>
  <c r="K60" i="9"/>
  <c r="K65" i="9" s="1"/>
  <c r="K61" i="9" s="1"/>
  <c r="R61" i="12"/>
  <c r="R66" i="12" s="1"/>
  <c r="R62" i="12" s="1"/>
  <c r="H154" i="9"/>
  <c r="H159" i="9" s="1"/>
  <c r="H155" i="9" s="1"/>
  <c r="M61" i="8"/>
  <c r="M66" i="8" s="1"/>
  <c r="M62" i="8" s="1"/>
  <c r="O60" i="9"/>
  <c r="O65" i="9" s="1"/>
  <c r="O61" i="9" s="1"/>
  <c r="W31" i="8"/>
  <c r="X31" i="8" s="1"/>
  <c r="S60" i="4"/>
  <c r="T60" i="4" s="1"/>
  <c r="S56" i="4"/>
  <c r="T56" i="4" s="1"/>
  <c r="I155" i="8"/>
  <c r="I160" i="8" s="1"/>
  <c r="I156" i="8" s="1"/>
  <c r="I149" i="4"/>
  <c r="I154" i="4"/>
  <c r="I159" i="4" s="1"/>
  <c r="I155" i="4" s="1"/>
  <c r="S30" i="12"/>
  <c r="T30" i="12" s="1"/>
  <c r="G61" i="12"/>
  <c r="S55" i="11"/>
  <c r="M55" i="11"/>
  <c r="L30" i="11"/>
  <c r="J154" i="10"/>
  <c r="J159" i="10" s="1"/>
  <c r="J155" i="10" s="1"/>
  <c r="P155" i="8"/>
  <c r="P160" i="8" s="1"/>
  <c r="P156" i="8" s="1"/>
  <c r="Q10" i="11"/>
  <c r="M29" i="11"/>
  <c r="T29" i="11"/>
  <c r="L29" i="11"/>
  <c r="S55" i="12"/>
  <c r="T55" i="12" s="1"/>
  <c r="S30" i="10"/>
  <c r="T30" i="10" s="1"/>
  <c r="CR193" i="6"/>
  <c r="O57" i="8"/>
  <c r="K61" i="8"/>
  <c r="K66" i="8" s="1"/>
  <c r="K62" i="8" s="1"/>
  <c r="CO193" i="6"/>
  <c r="K57" i="8"/>
  <c r="G56" i="8"/>
  <c r="W10" i="8"/>
  <c r="X10" i="8" s="1"/>
  <c r="CL191" i="6"/>
  <c r="L10" i="11"/>
  <c r="Q29" i="11"/>
  <c r="M154" i="10"/>
  <c r="M159" i="10" s="1"/>
  <c r="M155" i="10" s="1"/>
  <c r="M149" i="10"/>
  <c r="D20" i="1"/>
  <c r="E20" i="1" s="1"/>
  <c r="J10" i="11"/>
  <c r="I10" i="11"/>
  <c r="M155" i="12"/>
  <c r="M160" i="12" s="1"/>
  <c r="M156" i="12" s="1"/>
  <c r="M150" i="12"/>
  <c r="J29" i="11"/>
  <c r="I29" i="11"/>
  <c r="J155" i="12"/>
  <c r="J160" i="12" s="1"/>
  <c r="J156" i="12" s="1"/>
  <c r="J150" i="12"/>
  <c r="G155" i="12" l="1"/>
  <c r="G160" i="12" s="1"/>
  <c r="G156" i="12" s="1"/>
  <c r="K150" i="8"/>
  <c r="K150" i="12"/>
  <c r="O154" i="9"/>
  <c r="O159" i="9" s="1"/>
  <c r="O155" i="9" s="1"/>
  <c r="G154" i="4"/>
  <c r="S154" i="4" s="1"/>
  <c r="T154" i="4" s="1"/>
  <c r="K149" i="10"/>
  <c r="H155" i="12"/>
  <c r="H160" i="12" s="1"/>
  <c r="S148" i="4"/>
  <c r="T148" i="4" s="1"/>
  <c r="N149" i="4"/>
  <c r="L154" i="10"/>
  <c r="L159" i="10" s="1"/>
  <c r="L155" i="10" s="1"/>
  <c r="I149" i="10"/>
  <c r="S56" i="12"/>
  <c r="S61" i="12" s="1"/>
  <c r="T61" i="12" s="1"/>
  <c r="L66" i="10"/>
  <c r="L62" i="10" s="1"/>
  <c r="L57" i="10"/>
  <c r="I66" i="10"/>
  <c r="I62" i="10" s="1"/>
  <c r="I57" i="10"/>
  <c r="O66" i="10"/>
  <c r="O62" i="10" s="1"/>
  <c r="O57" i="10"/>
  <c r="M66" i="10"/>
  <c r="M62" i="10" s="1"/>
  <c r="M57" i="10"/>
  <c r="T55" i="10"/>
  <c r="Q155" i="12"/>
  <c r="Q160" i="12" s="1"/>
  <c r="Q156" i="12" s="1"/>
  <c r="U155" i="8"/>
  <c r="U160" i="8" s="1"/>
  <c r="U156" i="8" s="1"/>
  <c r="S56" i="10"/>
  <c r="T56" i="10" s="1"/>
  <c r="O155" i="8"/>
  <c r="O160" i="8" s="1"/>
  <c r="O156" i="8" s="1"/>
  <c r="L155" i="8"/>
  <c r="L160" i="8" s="1"/>
  <c r="L156" i="8" s="1"/>
  <c r="J149" i="9"/>
  <c r="R154" i="4"/>
  <c r="R159" i="4" s="1"/>
  <c r="R155" i="4" s="1"/>
  <c r="G154" i="10"/>
  <c r="G159" i="10" s="1"/>
  <c r="G155" i="10" s="1"/>
  <c r="M150" i="8"/>
  <c r="S155" i="8"/>
  <c r="S160" i="8" s="1"/>
  <c r="S156" i="8" s="1"/>
  <c r="M149" i="4"/>
  <c r="Q155" i="8"/>
  <c r="Q160" i="8" s="1"/>
  <c r="Q156" i="8" s="1"/>
  <c r="R149" i="10"/>
  <c r="K154" i="4"/>
  <c r="K159" i="4" s="1"/>
  <c r="K155" i="4" s="1"/>
  <c r="T155" i="8"/>
  <c r="T160" i="8" s="1"/>
  <c r="T156" i="8" s="1"/>
  <c r="H150" i="8"/>
  <c r="I154" i="9"/>
  <c r="I159" i="9" s="1"/>
  <c r="I155" i="9" s="1"/>
  <c r="G154" i="9"/>
  <c r="G159" i="9" s="1"/>
  <c r="S159" i="9" s="1"/>
  <c r="T159" i="9" s="1"/>
  <c r="N149" i="10"/>
  <c r="J149" i="4"/>
  <c r="K154" i="9"/>
  <c r="K159" i="9" s="1"/>
  <c r="K155" i="9" s="1"/>
  <c r="G155" i="8"/>
  <c r="W155" i="8" s="1"/>
  <c r="X155" i="8" s="1"/>
  <c r="Q154" i="10"/>
  <c r="Q159" i="10" s="1"/>
  <c r="Q155" i="10" s="1"/>
  <c r="R155" i="12"/>
  <c r="R160" i="12" s="1"/>
  <c r="R156" i="12" s="1"/>
  <c r="P150" i="12"/>
  <c r="R154" i="9"/>
  <c r="R159" i="9" s="1"/>
  <c r="R155" i="9" s="1"/>
  <c r="P149" i="4"/>
  <c r="N155" i="12"/>
  <c r="N160" i="12" s="1"/>
  <c r="N156" i="12" s="1"/>
  <c r="O154" i="4"/>
  <c r="O159" i="4" s="1"/>
  <c r="O155" i="4" s="1"/>
  <c r="S149" i="12"/>
  <c r="T149" i="12" s="1"/>
  <c r="L150" i="12"/>
  <c r="H154" i="4"/>
  <c r="H159" i="4" s="1"/>
  <c r="H155" i="4" s="1"/>
  <c r="H149" i="10"/>
  <c r="Q149" i="9"/>
  <c r="G149" i="9"/>
  <c r="S149" i="9" s="1"/>
  <c r="T149" i="9" s="1"/>
  <c r="L149" i="4"/>
  <c r="G150" i="8"/>
  <c r="W150" i="8" s="1"/>
  <c r="X150" i="8" s="1"/>
  <c r="I155" i="12"/>
  <c r="I160" i="12" s="1"/>
  <c r="I156" i="12" s="1"/>
  <c r="O150" i="12"/>
  <c r="P149" i="10"/>
  <c r="S148" i="10"/>
  <c r="T148" i="10" s="1"/>
  <c r="M149" i="9"/>
  <c r="Q149" i="4"/>
  <c r="N154" i="9"/>
  <c r="N159" i="9" s="1"/>
  <c r="N155" i="9" s="1"/>
  <c r="N149" i="9"/>
  <c r="Q30" i="11"/>
  <c r="Q55" i="11"/>
  <c r="P55" i="11"/>
  <c r="P56" i="11"/>
  <c r="I55" i="11"/>
  <c r="S150" i="13"/>
  <c r="T150" i="13" s="1"/>
  <c r="H161" i="13"/>
  <c r="S156" i="13"/>
  <c r="T156" i="13" s="1"/>
  <c r="G65" i="9"/>
  <c r="S60" i="9"/>
  <c r="T60" i="9" s="1"/>
  <c r="M30" i="11"/>
  <c r="S57" i="12"/>
  <c r="T57" i="12" s="1"/>
  <c r="L56" i="11"/>
  <c r="G66" i="12"/>
  <c r="L61" i="11"/>
  <c r="L55" i="11"/>
  <c r="T30" i="11"/>
  <c r="S30" i="11"/>
  <c r="G61" i="8"/>
  <c r="G57" i="8"/>
  <c r="W57" i="8" s="1"/>
  <c r="X57" i="8" s="1"/>
  <c r="W56" i="8"/>
  <c r="X56" i="8" s="1"/>
  <c r="CL193" i="6"/>
  <c r="P160" i="12"/>
  <c r="O62" i="12"/>
  <c r="I30" i="11"/>
  <c r="J30" i="11"/>
  <c r="G159" i="4" l="1"/>
  <c r="G155" i="4" s="1"/>
  <c r="S155" i="4" s="1"/>
  <c r="T155" i="4" s="1"/>
  <c r="S57" i="10"/>
  <c r="T57" i="10" s="1"/>
  <c r="T56" i="12"/>
  <c r="G155" i="9"/>
  <c r="S155" i="9" s="1"/>
  <c r="T155" i="9" s="1"/>
  <c r="S154" i="9"/>
  <c r="T154" i="9" s="1"/>
  <c r="G160" i="8"/>
  <c r="W160" i="8" s="1"/>
  <c r="X160" i="8" s="1"/>
  <c r="S150" i="12"/>
  <c r="T150" i="12" s="1"/>
  <c r="S159" i="10"/>
  <c r="T159" i="10" s="1"/>
  <c r="S155" i="10"/>
  <c r="T155" i="10" s="1"/>
  <c r="S154" i="10"/>
  <c r="T154" i="10" s="1"/>
  <c r="S155" i="12"/>
  <c r="T155" i="12" s="1"/>
  <c r="S149" i="10"/>
  <c r="T149" i="10" s="1"/>
  <c r="Q66" i="11"/>
  <c r="P66" i="11"/>
  <c r="P61" i="11"/>
  <c r="Q61" i="11"/>
  <c r="S159" i="4"/>
  <c r="T159" i="4" s="1"/>
  <c r="J55" i="11"/>
  <c r="H157" i="13"/>
  <c r="I66" i="11"/>
  <c r="S161" i="13"/>
  <c r="T161" i="13" s="1"/>
  <c r="G61" i="9"/>
  <c r="S61" i="9" s="1"/>
  <c r="T61" i="9" s="1"/>
  <c r="S65" i="9"/>
  <c r="T65" i="9" s="1"/>
  <c r="M61" i="11"/>
  <c r="L66" i="11"/>
  <c r="G62" i="12"/>
  <c r="S66" i="12"/>
  <c r="S56" i="11"/>
  <c r="M56" i="11"/>
  <c r="G66" i="8"/>
  <c r="W61" i="8"/>
  <c r="X61" i="8" s="1"/>
  <c r="Q56" i="11"/>
  <c r="P156" i="12"/>
  <c r="H156" i="12"/>
  <c r="S160" i="12"/>
  <c r="T160" i="12" s="1"/>
  <c r="I56" i="11"/>
  <c r="J56" i="11"/>
  <c r="J61" i="11"/>
  <c r="I61" i="11"/>
  <c r="T66" i="12" l="1"/>
  <c r="S62" i="12"/>
  <c r="T62" i="12" s="1"/>
  <c r="G156" i="8"/>
  <c r="W156" i="8" s="1"/>
  <c r="X156" i="8" s="1"/>
  <c r="Q62" i="11"/>
  <c r="P62" i="11"/>
  <c r="S157" i="13"/>
  <c r="T157" i="13" s="1"/>
  <c r="M62" i="11"/>
  <c r="G62" i="8"/>
  <c r="W62" i="8" s="1"/>
  <c r="X62" i="8" s="1"/>
  <c r="W66" i="8"/>
  <c r="X66" i="8" s="1"/>
  <c r="S156" i="12"/>
  <c r="T156" i="12" s="1"/>
  <c r="L62" i="11" l="1"/>
  <c r="J62" i="11"/>
  <c r="I62" i="11"/>
  <c r="B102" i="16" l="1"/>
  <c r="S7" i="16"/>
  <c r="S102" i="16" s="1"/>
  <c r="R103" i="16"/>
  <c r="Q103" i="16"/>
  <c r="P103" i="16"/>
  <c r="N103" i="16"/>
  <c r="M103" i="16"/>
  <c r="L103" i="16"/>
  <c r="J103" i="16"/>
  <c r="I103" i="16"/>
  <c r="H103" i="16"/>
  <c r="E3" i="16"/>
  <c r="E2" i="16"/>
  <c r="S103" i="16"/>
  <c r="E4" i="16" l="1"/>
  <c r="B106" i="16"/>
  <c r="B110" i="16"/>
  <c r="B114" i="16"/>
  <c r="B118" i="16"/>
  <c r="B120" i="16"/>
  <c r="B159" i="16"/>
  <c r="B158" i="16"/>
  <c r="B127" i="16"/>
  <c r="B137" i="16"/>
  <c r="B136" i="16"/>
  <c r="B145" i="16"/>
  <c r="B152" i="16"/>
  <c r="B160" i="16"/>
  <c r="G103" i="16"/>
  <c r="K103" i="16"/>
  <c r="O103" i="16"/>
  <c r="B107" i="16"/>
  <c r="B111" i="16"/>
  <c r="B115" i="16"/>
  <c r="B119" i="16"/>
  <c r="B124" i="16"/>
  <c r="B130" i="16"/>
  <c r="B138" i="16"/>
  <c r="B139" i="16"/>
  <c r="B142" i="16"/>
  <c r="B143" i="16"/>
  <c r="B153" i="16"/>
  <c r="B154" i="16"/>
  <c r="B155" i="16"/>
  <c r="B105" i="16"/>
  <c r="B108" i="16"/>
  <c r="B112" i="16"/>
  <c r="B116" i="16"/>
  <c r="B121" i="16"/>
  <c r="B123" i="16"/>
  <c r="B126" i="16"/>
  <c r="B128" i="16"/>
  <c r="B129" i="16"/>
  <c r="B133" i="16"/>
  <c r="B134" i="16"/>
  <c r="B135" i="16"/>
  <c r="B151" i="16"/>
  <c r="B147" i="16"/>
  <c r="B146" i="16"/>
  <c r="B149" i="16"/>
  <c r="B156" i="16"/>
  <c r="T9" i="16"/>
  <c r="T104" i="16" s="1"/>
  <c r="B109" i="16"/>
  <c r="B113" i="16"/>
  <c r="B117" i="16"/>
  <c r="B122" i="16"/>
  <c r="B157" i="16"/>
  <c r="B125" i="16"/>
  <c r="B131" i="16"/>
  <c r="B132" i="16"/>
  <c r="B140" i="16"/>
  <c r="B141" i="16"/>
  <c r="B144" i="16"/>
  <c r="B150" i="16"/>
  <c r="S8" i="16"/>
  <c r="G66" i="10"/>
  <c r="S66" i="10" l="1"/>
  <c r="G62" i="10"/>
  <c r="T62" i="10" s="1"/>
  <c r="T66" i="10" l="1"/>
  <c r="S61" i="10"/>
  <c r="T61" i="10" s="1"/>
</calcChain>
</file>

<file path=xl/comments1.xml><?xml version="1.0" encoding="utf-8"?>
<comments xmlns="http://schemas.openxmlformats.org/spreadsheetml/2006/main">
  <authors>
    <author>Tatjana Minic</author>
  </authors>
  <commentList>
    <comment ref="EX168" authorId="0" shapeId="0">
      <text>
        <r>
          <rPr>
            <b/>
            <sz val="9"/>
            <color indexed="81"/>
            <rFont val="Tahoma"/>
            <family val="2"/>
          </rPr>
          <t>Tatjana Minic:</t>
        </r>
        <r>
          <rPr>
            <sz val="9"/>
            <color indexed="81"/>
            <rFont val="Tahoma"/>
            <family val="2"/>
          </rPr>
          <t xml:space="preserve">
uplaćeno za EPCG</t>
        </r>
      </text>
    </comment>
  </commentList>
</comments>
</file>

<file path=xl/sharedStrings.xml><?xml version="1.0" encoding="utf-8"?>
<sst xmlns="http://schemas.openxmlformats.org/spreadsheetml/2006/main" count="1658" uniqueCount="797">
  <si>
    <t>jezik</t>
  </si>
  <si>
    <t>mjesec</t>
  </si>
  <si>
    <t>Crnogorski</t>
  </si>
  <si>
    <t>Engleski</t>
  </si>
  <si>
    <t>naslov</t>
  </si>
  <si>
    <t>Crna Gora</t>
  </si>
  <si>
    <t>Montenegro</t>
  </si>
  <si>
    <t>Ministarstvo finansija</t>
  </si>
  <si>
    <t>Ministry of Finance</t>
  </si>
  <si>
    <t>Direktorat za ekonomsku politiku i razvoj</t>
  </si>
  <si>
    <t>Direcorate for Economic Policy and Developement</t>
  </si>
  <si>
    <t>dugmići</t>
  </si>
  <si>
    <t>Analitika</t>
  </si>
  <si>
    <t>Analytics Tab</t>
  </si>
  <si>
    <t>Mjesečni podaci 2014</t>
  </si>
  <si>
    <t>Montly Data 2014</t>
  </si>
  <si>
    <t>Mjesečni podaci 2013</t>
  </si>
  <si>
    <t>Montly Data 2013</t>
  </si>
  <si>
    <t>Istorijski podaci, od 2006</t>
  </si>
  <si>
    <t>Javni dug</t>
  </si>
  <si>
    <t>Public Debt</t>
  </si>
  <si>
    <t>PRIMICI</t>
  </si>
  <si>
    <t>Total Revenues</t>
  </si>
  <si>
    <t>Tekući prihodi</t>
  </si>
  <si>
    <t>Current Revenues</t>
  </si>
  <si>
    <t>Porezi</t>
  </si>
  <si>
    <t>Taxes</t>
  </si>
  <si>
    <t>Porez na dohodak fizičkih lica</t>
  </si>
  <si>
    <t>Personal Income Tax</t>
  </si>
  <si>
    <t>Porez na dobit pravnih lica</t>
  </si>
  <si>
    <t>Corporate Income Tax</t>
  </si>
  <si>
    <t>Porez na promet nepokretnosti</t>
  </si>
  <si>
    <t xml:space="preserve">Taxes on Sales of Property </t>
  </si>
  <si>
    <t>Porez na dodatu vrijednost</t>
  </si>
  <si>
    <t>Value Added Tax</t>
  </si>
  <si>
    <t>Akcize</t>
  </si>
  <si>
    <t>Excises</t>
  </si>
  <si>
    <t>Porez na međunarodnu trgovinu i transakcije</t>
  </si>
  <si>
    <t>Tax on International Trade and Transactions</t>
  </si>
  <si>
    <t>Ostali republički porezi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</si>
  <si>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</si>
  <si>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</si>
  <si>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</si>
  <si>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</si>
  <si>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</si>
  <si>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</si>
  <si>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</si>
  <si>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</si>
  <si>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Unemployment Insurance</t>
  </si>
  <si>
    <t>Ostali doprinosi</t>
  </si>
  <si>
    <t>Other contributions</t>
  </si>
  <si>
    <t>Takse</t>
  </si>
  <si>
    <t>Duties</t>
  </si>
  <si>
    <t>Administrativne takse</t>
  </si>
  <si>
    <t>Administrative Duties</t>
  </si>
  <si>
    <t>Sudske takse</t>
  </si>
  <si>
    <t>Court Duties</t>
  </si>
  <si>
    <t>Boravišne takse</t>
  </si>
  <si>
    <t>Residential Duties</t>
  </si>
  <si>
    <t>Registracione takse</t>
  </si>
  <si>
    <t>Registration Duties</t>
  </si>
  <si>
    <t>Lokalne komunalne takse</t>
  </si>
  <si>
    <t>Local Duties</t>
  </si>
  <si>
    <t>Ostale takse</t>
  </si>
  <si>
    <t>Other duties</t>
  </si>
  <si>
    <t>Naknade</t>
  </si>
  <si>
    <t>Fees</t>
  </si>
  <si>
    <t>Naknade za korišćenje dobara od opšteg interesa</t>
  </si>
  <si>
    <t>Fees for Use of Goods of Common Interest</t>
  </si>
  <si>
    <t>Naknade za korišćenje prirodnih dobara</t>
  </si>
  <si>
    <t>Fees for Use of Natural Resources</t>
  </si>
  <si>
    <t>Ekološke naknade</t>
  </si>
  <si>
    <t>Ecological Fees</t>
  </si>
  <si>
    <t>Naknade za priređivanje igara na sreću</t>
  </si>
  <si>
    <t>Fees for Organizing Games of Chance</t>
  </si>
  <si>
    <t>Naknade za korišćenje građevinskog zemljišta</t>
  </si>
  <si>
    <t>Fees for Usage of Construction Land</t>
  </si>
  <si>
    <t xml:space="preserve">Naknade za uređivanje i izgradnju građevinskog zemljišta </t>
  </si>
  <si>
    <t xml:space="preserve">Fees for Regulation and Upkeep of Construction Land </t>
  </si>
  <si>
    <t xml:space="preserve">Naknade za izgradnju i održavanje lokalnih puteva i drugih javnih objekata od opštinskog značaja </t>
  </si>
  <si>
    <t>Fees for Construction and Upkeep of Local Roads and Other Local Facilities</t>
  </si>
  <si>
    <t>Naknada za puteve</t>
  </si>
  <si>
    <t>Road fees</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</si>
  <si>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</si>
  <si>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</si>
  <si>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</si>
  <si>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</si>
  <si>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</si>
  <si>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</si>
  <si>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</si>
  <si>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</si>
  <si>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</si>
  <si>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Government Body Activities</t>
  </si>
  <si>
    <t>Samodoprinosi</t>
  </si>
  <si>
    <t>Self contributions</t>
  </si>
  <si>
    <t>Other Revenues</t>
  </si>
  <si>
    <t xml:space="preserve"> </t>
  </si>
  <si>
    <t>Primici od prodaje imovine</t>
  </si>
  <si>
    <t>Revenues from Selling Assets</t>
  </si>
  <si>
    <t>Primici od prodaje nefinansijske imovine</t>
  </si>
  <si>
    <t>Revenues from Selling Non-Financial Assets</t>
  </si>
  <si>
    <t>Primici od prodaje finansijske imovine</t>
  </si>
  <si>
    <t>Revenues from Selling Financial Assets</t>
  </si>
  <si>
    <t>Primici od otplate kredita i sredstva prenesena iz prethodne godine</t>
  </si>
  <si>
    <t>Receipts from Repayment of Loans and Funds Carried over from Previous Year</t>
  </si>
  <si>
    <t>Primici od otplate kredita</t>
  </si>
  <si>
    <t>Receipts from Repayment of Loans</t>
  </si>
  <si>
    <t>Sredstva prenesena iz prethodne godine</t>
  </si>
  <si>
    <t>Funds Carried over from Previous Year</t>
  </si>
  <si>
    <t>Donacije i transferi</t>
  </si>
  <si>
    <t>Grants and Transfers</t>
  </si>
  <si>
    <t>Donacije</t>
  </si>
  <si>
    <t>Grants</t>
  </si>
  <si>
    <t>Transferi</t>
  </si>
  <si>
    <t>Transfers</t>
  </si>
  <si>
    <t xml:space="preserve">Pozajmice i krediti </t>
  </si>
  <si>
    <t>Loans and borrowings</t>
  </si>
  <si>
    <t>Pozajmice i krediti</t>
  </si>
  <si>
    <t>Pozajmice i krediti od domaćih izvora</t>
  </si>
  <si>
    <t>Domestic Loans and Borrowings</t>
  </si>
  <si>
    <t>Pozajmice i krediti od inostranih izvora</t>
  </si>
  <si>
    <t>Foreign Loans and Borrowings</t>
  </si>
  <si>
    <t>IZDACI</t>
  </si>
  <si>
    <t>Total Expenditures</t>
  </si>
  <si>
    <t>Tekući izdaci</t>
  </si>
  <si>
    <t>Current Expenditures</t>
  </si>
  <si>
    <t>Bruto zarade i doprinosi na teret poslodavca</t>
  </si>
  <si>
    <t>Gross Salaries and Contributions</t>
  </si>
  <si>
    <t>Neto zarade</t>
  </si>
  <si>
    <t>Net Salaries</t>
  </si>
  <si>
    <t>Porez na zarade</t>
  </si>
  <si>
    <t>Doprinosi na teret zaposlenog</t>
  </si>
  <si>
    <t>Contributions Charged to Employee</t>
  </si>
  <si>
    <t>Doprinosi na teret poslodavca</t>
  </si>
  <si>
    <t>Contributions Charged to Employer</t>
  </si>
  <si>
    <t>Opštinski prirez</t>
  </si>
  <si>
    <t>Surtax on PIT</t>
  </si>
  <si>
    <t>Ostala lična primanja</t>
  </si>
  <si>
    <t>Other Personal Income</t>
  </si>
  <si>
    <t>Naknada za zimnicu</t>
  </si>
  <si>
    <t>Compensation for Meals</t>
  </si>
  <si>
    <t>Naknada za stanovanje i odvojen život</t>
  </si>
  <si>
    <t>Compensation for Living Costs and Separate Living</t>
  </si>
  <si>
    <t>Naknada za prevoz</t>
  </si>
  <si>
    <t>Compensation for Transport</t>
  </si>
  <si>
    <t>Jubilarne nagrade</t>
  </si>
  <si>
    <t>Annual awards</t>
  </si>
  <si>
    <t>Otpremnine</t>
  </si>
  <si>
    <t>Compensation for Early Retirement</t>
  </si>
  <si>
    <t>Naknada skupstinskim poslanicima</t>
  </si>
  <si>
    <t>Parliament Members Compensation</t>
  </si>
  <si>
    <t>Other Compensations</t>
  </si>
  <si>
    <t>Rashodi za materijal</t>
  </si>
  <si>
    <t>Expenditures for Supplies</t>
  </si>
  <si>
    <t>Administrativni materijal</t>
  </si>
  <si>
    <t>Administrative Supplies</t>
  </si>
  <si>
    <t>Materijal za zdravstvenu zaštitu</t>
  </si>
  <si>
    <t>Health Protection Supplies</t>
  </si>
  <si>
    <t>Materijal za posebne namjene</t>
  </si>
  <si>
    <t>Special Supplies</t>
  </si>
  <si>
    <t>Rashodi za energiju</t>
  </si>
  <si>
    <t>Expenditures for Energy</t>
  </si>
  <si>
    <t>Rashodi za gorivo</t>
  </si>
  <si>
    <t>Expenditures for Fuel</t>
  </si>
  <si>
    <t>Ostali rashodi za materijal</t>
  </si>
  <si>
    <t>Other Expenditures for Supplies</t>
  </si>
  <si>
    <t>Rashodi za usluge</t>
  </si>
  <si>
    <t>Expenditures for Services</t>
  </si>
  <si>
    <t>Službena putovanja</t>
  </si>
  <si>
    <t>Business trips</t>
  </si>
  <si>
    <t>Reprezentacija</t>
  </si>
  <si>
    <t>Representation Costs</t>
  </si>
  <si>
    <t>Komunikacione usluge</t>
  </si>
  <si>
    <t>Communication Services</t>
  </si>
  <si>
    <t>Bankarske usluge i negativne kursne razlike</t>
  </si>
  <si>
    <t>Bank Services and FX Conversion Loss</t>
  </si>
  <si>
    <t>Usluge prevoza</t>
  </si>
  <si>
    <t>Transport Services</t>
  </si>
  <si>
    <t>Advokatske, notarske i pravne usluge</t>
  </si>
  <si>
    <t>Legal Services (lawyers, notars and others)</t>
  </si>
  <si>
    <t>Konsultantske usluge, projekti i studije</t>
  </si>
  <si>
    <t>Consultancy Services</t>
  </si>
  <si>
    <t>Usluge stručnog usavršavanja</t>
  </si>
  <si>
    <t>Professional Training Services</t>
  </si>
  <si>
    <t>Ostale usluge</t>
  </si>
  <si>
    <t>Other Services</t>
  </si>
  <si>
    <t>Rashodi za tekuće održavanje</t>
  </si>
  <si>
    <t>Current Maintenance</t>
  </si>
  <si>
    <t>Tekuće održavanje javne infrastrukture</t>
  </si>
  <si>
    <t>Current Maintenance of Public Infrastructure</t>
  </si>
  <si>
    <t>Tekuće održavanje građevinskih objekata</t>
  </si>
  <si>
    <t>Current Maintenance of Buildings</t>
  </si>
  <si>
    <t>Tekuće održavanje opreme</t>
  </si>
  <si>
    <t>Current Maintenance of Equipment</t>
  </si>
  <si>
    <t>Kamate</t>
  </si>
  <si>
    <t>Interests</t>
  </si>
  <si>
    <t>Kamate rezidentima</t>
  </si>
  <si>
    <t>Interests on Domestic Debt</t>
  </si>
  <si>
    <t>Kamate nerezidentima</t>
  </si>
  <si>
    <t>Interests on Foreign Debt</t>
  </si>
  <si>
    <t>Renta</t>
  </si>
  <si>
    <t>Rent</t>
  </si>
  <si>
    <t>Zakup objekata</t>
  </si>
  <si>
    <t>Rent of Real Estate</t>
  </si>
  <si>
    <t>Zakup opreme</t>
  </si>
  <si>
    <t>Rent of Equipment</t>
  </si>
  <si>
    <t>Zakup zemljišta</t>
  </si>
  <si>
    <t>Rent of Property</t>
  </si>
  <si>
    <t>Subvencije</t>
  </si>
  <si>
    <t>Subsidies</t>
  </si>
  <si>
    <t>Subvencije za proizvodnju i pružanje usluga</t>
  </si>
  <si>
    <t>Production and Services Subsidies</t>
  </si>
  <si>
    <t>Izvozne subvencije</t>
  </si>
  <si>
    <t>Export Subsidies</t>
  </si>
  <si>
    <t>Uvozne subvencije</t>
  </si>
  <si>
    <t>Import Subsidies</t>
  </si>
  <si>
    <t>Ostali izdaci</t>
  </si>
  <si>
    <t>Other expenditures</t>
  </si>
  <si>
    <t>Izdaci po osnovu isplate ugovora o djelu</t>
  </si>
  <si>
    <t xml:space="preserve">Expenditures for Service Contracts </t>
  </si>
  <si>
    <t>Izdaci po osnovu troškova sudskih postupaka</t>
  </si>
  <si>
    <t>Expenditures for Judicial Proceeding</t>
  </si>
  <si>
    <t>Izrada i održavanje softvera</t>
  </si>
  <si>
    <t>Expenditures for Software Maintenance</t>
  </si>
  <si>
    <t>Osiguranje</t>
  </si>
  <si>
    <t>Insurance</t>
  </si>
  <si>
    <t>Kontribucije za članstvo u domaćim i međunarodnim organizacijama</t>
  </si>
  <si>
    <t>Contribution for Domestic and International Institutions Membership</t>
  </si>
  <si>
    <t>Komunalne naknade</t>
  </si>
  <si>
    <t>Utility Charges</t>
  </si>
  <si>
    <t>Kazne</t>
  </si>
  <si>
    <t>Penalties</t>
  </si>
  <si>
    <t>Ostalo</t>
  </si>
  <si>
    <t>Others</t>
  </si>
  <si>
    <t>Transferi za socijalnu zaštitu</t>
  </si>
  <si>
    <t>Social Security Transfers</t>
  </si>
  <si>
    <t>Prava iz oblasti socijalne zaštite</t>
  </si>
  <si>
    <t>Social Security</t>
  </si>
  <si>
    <t>Dječiji dodaci</t>
  </si>
  <si>
    <t>Children benefits</t>
  </si>
  <si>
    <t>Boračko invalidska zaštita</t>
  </si>
  <si>
    <t>Veteran and disability benefits</t>
  </si>
  <si>
    <t>Materijalno obezbjeđenje porodice</t>
  </si>
  <si>
    <t>Assistance for the Family</t>
  </si>
  <si>
    <t>Porodiljska odsustva</t>
  </si>
  <si>
    <t>Maternity leave</t>
  </si>
  <si>
    <t>Tuđa njega i pomoć</t>
  </si>
  <si>
    <t>Care and Assistance Benefits</t>
  </si>
  <si>
    <t>Ishrana djece u predškolskim ustanovama</t>
  </si>
  <si>
    <t>Pre-school Meal Plans</t>
  </si>
  <si>
    <t>Izdržavanje štićenika u domovima</t>
  </si>
  <si>
    <t>Support to Nurse Homes</t>
  </si>
  <si>
    <t>Sredstva za tehnološke viškove</t>
  </si>
  <si>
    <t>Funds for redundant labor</t>
  </si>
  <si>
    <t>Garantovane zarade</t>
  </si>
  <si>
    <t>Guaranteed Earnings</t>
  </si>
  <si>
    <t>Otpremnine za tehnološke viškove</t>
  </si>
  <si>
    <t>Redundant Labor Benefits</t>
  </si>
  <si>
    <t>Dokup staža</t>
  </si>
  <si>
    <t>Additional Insurance Payment</t>
  </si>
  <si>
    <t>Naknade nezaposlenim licima</t>
  </si>
  <si>
    <t>Compensation to Unemployed</t>
  </si>
  <si>
    <t>Other</t>
  </si>
  <si>
    <t>Prava iz oblasti penzijskog i invalidskog osiguranja</t>
  </si>
  <si>
    <t>Pension and Disability Insurance</t>
  </si>
  <si>
    <t>Starosna penzija</t>
  </si>
  <si>
    <t>Age pension</t>
  </si>
  <si>
    <t>Invalidska penzija</t>
  </si>
  <si>
    <t>Disability pension</t>
  </si>
  <si>
    <t>Porodična penzija</t>
  </si>
  <si>
    <t>Family pension</t>
  </si>
  <si>
    <t>Compensations</t>
  </si>
  <si>
    <t>Dodaci</t>
  </si>
  <si>
    <t>Addendums</t>
  </si>
  <si>
    <t>Ostala prava</t>
  </si>
  <si>
    <t>Other rughts</t>
  </si>
  <si>
    <t>Doprinos za zdravstvenu zaštitu penzionera</t>
  </si>
  <si>
    <t>Contribution to Health Protection of Pensioners</t>
  </si>
  <si>
    <t>Ostala prava iz oblasti zdravstvene zaštite</t>
  </si>
  <si>
    <t>Other Health Care Transfers</t>
  </si>
  <si>
    <t>Liječenje van Crne Gore</t>
  </si>
  <si>
    <t>Health Treatment Abroad</t>
  </si>
  <si>
    <t>Ostala prava iz zdravstvenog osiguranja</t>
  </si>
  <si>
    <t>Other Health Care Insurance</t>
  </si>
  <si>
    <t>Ortopedske sprave i pomagala</t>
  </si>
  <si>
    <t>Orthopedic Devices and Supplies</t>
  </si>
  <si>
    <t>Naknade za bolovanje preko 60 dana</t>
  </si>
  <si>
    <t xml:space="preserve">Compensation for Health Leave </t>
  </si>
  <si>
    <t>Naknade za putne troškove osiguranika</t>
  </si>
  <si>
    <t>Compensation for Travel Costs of Insured Person</t>
  </si>
  <si>
    <t xml:space="preserve">Transferi institucijama, pojedincima, nevladinom i javnom sektoru </t>
  </si>
  <si>
    <t xml:space="preserve">Transfers to Institutions, Individuals, NGO and Public Sector </t>
  </si>
  <si>
    <t xml:space="preserve">Transferi za zdravstvenu zaštitu </t>
  </si>
  <si>
    <t>Transfers for Health Protection</t>
  </si>
  <si>
    <t>Transferi obrazovanju</t>
  </si>
  <si>
    <t>Transfer for Education</t>
  </si>
  <si>
    <t>Transferi institucijama kulture i sporta</t>
  </si>
  <si>
    <t>Transfers for Culture and Sports</t>
  </si>
  <si>
    <t>Transferi nevladinim organizacijama</t>
  </si>
  <si>
    <t>Transfers to NGOs</t>
  </si>
  <si>
    <t>Transferi političkim partijama, strankama i udruženjima</t>
  </si>
  <si>
    <t>Transfers to Political Parties</t>
  </si>
  <si>
    <t>Transferi za jednokratne socijalne pomoći</t>
  </si>
  <si>
    <t>Transfers for Non-refundable Social Help</t>
  </si>
  <si>
    <t>Transferi za lična primanja pripravnika</t>
  </si>
  <si>
    <t>Trasfers for Intern's Salary</t>
  </si>
  <si>
    <t>Ostali transferi pojedincima</t>
  </si>
  <si>
    <t>Other Transfers to Individuals</t>
  </si>
  <si>
    <t>Ostali transferi institucijama</t>
  </si>
  <si>
    <t>Other Transfers to Institutions</t>
  </si>
  <si>
    <t xml:space="preserve">Ostali transferi </t>
  </si>
  <si>
    <t>Other Transfers</t>
  </si>
  <si>
    <t>Transferi Fondu penzijskog i invalidskog osiguranja</t>
  </si>
  <si>
    <t>Transfers to Fund for Pension and Disability Insurance</t>
  </si>
  <si>
    <t>Transferi Fondu zdravstva</t>
  </si>
  <si>
    <t>Transfers to Health Fund</t>
  </si>
  <si>
    <t>Transferi zavodu za zapošljavanje</t>
  </si>
  <si>
    <t>Transfers to Employment Fund</t>
  </si>
  <si>
    <t>Transferi opštinama</t>
  </si>
  <si>
    <t>Transfers to Municipalities</t>
  </si>
  <si>
    <t>Transferi budžetu države</t>
  </si>
  <si>
    <t>Transfers to State Budget</t>
  </si>
  <si>
    <t>Transferi javnim preduzećima</t>
  </si>
  <si>
    <t>Transfers to State Owned Enterprises</t>
  </si>
  <si>
    <t>Kapitalni izdaci</t>
  </si>
  <si>
    <t>Capital Expenditure</t>
  </si>
  <si>
    <t>Izdaci za infrastrukturu opšeg značaja</t>
  </si>
  <si>
    <t>Capital Expenditure for Public Infrastructure</t>
  </si>
  <si>
    <t>Izdaci za lokalnu infrastrukturu</t>
  </si>
  <si>
    <t>Capital Expenditure for Local Infrastructure</t>
  </si>
  <si>
    <t>Izdaci za građevinske objekte</t>
  </si>
  <si>
    <t>Capital Expenditure for Building Construction</t>
  </si>
  <si>
    <t>Izdaci za uređenje zemljišta</t>
  </si>
  <si>
    <t>Capital Expenditure for Land Construction/Improvement</t>
  </si>
  <si>
    <t>Izdaci za opremu</t>
  </si>
  <si>
    <t>Capital Expenditure for Equipment</t>
  </si>
  <si>
    <t>Izdaci za investiciono održavanje</t>
  </si>
  <si>
    <t>Capital Expenditure for Investment Upkeep</t>
  </si>
  <si>
    <t>Izdaci za zalihe</t>
  </si>
  <si>
    <t>Capital Expenditure for Stock</t>
  </si>
  <si>
    <t>Izdaci za kupovinu hartija od vrijednosti</t>
  </si>
  <si>
    <t>Capital Expenditure for Securities</t>
  </si>
  <si>
    <t>Ostali kapitalni izdaci</t>
  </si>
  <si>
    <t>Other Capital Expenditure</t>
  </si>
  <si>
    <t>Krediti i pozajmice</t>
  </si>
  <si>
    <t>Credits and Borrowings</t>
  </si>
  <si>
    <t>Pozajmice i krediti nefinansijskim institucijama</t>
  </si>
  <si>
    <t>Credits and Borrowings to Non-Financial Institutions</t>
  </si>
  <si>
    <t>Pozajmice i krediti finansijskim institucijama</t>
  </si>
  <si>
    <t>Credits and Borrowings to Financial Institutions</t>
  </si>
  <si>
    <t>Pozajmice i krediti pojedincima</t>
  </si>
  <si>
    <t>Credits and Borrowings to Individuals</t>
  </si>
  <si>
    <t>Pozajmice i krediti vanbudžetskim fondovima i opštinama</t>
  </si>
  <si>
    <t>Credits and Borrowings to Municipalities and State Funds</t>
  </si>
  <si>
    <t>Ostale pozajmice i krediti</t>
  </si>
  <si>
    <t>Other Credits and Borrowings</t>
  </si>
  <si>
    <t>Otplata dugova</t>
  </si>
  <si>
    <t>Repayment of Debt</t>
  </si>
  <si>
    <t>Otplata duga</t>
  </si>
  <si>
    <t>Otplata hartija od vrijednosti i kredita rezidentima</t>
  </si>
  <si>
    <t>Repayment of Domestic Debt</t>
  </si>
  <si>
    <t>Otplata hartija od vrijednosti i kredita nerezidentima</t>
  </si>
  <si>
    <t>Repayment of Foreign Debt</t>
  </si>
  <si>
    <t>Otplata garancija</t>
  </si>
  <si>
    <t>Repayment of Guarantees</t>
  </si>
  <si>
    <t>Otplata garancija u zemlji</t>
  </si>
  <si>
    <t>Repayment of Domestic Guarantees</t>
  </si>
  <si>
    <t>Otplata garancija u inostranstvu</t>
  </si>
  <si>
    <t>Repayment of Foreign Guarantees</t>
  </si>
  <si>
    <t>Otplata obaveza iz prethodnih godina</t>
  </si>
  <si>
    <t>Repayments of Arrears</t>
  </si>
  <si>
    <t>Rezerve</t>
  </si>
  <si>
    <t>Reserves</t>
  </si>
  <si>
    <t>Tekuća budžetska rezerva</t>
  </si>
  <si>
    <t>Current Budget Reserve</t>
  </si>
  <si>
    <t>Stalna budžetska rezerva</t>
  </si>
  <si>
    <t>Permanent Budget Reserve</t>
  </si>
  <si>
    <t>Ostale rezerve</t>
  </si>
  <si>
    <t>Other Reserves</t>
  </si>
  <si>
    <t>Januar</t>
  </si>
  <si>
    <t>January</t>
  </si>
  <si>
    <t>Februar</t>
  </si>
  <si>
    <t>February</t>
  </si>
  <si>
    <t>Mart</t>
  </si>
  <si>
    <t>March</t>
  </si>
  <si>
    <t>April</t>
  </si>
  <si>
    <t>Maj</t>
  </si>
  <si>
    <t>May</t>
  </si>
  <si>
    <t>Jun</t>
  </si>
  <si>
    <t>June</t>
  </si>
  <si>
    <t>Jul</t>
  </si>
  <si>
    <t>July</t>
  </si>
  <si>
    <t>Avgust</t>
  </si>
  <si>
    <t>August</t>
  </si>
  <si>
    <t>Septembar</t>
  </si>
  <si>
    <t>September</t>
  </si>
  <si>
    <t>Oktobar</t>
  </si>
  <si>
    <t>October</t>
  </si>
  <si>
    <t>Novembar</t>
  </si>
  <si>
    <t>November</t>
  </si>
  <si>
    <t>Decembar</t>
  </si>
  <si>
    <t>December</t>
  </si>
  <si>
    <t>Prihodi za mjesec</t>
  </si>
  <si>
    <t>Revenues for</t>
  </si>
  <si>
    <t>Rashodi za mjesec</t>
  </si>
  <si>
    <t>Expenditures for</t>
  </si>
  <si>
    <t>Deficit for</t>
  </si>
  <si>
    <t>Prihodi za period Januar -</t>
  </si>
  <si>
    <t>Rashodi za period Januar -</t>
  </si>
  <si>
    <t>Deficit za period Januar -</t>
  </si>
  <si>
    <t>Historical Data, since 2006</t>
  </si>
  <si>
    <t>Revenues for period January -</t>
  </si>
  <si>
    <t>Expenditures for period January -</t>
  </si>
  <si>
    <t>Deficit for period January -</t>
  </si>
  <si>
    <t>Pregled</t>
  </si>
  <si>
    <t>Breakdown</t>
  </si>
  <si>
    <t>Stanje javnog duga (% BDP)</t>
  </si>
  <si>
    <t>Public debt (% GDP)</t>
  </si>
  <si>
    <t>Plan</t>
  </si>
  <si>
    <t>Ostvarenje</t>
  </si>
  <si>
    <t>Execution</t>
  </si>
  <si>
    <t>Početak</t>
  </si>
  <si>
    <t>Welcome tab</t>
  </si>
  <si>
    <t>Tekući budžetski izdaci</t>
  </si>
  <si>
    <t>Current Budgetary Expenditures</t>
  </si>
  <si>
    <t>Kapitalni izdaci u tekućem budžetu</t>
  </si>
  <si>
    <t>Current Capital Expenditure</t>
  </si>
  <si>
    <t>mjeseci</t>
  </si>
  <si>
    <t>mil. €</t>
  </si>
  <si>
    <t>Uvodni</t>
  </si>
  <si>
    <t>BDP</t>
  </si>
  <si>
    <t>GDP</t>
  </si>
  <si>
    <t>i</t>
  </si>
  <si>
    <t>opšte</t>
  </si>
  <si>
    <t>2006-01</t>
  </si>
  <si>
    <t>2006-02</t>
  </si>
  <si>
    <t>2006-03</t>
  </si>
  <si>
    <t>2006-04</t>
  </si>
  <si>
    <t>2006-05</t>
  </si>
  <si>
    <t>2006-06</t>
  </si>
  <si>
    <t>2006-07</t>
  </si>
  <si>
    <t>2006-08</t>
  </si>
  <si>
    <t>2006-09</t>
  </si>
  <si>
    <t>2006-10</t>
  </si>
  <si>
    <t>2006-11</t>
  </si>
  <si>
    <t>2006-12</t>
  </si>
  <si>
    <t>2007-01</t>
  </si>
  <si>
    <t>2007-02</t>
  </si>
  <si>
    <t>2007-03</t>
  </si>
  <si>
    <t>2007-04</t>
  </si>
  <si>
    <t>2007-05</t>
  </si>
  <si>
    <t>2007-06</t>
  </si>
  <si>
    <t>2007-07</t>
  </si>
  <si>
    <t>2007-08</t>
  </si>
  <si>
    <t>2007-09</t>
  </si>
  <si>
    <t>2007-10</t>
  </si>
  <si>
    <t>2007-11</t>
  </si>
  <si>
    <t>2007-12</t>
  </si>
  <si>
    <t>2008-12</t>
  </si>
  <si>
    <t>2008-01</t>
  </si>
  <si>
    <t>2008-02</t>
  </si>
  <si>
    <t>2008-03</t>
  </si>
  <si>
    <t>2008-04</t>
  </si>
  <si>
    <t>2008-05</t>
  </si>
  <si>
    <t>2008-06</t>
  </si>
  <si>
    <t>2008-07</t>
  </si>
  <si>
    <t>2008-08</t>
  </si>
  <si>
    <t>2008-09</t>
  </si>
  <si>
    <t>2008-10</t>
  </si>
  <si>
    <t>2008-11</t>
  </si>
  <si>
    <t>2009-01</t>
  </si>
  <si>
    <t>2009-02</t>
  </si>
  <si>
    <t>2009-03</t>
  </si>
  <si>
    <t>2009-04</t>
  </si>
  <si>
    <t>2009-05</t>
  </si>
  <si>
    <t>2009-06</t>
  </si>
  <si>
    <t>2009-07</t>
  </si>
  <si>
    <t>2009-08</t>
  </si>
  <si>
    <t>2009-09</t>
  </si>
  <si>
    <t>2009-10</t>
  </si>
  <si>
    <t>2009-11</t>
  </si>
  <si>
    <t>2009-12</t>
  </si>
  <si>
    <t>2010-01</t>
  </si>
  <si>
    <t>2010-02</t>
  </si>
  <si>
    <t>2010-03</t>
  </si>
  <si>
    <t>2010-04</t>
  </si>
  <si>
    <t>2010-05</t>
  </si>
  <si>
    <t>2010-06</t>
  </si>
  <si>
    <t>2010-07</t>
  </si>
  <si>
    <t>2010-08</t>
  </si>
  <si>
    <t>2010-09</t>
  </si>
  <si>
    <t>2010-10</t>
  </si>
  <si>
    <t>2010-11</t>
  </si>
  <si>
    <t>2010-12</t>
  </si>
  <si>
    <t>2011-01</t>
  </si>
  <si>
    <t>2011-02</t>
  </si>
  <si>
    <t>2011-03</t>
  </si>
  <si>
    <t>2011-04</t>
  </si>
  <si>
    <t>2011-05</t>
  </si>
  <si>
    <t>2011-06</t>
  </si>
  <si>
    <t>2011-07</t>
  </si>
  <si>
    <t>2011-08</t>
  </si>
  <si>
    <t>2011-09</t>
  </si>
  <si>
    <t>2011-10</t>
  </si>
  <si>
    <t>2011-11</t>
  </si>
  <si>
    <t>2011-12</t>
  </si>
  <si>
    <t>2012-01</t>
  </si>
  <si>
    <t>2012-02</t>
  </si>
  <si>
    <t>2012-03</t>
  </si>
  <si>
    <t>2012-04</t>
  </si>
  <si>
    <t>2012-05</t>
  </si>
  <si>
    <t>2012-06</t>
  </si>
  <si>
    <t>2012-07</t>
  </si>
  <si>
    <t>2012-08</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</si>
  <si>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</si>
  <si>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</si>
  <si>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</si>
  <si>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</si>
  <si>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</si>
  <si>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</si>
  <si>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</si>
  <si>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</si>
  <si>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</si>
  <si>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</si>
  <si>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</si>
  <si>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</si>
  <si>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</si>
  <si>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</si>
  <si>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</si>
  <si>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</si>
  <si>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</si>
  <si>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</si>
  <si>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</si>
  <si>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</si>
  <si>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</si>
  <si>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</si>
  <si>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</si>
  <si>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</si>
  <si>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</si>
  <si>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</si>
  <si>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</si>
  <si>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</si>
  <si>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</si>
  <si>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</si>
  <si>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</si>
  <si>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</si>
  <si>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</si>
  <si>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</si>
  <si>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</si>
  <si>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</si>
  <si>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</si>
  <si>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</si>
  <si>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</si>
  <si>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</si>
  <si>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Kapitalni budžet</t>
  </si>
  <si>
    <t>Nedostajuća sredstva</t>
  </si>
  <si>
    <t>Finansiranje</t>
  </si>
  <si>
    <t>Suficit / deficit</t>
  </si>
  <si>
    <t>Surplus / deficit</t>
  </si>
  <si>
    <t>Primarni bilans</t>
  </si>
  <si>
    <t>Primary balance</t>
  </si>
  <si>
    <t>Financing needs</t>
  </si>
  <si>
    <t>Financing</t>
  </si>
  <si>
    <t>Povećanje / smanjenje depozita</t>
  </si>
  <si>
    <t>Increase / decrease of deposits</t>
  </si>
  <si>
    <t>Budget Execution</t>
  </si>
  <si>
    <t>Plan ostvarenja budžeta</t>
  </si>
  <si>
    <t>Planned Budget Execution</t>
  </si>
  <si>
    <t>Ostvarenje budžeta</t>
  </si>
  <si>
    <t>OSTVARENJE BUDŽETA</t>
  </si>
  <si>
    <t>2006-01p</t>
  </si>
  <si>
    <t>2006-02p</t>
  </si>
  <si>
    <t>2006-03p</t>
  </si>
  <si>
    <t>2006-04p</t>
  </si>
  <si>
    <t>2006-05p</t>
  </si>
  <si>
    <t>2006-06p</t>
  </si>
  <si>
    <t>2006-07p</t>
  </si>
  <si>
    <t>2006-08p</t>
  </si>
  <si>
    <t>2006-09p</t>
  </si>
  <si>
    <t>2006-10p</t>
  </si>
  <si>
    <t>2006-11p</t>
  </si>
  <si>
    <t>2006-12p</t>
  </si>
  <si>
    <t>2007-01p</t>
  </si>
  <si>
    <t>2007-02p</t>
  </si>
  <si>
    <t>2007-03p</t>
  </si>
  <si>
    <t>2007-04p</t>
  </si>
  <si>
    <t>2007-05p</t>
  </si>
  <si>
    <t>2007-06p</t>
  </si>
  <si>
    <t>2007-07p</t>
  </si>
  <si>
    <t>2007-08p</t>
  </si>
  <si>
    <t>2007-09p</t>
  </si>
  <si>
    <t>2007-10p</t>
  </si>
  <si>
    <t>2007-11p</t>
  </si>
  <si>
    <t>2007-12p</t>
  </si>
  <si>
    <t>2008-01p</t>
  </si>
  <si>
    <t>2008-02p</t>
  </si>
  <si>
    <t>2008-03p</t>
  </si>
  <si>
    <t>2008-04p</t>
  </si>
  <si>
    <t>2008-05p</t>
  </si>
  <si>
    <t>2008-06p</t>
  </si>
  <si>
    <t>2008-07p</t>
  </si>
  <si>
    <t>2008-08p</t>
  </si>
  <si>
    <t>2008-09p</t>
  </si>
  <si>
    <t>2008-10p</t>
  </si>
  <si>
    <t>2008-11p</t>
  </si>
  <si>
    <t>2008-12p</t>
  </si>
  <si>
    <t>2009-01p</t>
  </si>
  <si>
    <t>2009-02p</t>
  </si>
  <si>
    <t>2009-03p</t>
  </si>
  <si>
    <t>2009-04p</t>
  </si>
  <si>
    <t>2009-05p</t>
  </si>
  <si>
    <t>2009-06p</t>
  </si>
  <si>
    <t>2009-07p</t>
  </si>
  <si>
    <t>2009-08p</t>
  </si>
  <si>
    <t>2009-09p</t>
  </si>
  <si>
    <t>2009-10p</t>
  </si>
  <si>
    <t>2009-11p</t>
  </si>
  <si>
    <t>2009-12p</t>
  </si>
  <si>
    <t>2010-01p</t>
  </si>
  <si>
    <t>2010-02p</t>
  </si>
  <si>
    <t>2010-03p</t>
  </si>
  <si>
    <t>2010-04p</t>
  </si>
  <si>
    <t>2010-05p</t>
  </si>
  <si>
    <t>2010-06p</t>
  </si>
  <si>
    <t>2010-07p</t>
  </si>
  <si>
    <t>2010-08p</t>
  </si>
  <si>
    <t>2010-09p</t>
  </si>
  <si>
    <t>2010-10p</t>
  </si>
  <si>
    <t>2010-11p</t>
  </si>
  <si>
    <t>2010-12p</t>
  </si>
  <si>
    <t>2011-01p</t>
  </si>
  <si>
    <t>2011-02p</t>
  </si>
  <si>
    <t>2011-03p</t>
  </si>
  <si>
    <t>2011-04p</t>
  </si>
  <si>
    <t>2011-05p</t>
  </si>
  <si>
    <t>2011-06p</t>
  </si>
  <si>
    <t>2011-07p</t>
  </si>
  <si>
    <t>2011-08p</t>
  </si>
  <si>
    <t>2011-09p</t>
  </si>
  <si>
    <t>2011-10p</t>
  </si>
  <si>
    <t>2011-11p</t>
  </si>
  <si>
    <t>2011-12p</t>
  </si>
  <si>
    <t>2012-01p</t>
  </si>
  <si>
    <t>2012-02p</t>
  </si>
  <si>
    <t>2012-03p</t>
  </si>
  <si>
    <t>2012-04p</t>
  </si>
  <si>
    <t>2012-05p</t>
  </si>
  <si>
    <t>2012-06p</t>
  </si>
  <si>
    <t>2012-07p</t>
  </si>
  <si>
    <t>2012-08p</t>
  </si>
  <si>
    <t>2012-09p</t>
  </si>
  <si>
    <t>2012-10p</t>
  </si>
  <si>
    <t>2012-11p</t>
  </si>
  <si>
    <t>2012-12p</t>
  </si>
  <si>
    <t>2013-01p</t>
  </si>
  <si>
    <t>2013-02p</t>
  </si>
  <si>
    <t>2013-03p</t>
  </si>
  <si>
    <t>2013-04p</t>
  </si>
  <si>
    <t>2013-05p</t>
  </si>
  <si>
    <t>2013-06p</t>
  </si>
  <si>
    <t>2013-07p</t>
  </si>
  <si>
    <t>2013-08p</t>
  </si>
  <si>
    <t>2013-09p</t>
  </si>
  <si>
    <t>2013-10p</t>
  </si>
  <si>
    <t>2013-11p</t>
  </si>
  <si>
    <t>2013-12p</t>
  </si>
  <si>
    <t>2014-01p</t>
  </si>
  <si>
    <t>2014-02p</t>
  </si>
  <si>
    <t>2014-03p</t>
  </si>
  <si>
    <t>2014-04p</t>
  </si>
  <si>
    <t>2014-05p</t>
  </si>
  <si>
    <t>2014-06p</t>
  </si>
  <si>
    <t>2014-07p</t>
  </si>
  <si>
    <t>2014-08p</t>
  </si>
  <si>
    <t>2014-09p</t>
  </si>
  <si>
    <t>2014-10p</t>
  </si>
  <si>
    <t>2014-11p</t>
  </si>
  <si>
    <t>2014-12p</t>
  </si>
  <si>
    <t>2015-01p</t>
  </si>
  <si>
    <t>2015-02p</t>
  </si>
  <si>
    <t>2015-03p</t>
  </si>
  <si>
    <t>2015-04p</t>
  </si>
  <si>
    <t>2015-05p</t>
  </si>
  <si>
    <t>2015-06p</t>
  </si>
  <si>
    <t>2015-07p</t>
  </si>
  <si>
    <t>2015-08p</t>
  </si>
  <si>
    <t>2015-09p</t>
  </si>
  <si>
    <t>2015-10p</t>
  </si>
  <si>
    <t>2015-11p</t>
  </si>
  <si>
    <t>2015-12p</t>
  </si>
  <si>
    <t>PLAN OSTVARENJA BUDŽETA</t>
  </si>
  <si>
    <t>Odstupanje</t>
  </si>
  <si>
    <t>Deviation</t>
  </si>
  <si>
    <t>%</t>
  </si>
  <si>
    <t>godina</t>
  </si>
  <si>
    <t>Prihodi budžeta</t>
  </si>
  <si>
    <t>Realizacija budžeta</t>
  </si>
  <si>
    <t>Budget realization</t>
  </si>
  <si>
    <t>4630p</t>
  </si>
  <si>
    <t>Neto povećanje obaveza</t>
  </si>
  <si>
    <t>Net increase of liabilities</t>
  </si>
  <si>
    <r>
      <t xml:space="preserve">Kontakt:
</t>
    </r>
    <r>
      <rPr>
        <sz val="9"/>
        <color rgb="FF000000"/>
        <rFont val="Calibri"/>
        <family val="2"/>
        <scheme val="minor"/>
      </rPr>
      <t xml:space="preserve">
</t>
    </r>
    <r>
      <rPr>
        <i/>
        <sz val="9"/>
        <color rgb="FF000000"/>
        <rFont val="Calibri"/>
        <family val="2"/>
        <scheme val="minor"/>
      </rPr>
      <t>e-mail: mf@mif.gov.me
tel/fax: 00 382 20 242 835</t>
    </r>
  </si>
  <si>
    <t>Contact:
e-mail: mf@mif.gov.me
tel/fax: 00 382 20 242 835</t>
  </si>
  <si>
    <t>Mjesečni podaci 2015</t>
  </si>
  <si>
    <t>Montly Data 2015</t>
  </si>
  <si>
    <t>Jan - Dec 2014</t>
  </si>
  <si>
    <t>Jan - Dec 2013</t>
  </si>
  <si>
    <t>Analitika Jan-Dec 2014</t>
  </si>
  <si>
    <t>2016-01</t>
  </si>
  <si>
    <t>2016-02</t>
  </si>
  <si>
    <t>2016-03</t>
  </si>
  <si>
    <t>2016-04</t>
  </si>
  <si>
    <t>2016-05</t>
  </si>
  <si>
    <t>2016-06</t>
  </si>
  <si>
    <t>2016-07</t>
  </si>
  <si>
    <t>2016-08</t>
  </si>
  <si>
    <t>2016-09</t>
  </si>
  <si>
    <t>2016-10</t>
  </si>
  <si>
    <t>2016-11</t>
  </si>
  <si>
    <t>2016-12</t>
  </si>
  <si>
    <t>2016-01p</t>
  </si>
  <si>
    <t>2016-02p</t>
  </si>
  <si>
    <t>2016-03p</t>
  </si>
  <si>
    <t>2016-04p</t>
  </si>
  <si>
    <t>2016-05p</t>
  </si>
  <si>
    <t>2016-06p</t>
  </si>
  <si>
    <t>2016-07p</t>
  </si>
  <si>
    <t>2016-08p</t>
  </si>
  <si>
    <t>2016-09p</t>
  </si>
  <si>
    <t>2016-10p</t>
  </si>
  <si>
    <t>2016-11p</t>
  </si>
  <si>
    <t>2016-12p</t>
  </si>
  <si>
    <t>Mjesečni podaci 2016</t>
  </si>
  <si>
    <t>Montly Data 2016</t>
  </si>
  <si>
    <t>Kapitalni izdaci u kapitalnom budžetu</t>
  </si>
  <si>
    <t>Ostala prava iz oblasti socijalne zaštite</t>
  </si>
  <si>
    <t>Other rights from social protection</t>
  </si>
  <si>
    <t xml:space="preserve">Other </t>
  </si>
  <si>
    <t>Ostali državni porezi</t>
  </si>
  <si>
    <t>Ost pr iz ob soczaš</t>
  </si>
  <si>
    <t>Jan- Dec 2015</t>
  </si>
  <si>
    <t>Suficit/Deficit za mjesec</t>
  </si>
  <si>
    <t>2017-01</t>
  </si>
  <si>
    <t>2017-02</t>
  </si>
  <si>
    <t>2017-03</t>
  </si>
  <si>
    <t>2017-04</t>
  </si>
  <si>
    <t>2017-05</t>
  </si>
  <si>
    <t>2017-06</t>
  </si>
  <si>
    <t>2017-07</t>
  </si>
  <si>
    <t>2017-08</t>
  </si>
  <si>
    <t>2017-09</t>
  </si>
  <si>
    <t>2017-10</t>
  </si>
  <si>
    <t>2017-11</t>
  </si>
  <si>
    <t>2017-12</t>
  </si>
  <si>
    <t>Mjesečni podaci 2017</t>
  </si>
  <si>
    <t>Montly Data 2017</t>
  </si>
  <si>
    <t>Mjesečni podaci 2012</t>
  </si>
  <si>
    <t>Montly Data 2012</t>
  </si>
  <si>
    <t>Mjesečni podaci 2011</t>
  </si>
  <si>
    <t>Montly Data 2011</t>
  </si>
  <si>
    <t>2018-01</t>
  </si>
  <si>
    <t>2018-02</t>
  </si>
  <si>
    <t>2018-03</t>
  </si>
  <si>
    <t>2018-04</t>
  </si>
  <si>
    <t>2018-05</t>
  </si>
  <si>
    <t>2018-06</t>
  </si>
  <si>
    <t>2018-07</t>
  </si>
  <si>
    <t>2018-08</t>
  </si>
  <si>
    <t>2018-09</t>
  </si>
  <si>
    <t>2018-10</t>
  </si>
  <si>
    <t>2018-11</t>
  </si>
  <si>
    <t>2018-12</t>
  </si>
  <si>
    <t>162.784,38 </t>
  </si>
  <si>
    <t>164.923,78 </t>
  </si>
  <si>
    <t>301.562,06 </t>
  </si>
  <si>
    <t>473.691,07 </t>
  </si>
  <si>
    <t>Budžetski izdaci</t>
  </si>
  <si>
    <t>Korigovani suficit/deficit</t>
  </si>
  <si>
    <t>...</t>
  </si>
  <si>
    <t>Mjesečni podaci 2018</t>
  </si>
  <si>
    <t>Montly Data 2018</t>
  </si>
  <si>
    <t>Mjesečni podaci 2019</t>
  </si>
  <si>
    <t>Montly Data 2019</t>
  </si>
  <si>
    <t>2019-01</t>
  </si>
  <si>
    <t>2019-02</t>
  </si>
  <si>
    <t>2019-03</t>
  </si>
  <si>
    <t>2019-04</t>
  </si>
  <si>
    <t>2019-05</t>
  </si>
  <si>
    <t>2019-06</t>
  </si>
  <si>
    <t>2019-07</t>
  </si>
  <si>
    <t>2019-08</t>
  </si>
  <si>
    <t>2019-09</t>
  </si>
  <si>
    <t>2019-10</t>
  </si>
  <si>
    <t>2019-11</t>
  </si>
  <si>
    <t>2019-12</t>
  </si>
  <si>
    <t>Capital Expenditure for securities</t>
  </si>
  <si>
    <t>Modified surplus/deficit</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</si>
</sst>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164" formatCode="_-* #,##0.00\ &quot;RSD&quot;_-;\-* #,##0.00\ &quot;RSD&quot;_-;_-* &quot;-&quot;??\ &quot;RSD&quot;_-;_-@_-"/>
    <numFmt numFmtId="165" formatCode="_-* #,##0.00\ _R_S_D_-;\-* #,##0.00\ _R_S_D_-;_-* &quot;-&quot;??\ _R_S_D_-;_-@_-"/>
    <numFmt numFmtId="166" formatCode="#,##0.0,,"/>
    <numFmt numFmtId="167" formatCode="0.0%"/>
    <numFmt numFmtId="168" formatCode="&quot;   &quot;@"/>
    <numFmt numFmtId="169" formatCode="&quot;      &quot;@"/>
    <numFmt numFmtId="170" formatCode="&quot;         &quot;@"/>
    <numFmt numFmtId="171" formatCode="&quot;            &quot;@"/>
    <numFmt numFmtId="172" formatCode="[&gt;0.05]#,##0.0;[&lt;-0.05]\-#,##0.0;\-\-&quot; &quot;;"/>
    <numFmt numFmtId="173" formatCode="[&gt;0.5]#,##0;[&lt;-0.5]\-#,##0;\-\-&quot; &quot;;"/>
    <numFmt numFmtId="174" formatCode="[Black]#,##0.0;[Black]\-#,##0.0;;"/>
    <numFmt numFmtId="175" formatCode="#,##0.0"/>
  </numFmts>
  <fonts count="77">
    <font>
      <sz val="11"/>
      <color theme="1"/>
      <name val="Calibri"/>
      <family val="2"/>
      <scheme val="minor"/>
    </font>
    <font>
      <sz val="11"/>
      <color theme="1"/>
      <name val="Calibri"/>
      <family val="2"/>
      <charset val="238"/>
      <scheme val="minor"/>
    </font>
    <font>
      <sz val="11"/>
      <color theme="1"/>
      <name val="Calibri"/>
      <family val="2"/>
      <charset val="238"/>
      <scheme val="minor"/>
    </font>
    <font>
      <sz val="10"/>
      <color theme="1"/>
      <name val="Calibri"/>
      <family val="2"/>
      <scheme val="minor"/>
    </font>
    <font>
      <sz val="9"/>
      <color theme="1"/>
      <name val="Calibri"/>
      <family val="2"/>
      <scheme val="minor"/>
    </font>
    <font>
      <sz val="11"/>
      <color rgb="FFFF0000"/>
      <name val="Calibri"/>
      <family val="2"/>
      <scheme val="minor"/>
    </font>
    <font>
      <i/>
      <sz val="9"/>
      <color theme="1"/>
      <name val="Calibri"/>
      <family val="2"/>
      <scheme val="minor"/>
    </font>
    <font>
      <sz val="11"/>
      <color rgb="FFFFFF00"/>
      <name val="Calibri"/>
      <family val="2"/>
      <scheme val="minor"/>
    </font>
    <font>
      <b/>
      <sz val="8"/>
      <name val="Calibri"/>
      <family val="2"/>
      <scheme val="minor"/>
    </font>
    <font>
      <b/>
      <sz val="8"/>
      <color theme="1"/>
      <name val="Calibri"/>
      <family val="2"/>
      <scheme val="minor"/>
    </font>
    <font>
      <sz val="8"/>
      <name val="Calibri"/>
      <family val="2"/>
      <scheme val="minor"/>
    </font>
    <font>
      <sz val="8"/>
      <color theme="1"/>
      <name val="Calibri"/>
      <family val="2"/>
      <scheme val="minor"/>
    </font>
    <font>
      <sz val="12"/>
      <name val="Calibri"/>
      <family val="2"/>
      <scheme val="minor"/>
    </font>
    <font>
      <sz val="11"/>
      <color rgb="FF000000"/>
      <name val="Calibri"/>
      <family val="2"/>
      <scheme val="minor"/>
    </font>
    <font>
      <sz val="10"/>
      <color rgb="FF000000"/>
      <name val="Calibri"/>
      <family val="2"/>
      <scheme val="minor"/>
    </font>
    <font>
      <i/>
      <sz val="10"/>
      <color rgb="FF000000"/>
      <name val="Calibri"/>
      <family val="2"/>
      <scheme val="minor"/>
    </font>
    <font>
      <sz val="9"/>
      <color rgb="FF000000"/>
      <name val="Calibri"/>
      <family val="2"/>
      <scheme val="minor"/>
    </font>
    <font>
      <i/>
      <sz val="9"/>
      <color rgb="FF000000"/>
      <name val="Calibri"/>
      <family val="2"/>
      <scheme val="minor"/>
    </font>
    <font>
      <i/>
      <sz val="8"/>
      <color theme="1"/>
      <name val="Calibri"/>
      <family val="2"/>
      <scheme val="minor"/>
    </font>
    <font>
      <i/>
      <sz val="9"/>
      <color theme="0" tint="-0.34998626667073579"/>
      <name val="Calibri"/>
      <family val="2"/>
      <scheme val="minor"/>
    </font>
    <font>
      <sz val="8"/>
      <color theme="0" tint="-0.34998626667073579"/>
      <name val="Calibri"/>
      <family val="2"/>
      <scheme val="minor"/>
    </font>
    <font>
      <i/>
      <sz val="8"/>
      <color theme="0" tint="-0.34998626667073579"/>
      <name val="Calibri"/>
      <family val="2"/>
      <scheme val="minor"/>
    </font>
    <font>
      <b/>
      <sz val="10"/>
      <color theme="1"/>
      <name val="Calibri"/>
      <family val="2"/>
      <scheme val="minor"/>
    </font>
    <font>
      <sz val="11"/>
      <color theme="1"/>
      <name val="Calibri"/>
      <family val="2"/>
      <scheme val="minor"/>
    </font>
    <font>
      <sz val="9.5"/>
      <color theme="1"/>
      <name val="Calibri"/>
      <family val="2"/>
      <scheme val="minor"/>
    </font>
    <font>
      <b/>
      <sz val="9.5"/>
      <color theme="1"/>
      <name val="Calibri"/>
      <family val="2"/>
      <scheme val="minor"/>
    </font>
    <font>
      <i/>
      <sz val="10"/>
      <color theme="1"/>
      <name val="Calibri"/>
      <family val="2"/>
      <scheme val="minor"/>
    </font>
    <font>
      <i/>
      <sz val="9.5"/>
      <color theme="1"/>
      <name val="Calibri"/>
      <family val="2"/>
      <scheme val="minor"/>
    </font>
    <font>
      <b/>
      <i/>
      <sz val="9.5"/>
      <color theme="1"/>
      <name val="Calibri"/>
      <family val="2"/>
      <scheme val="minor"/>
    </font>
    <font>
      <b/>
      <i/>
      <sz val="10"/>
      <color theme="1"/>
      <name val="Calibri"/>
      <family val="2"/>
      <scheme val="minor"/>
    </font>
    <font>
      <sz val="11"/>
      <color theme="0"/>
      <name val="Calibri"/>
      <family val="2"/>
      <scheme val="minor"/>
    </font>
    <font>
      <sz val="10"/>
      <color theme="0" tint="-4.9989318521683403E-2"/>
      <name val="Calibri"/>
      <family val="2"/>
      <scheme val="minor"/>
    </font>
    <font>
      <sz val="8"/>
      <color theme="0" tint="-4.9989318521683403E-2"/>
      <name val="Calibri"/>
      <family val="2"/>
      <scheme val="minor"/>
    </font>
    <font>
      <sz val="10"/>
      <name val="Arial"/>
      <family val="2"/>
      <charset val="238"/>
    </font>
    <font>
      <sz val="11"/>
      <color theme="0" tint="-4.9989318521683403E-2"/>
      <name val="Calibri"/>
      <family val="2"/>
      <scheme val="minor"/>
    </font>
    <font>
      <i/>
      <sz val="8"/>
      <color theme="0" tint="-4.9989318521683403E-2"/>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color rgb="FFFF0000"/>
      <name val="Calibri"/>
      <family val="2"/>
      <scheme val="minor"/>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2"/>
      <name val="Arial"/>
      <family val="2"/>
      <charset val="238"/>
    </font>
    <font>
      <b/>
      <sz val="18"/>
      <color theme="3"/>
      <name val="Cambria"/>
      <family val="2"/>
      <charset val="238"/>
      <scheme val="major"/>
    </font>
    <font>
      <sz val="9"/>
      <name val="Calibri"/>
      <family val="2"/>
      <scheme val="minor"/>
    </font>
    <font>
      <sz val="11"/>
      <name val="Calibri"/>
      <family val="2"/>
      <scheme val="minor"/>
    </font>
    <font>
      <sz val="10"/>
      <name val="Calibri"/>
      <family val="2"/>
      <scheme val="minor"/>
    </font>
    <font>
      <i/>
      <sz val="8"/>
      <name val="Calibri"/>
      <family val="2"/>
      <scheme val="minor"/>
    </font>
    <font>
      <sz val="10"/>
      <color rgb="FFFF0000"/>
      <name val="Calibri"/>
      <family val="2"/>
      <scheme val="minor"/>
    </font>
    <font>
      <b/>
      <sz val="10"/>
      <color theme="1"/>
      <name val="Calibri"/>
      <family val="2"/>
      <charset val="238"/>
      <scheme val="minor"/>
    </font>
    <font>
      <b/>
      <sz val="9.5"/>
      <color theme="1"/>
      <name val="Calibri"/>
      <family val="2"/>
      <charset val="238"/>
      <scheme val="minor"/>
    </font>
    <font>
      <i/>
      <sz val="10"/>
      <color theme="1"/>
      <name val="Calibri"/>
      <family val="2"/>
      <charset val="238"/>
      <scheme val="minor"/>
    </font>
    <font>
      <b/>
      <sz val="9"/>
      <color theme="1"/>
      <name val="Calibri"/>
      <family val="2"/>
      <scheme val="minor"/>
    </font>
    <font>
      <b/>
      <sz val="10"/>
      <name val="Calibri"/>
      <family val="2"/>
      <charset val="238"/>
      <scheme val="minor"/>
    </font>
    <font>
      <sz val="9"/>
      <color indexed="81"/>
      <name val="Tahoma"/>
      <family val="2"/>
    </font>
    <font>
      <b/>
      <sz val="9"/>
      <color indexed="81"/>
      <name val="Tahoma"/>
      <family val="2"/>
    </font>
    <font>
      <sz val="8"/>
      <color rgb="FF000000"/>
      <name val="Tahoma"/>
      <family val="2"/>
    </font>
    <font>
      <b/>
      <sz val="11"/>
      <color theme="1"/>
      <name val="Calibri"/>
      <family val="2"/>
      <scheme val="minor"/>
    </font>
  </fonts>
  <fills count="4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9.9948118533890809E-2"/>
        <bgColor indexed="64"/>
      </patternFill>
    </fill>
  </fills>
  <borders count="8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top/>
      <bottom/>
      <diagonal/>
    </border>
    <border>
      <left/>
      <right style="thin">
        <color auto="1"/>
      </right>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top/>
      <bottom style="dashed">
        <color indexed="64"/>
      </bottom>
      <diagonal/>
    </border>
    <border>
      <left/>
      <right style="medium">
        <color indexed="64"/>
      </right>
      <top/>
      <bottom style="dash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dashed">
        <color indexed="64"/>
      </bottom>
      <diagonal/>
    </border>
    <border>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diagonal/>
    </border>
    <border>
      <left/>
      <right/>
      <top style="dotted">
        <color indexed="64"/>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medium">
        <color indexed="64"/>
      </top>
      <bottom style="medium">
        <color indexed="64"/>
      </bottom>
      <diagonal/>
    </border>
    <border>
      <left/>
      <right style="double">
        <color indexed="64"/>
      </right>
      <top style="thin">
        <color indexed="64"/>
      </top>
      <bottom style="hair">
        <color indexed="64"/>
      </bottom>
      <diagonal/>
    </border>
    <border>
      <left/>
      <right style="double">
        <color indexed="64"/>
      </right>
      <top/>
      <bottom/>
      <diagonal/>
    </border>
    <border>
      <left/>
      <right style="double">
        <color indexed="64"/>
      </right>
      <top/>
      <bottom style="dashed">
        <color indexed="64"/>
      </bottom>
      <diagonal/>
    </border>
    <border>
      <left/>
      <right style="double">
        <color indexed="64"/>
      </right>
      <top style="dashed">
        <color indexed="64"/>
      </top>
      <bottom style="dashed">
        <color indexed="64"/>
      </bottom>
      <diagonal/>
    </border>
    <border>
      <left/>
      <right style="double">
        <color indexed="64"/>
      </right>
      <top style="dotted">
        <color indexed="64"/>
      </top>
      <bottom style="dotted">
        <color indexed="64"/>
      </bottom>
      <diagonal/>
    </border>
    <border>
      <left/>
      <right style="double">
        <color indexed="64"/>
      </right>
      <top/>
      <bottom style="medium">
        <color indexed="64"/>
      </bottom>
      <diagonal/>
    </border>
    <border>
      <left/>
      <right style="double">
        <color indexed="64"/>
      </right>
      <top style="thin">
        <color indexed="64"/>
      </top>
      <bottom style="medium">
        <color indexed="64"/>
      </bottom>
      <diagonal/>
    </border>
    <border>
      <left style="double">
        <color indexed="64"/>
      </left>
      <right/>
      <top style="medium">
        <color indexed="64"/>
      </top>
      <bottom style="thin">
        <color indexed="64"/>
      </bottom>
      <diagonal/>
    </border>
    <border>
      <left style="double">
        <color indexed="64"/>
      </left>
      <right/>
      <top/>
      <bottom/>
      <diagonal/>
    </border>
    <border>
      <left/>
      <right style="medium">
        <color indexed="64"/>
      </right>
      <top style="thin">
        <color indexed="64"/>
      </top>
      <bottom style="hair">
        <color indexed="64"/>
      </bottom>
      <diagonal/>
    </border>
    <border>
      <left style="double">
        <color indexed="64"/>
      </left>
      <right/>
      <top style="medium">
        <color indexed="64"/>
      </top>
      <bottom style="medium">
        <color indexed="64"/>
      </bottom>
      <diagonal/>
    </border>
    <border>
      <left style="double">
        <color indexed="64"/>
      </left>
      <right/>
      <top/>
      <bottom style="dash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otted">
        <color indexed="64"/>
      </bottom>
      <diagonal/>
    </border>
    <border>
      <left style="double">
        <color indexed="64"/>
      </left>
      <right/>
      <top/>
      <bottom style="medium">
        <color indexed="64"/>
      </bottom>
      <diagonal/>
    </border>
    <border>
      <left style="double">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ashed">
        <color indexed="64"/>
      </top>
      <bottom/>
      <diagonal/>
    </border>
    <border>
      <left/>
      <right style="double">
        <color indexed="64"/>
      </right>
      <top style="dashed">
        <color indexed="64"/>
      </top>
      <bottom/>
      <diagonal/>
    </border>
    <border>
      <left style="medium">
        <color indexed="64"/>
      </left>
      <right/>
      <top style="dashed">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uble">
        <color indexed="64"/>
      </right>
      <top style="dashed">
        <color indexed="64"/>
      </top>
      <bottom style="medium">
        <color indexed="64"/>
      </bottom>
      <diagonal/>
    </border>
  </borders>
  <cellStyleXfs count="136">
    <xf numFmtId="0" fontId="0" fillId="0" borderId="0"/>
    <xf numFmtId="9" fontId="23" fillId="0" borderId="0" applyFont="0" applyFill="0" applyBorder="0" applyAlignment="0" applyProtection="0"/>
    <xf numFmtId="0" fontId="33" fillId="0" borderId="0"/>
    <xf numFmtId="0" fontId="36" fillId="0" borderId="65" applyNumberFormat="0" applyFill="0" applyAlignment="0" applyProtection="0"/>
    <xf numFmtId="0" fontId="37" fillId="0" borderId="66" applyNumberFormat="0" applyFill="0" applyAlignment="0" applyProtection="0"/>
    <xf numFmtId="0" fontId="38" fillId="0" borderId="67" applyNumberFormat="0" applyFill="0" applyAlignment="0" applyProtection="0"/>
    <xf numFmtId="0" fontId="38" fillId="0" borderId="0" applyNumberFormat="0" applyFill="0" applyBorder="0" applyAlignment="0" applyProtection="0"/>
    <xf numFmtId="0" fontId="39" fillId="10"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2" fillId="13" borderId="68" applyNumberFormat="0" applyAlignment="0" applyProtection="0"/>
    <xf numFmtId="0" fontId="43" fillId="14" borderId="69" applyNumberFormat="0" applyAlignment="0" applyProtection="0"/>
    <xf numFmtId="0" fontId="44" fillId="14" borderId="68" applyNumberFormat="0" applyAlignment="0" applyProtection="0"/>
    <xf numFmtId="0" fontId="45" fillId="0" borderId="70" applyNumberFormat="0" applyFill="0" applyAlignment="0" applyProtection="0"/>
    <xf numFmtId="0" fontId="46" fillId="15" borderId="7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73" applyNumberFormat="0" applyFill="0" applyAlignment="0" applyProtection="0"/>
    <xf numFmtId="0" fontId="50"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50" fillId="28" borderId="0" applyNumberFormat="0" applyBorder="0" applyAlignment="0" applyProtection="0"/>
    <xf numFmtId="0" fontId="50"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50" fillId="32" borderId="0" applyNumberFormat="0" applyBorder="0" applyAlignment="0" applyProtection="0"/>
    <xf numFmtId="0" fontId="50"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50" fillId="36" borderId="0" applyNumberFormat="0" applyBorder="0" applyAlignment="0" applyProtection="0"/>
    <xf numFmtId="0" fontId="50"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50" fillId="40"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1" fontId="33" fillId="0" borderId="0" applyFont="0" applyFill="0" applyBorder="0" applyAlignment="0" applyProtection="0"/>
    <xf numFmtId="0" fontId="52" fillId="0" borderId="0" applyProtection="0"/>
    <xf numFmtId="0" fontId="53" fillId="0" borderId="0">
      <protection locked="0"/>
    </xf>
    <xf numFmtId="0" fontId="53" fillId="0" borderId="0">
      <protection locked="0"/>
    </xf>
    <xf numFmtId="0" fontId="54" fillId="0" borderId="0">
      <protection locked="0"/>
    </xf>
    <xf numFmtId="0" fontId="53" fillId="0" borderId="0">
      <protection locked="0"/>
    </xf>
    <xf numFmtId="0" fontId="53" fillId="0" borderId="0">
      <protection locked="0"/>
    </xf>
    <xf numFmtId="0" fontId="53" fillId="0" borderId="0">
      <protection locked="0"/>
    </xf>
    <xf numFmtId="0" fontId="54" fillId="0" borderId="0">
      <protection locked="0"/>
    </xf>
    <xf numFmtId="2" fontId="52" fillId="0" borderId="0" applyProtection="0"/>
    <xf numFmtId="0" fontId="52" fillId="0" borderId="0" applyNumberFormat="0" applyFont="0" applyFill="0" applyBorder="0" applyAlignment="0" applyProtection="0"/>
    <xf numFmtId="0" fontId="55" fillId="0" borderId="0" applyProtection="0"/>
    <xf numFmtId="172" fontId="33" fillId="0" borderId="0" applyFont="0" applyFill="0" applyBorder="0" applyAlignment="0" applyProtection="0"/>
    <xf numFmtId="173" fontId="33" fillId="0" borderId="0" applyFont="0" applyFill="0" applyBorder="0" applyAlignment="0" applyProtection="0"/>
    <xf numFmtId="0" fontId="56" fillId="0" borderId="0"/>
    <xf numFmtId="0" fontId="57" fillId="0" borderId="0"/>
    <xf numFmtId="0" fontId="58" fillId="0" borderId="0"/>
    <xf numFmtId="0" fontId="58" fillId="0" borderId="0"/>
    <xf numFmtId="0" fontId="33" fillId="0" borderId="0"/>
    <xf numFmtId="0" fontId="33" fillId="0" borderId="0"/>
    <xf numFmtId="174" fontId="33" fillId="0" borderId="0" applyFont="0" applyFill="0" applyBorder="0" applyAlignment="0" applyProtection="0"/>
    <xf numFmtId="0" fontId="59"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40" fillId="11" borderId="0" applyNumberFormat="0" applyBorder="0" applyAlignment="0" applyProtection="0"/>
    <xf numFmtId="0" fontId="62" fillId="0" borderId="0" applyNumberForma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2" fillId="16" borderId="7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6" borderId="72" applyNumberFormat="0" applyFont="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168" fontId="33" fillId="0" borderId="0" applyFont="0" applyFill="0" applyBorder="0" applyAlignment="0" applyProtection="0"/>
    <xf numFmtId="169" fontId="33" fillId="0" borderId="0" applyFont="0" applyFill="0" applyBorder="0" applyAlignment="0" applyProtection="0"/>
    <xf numFmtId="170" fontId="33" fillId="0" borderId="0" applyFont="0" applyFill="0" applyBorder="0" applyAlignment="0" applyProtection="0"/>
    <xf numFmtId="172" fontId="33" fillId="0" borderId="0" applyFont="0" applyFill="0" applyBorder="0" applyAlignment="0" applyProtection="0"/>
    <xf numFmtId="173" fontId="33" fillId="0" borderId="0" applyFont="0" applyFill="0" applyBorder="0" applyAlignment="0" applyProtection="0"/>
    <xf numFmtId="0" fontId="2" fillId="0" borderId="0"/>
    <xf numFmtId="0" fontId="2" fillId="0" borderId="0"/>
    <xf numFmtId="0" fontId="2" fillId="0" borderId="0"/>
    <xf numFmtId="0" fontId="23" fillId="0" borderId="0"/>
    <xf numFmtId="174" fontId="33" fillId="0" borderId="0" applyFont="0" applyFill="0" applyBorder="0" applyAlignment="0" applyProtection="0"/>
    <xf numFmtId="0" fontId="61" fillId="0" borderId="0"/>
    <xf numFmtId="171" fontId="33" fillId="0" borderId="0" applyFont="0" applyFill="0" applyBorder="0" applyAlignment="0" applyProtection="0"/>
    <xf numFmtId="0" fontId="23" fillId="0" borderId="0"/>
    <xf numFmtId="0" fontId="33" fillId="0" borderId="0"/>
    <xf numFmtId="0" fontId="33" fillId="0" borderId="0"/>
    <xf numFmtId="0" fontId="33" fillId="0" borderId="0"/>
    <xf numFmtId="0" fontId="33" fillId="0" borderId="0"/>
    <xf numFmtId="0" fontId="33" fillId="0" borderId="0"/>
    <xf numFmtId="0" fontId="33" fillId="0" borderId="0"/>
    <xf numFmtId="165" fontId="23" fillId="0" borderId="0" applyFont="0" applyFill="0" applyBorder="0" applyAlignment="0" applyProtection="0"/>
    <xf numFmtId="164" fontId="23" fillId="0" borderId="0" applyFont="0" applyFill="0" applyBorder="0" applyAlignment="0" applyProtection="0"/>
    <xf numFmtId="0" fontId="1" fillId="0" borderId="0"/>
    <xf numFmtId="0" fontId="23" fillId="0" borderId="0"/>
    <xf numFmtId="0" fontId="1" fillId="0" borderId="0"/>
    <xf numFmtId="0" fontId="1" fillId="0" borderId="0"/>
  </cellStyleXfs>
  <cellXfs count="564">
    <xf numFmtId="0" fontId="0" fillId="0" borderId="0" xfId="0"/>
    <xf numFmtId="0" fontId="0" fillId="2" borderId="0" xfId="0" applyFill="1" applyAlignment="1">
      <alignment vertical="center"/>
    </xf>
    <xf numFmtId="0" fontId="0" fillId="0" borderId="0" xfId="0" applyAlignment="1">
      <alignment vertical="center"/>
    </xf>
    <xf numFmtId="0" fontId="0" fillId="2" borderId="0" xfId="0" applyFont="1" applyFill="1" applyAlignment="1">
      <alignment vertical="center"/>
    </xf>
    <xf numFmtId="0" fontId="3" fillId="2" borderId="0" xfId="0" applyFont="1" applyFill="1" applyAlignment="1">
      <alignment vertical="center"/>
    </xf>
    <xf numFmtId="0" fontId="0" fillId="3" borderId="0" xfId="0" applyFill="1" applyAlignment="1">
      <alignment vertical="center"/>
    </xf>
    <xf numFmtId="0" fontId="0" fillId="0" borderId="0" xfId="0" applyFont="1"/>
    <xf numFmtId="0" fontId="0" fillId="4" borderId="0" xfId="0" applyFont="1" applyFill="1"/>
    <xf numFmtId="0" fontId="0" fillId="5" borderId="0" xfId="0" applyFont="1" applyFill="1"/>
    <xf numFmtId="0" fontId="0" fillId="4" borderId="0" xfId="0" applyFill="1"/>
    <xf numFmtId="0" fontId="0" fillId="5" borderId="0" xfId="0" applyFill="1"/>
    <xf numFmtId="0" fontId="3" fillId="4" borderId="0" xfId="0" applyFont="1" applyFill="1"/>
    <xf numFmtId="0" fontId="3" fillId="5" borderId="0" xfId="0" applyFont="1" applyFill="1"/>
    <xf numFmtId="0" fontId="0" fillId="0" borderId="0" xfId="0" applyFont="1" applyFill="1" applyBorder="1"/>
    <xf numFmtId="0" fontId="8" fillId="0" borderId="0" xfId="0" applyFont="1" applyFill="1" applyBorder="1" applyAlignment="1" applyProtection="1">
      <alignment horizontal="center" vertical="center"/>
    </xf>
    <xf numFmtId="0" fontId="8" fillId="4" borderId="0" xfId="0" applyFont="1" applyFill="1" applyBorder="1" applyAlignment="1" applyProtection="1">
      <alignment wrapText="1"/>
    </xf>
    <xf numFmtId="0" fontId="9" fillId="5" borderId="0" xfId="0" applyFont="1" applyFill="1" applyAlignment="1">
      <alignment wrapText="1"/>
    </xf>
    <xf numFmtId="0" fontId="8" fillId="0" borderId="0" xfId="0" applyFont="1" applyFill="1" applyBorder="1" applyAlignment="1" applyProtection="1">
      <alignment horizontal="center" vertical="center" wrapText="1"/>
    </xf>
    <xf numFmtId="0" fontId="8" fillId="4" borderId="0" xfId="0" applyFont="1" applyFill="1" applyBorder="1" applyAlignment="1" applyProtection="1">
      <alignment horizontal="left" wrapText="1" indent="1"/>
    </xf>
    <xf numFmtId="0" fontId="9" fillId="5" borderId="0" xfId="0" applyFont="1" applyFill="1" applyAlignment="1">
      <alignment horizontal="left" wrapText="1" indent="1"/>
    </xf>
    <xf numFmtId="0" fontId="10" fillId="0" borderId="0" xfId="0" applyFont="1" applyFill="1" applyBorder="1" applyAlignment="1" applyProtection="1">
      <alignment horizontal="center" vertical="center" wrapText="1"/>
    </xf>
    <xf numFmtId="0" fontId="10" fillId="4" borderId="0" xfId="0" applyFont="1" applyFill="1" applyBorder="1" applyAlignment="1" applyProtection="1">
      <alignment horizontal="left" wrapText="1" indent="2"/>
    </xf>
    <xf numFmtId="0" fontId="11" fillId="5" borderId="0" xfId="0" applyFont="1" applyFill="1" applyAlignment="1">
      <alignment horizontal="left" wrapText="1" indent="2"/>
    </xf>
    <xf numFmtId="0" fontId="8" fillId="4" borderId="0" xfId="0" applyFont="1" applyFill="1" applyBorder="1" applyAlignment="1" applyProtection="1">
      <alignment horizontal="left" wrapText="1"/>
    </xf>
    <xf numFmtId="0" fontId="10" fillId="4" borderId="6" xfId="0" applyFont="1" applyFill="1" applyBorder="1" applyAlignment="1" applyProtection="1">
      <alignment horizontal="left" wrapText="1" indent="2"/>
    </xf>
    <xf numFmtId="0" fontId="10"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0" fillId="4" borderId="0" xfId="0" applyFont="1" applyFill="1" applyBorder="1" applyAlignment="1" applyProtection="1">
      <alignment horizontal="left" vertical="center" wrapText="1" indent="2"/>
    </xf>
    <xf numFmtId="0" fontId="8" fillId="4" borderId="0" xfId="0" applyFont="1" applyFill="1" applyBorder="1" applyAlignment="1" applyProtection="1">
      <alignment horizontal="justify" vertical="top" wrapText="1"/>
    </xf>
    <xf numFmtId="0" fontId="9" fillId="5" borderId="0" xfId="0" applyFont="1" applyFill="1" applyAlignment="1">
      <alignment horizontal="justify" vertical="top" wrapText="1"/>
    </xf>
    <xf numFmtId="0" fontId="10" fillId="4" borderId="0" xfId="0" applyFont="1" applyFill="1" applyBorder="1" applyAlignment="1" applyProtection="1">
      <alignment horizontal="left" vertical="top" wrapText="1" indent="1"/>
    </xf>
    <xf numFmtId="0" fontId="11" fillId="5" borderId="0" xfId="0" applyFont="1" applyFill="1" applyAlignment="1">
      <alignment horizontal="left" vertical="top" wrapText="1" indent="1"/>
    </xf>
    <xf numFmtId="0" fontId="0" fillId="4" borderId="0" xfId="0" applyFont="1" applyFill="1" applyBorder="1"/>
    <xf numFmtId="0" fontId="3" fillId="4" borderId="6" xfId="0" applyFont="1" applyFill="1" applyBorder="1"/>
    <xf numFmtId="0" fontId="3" fillId="5" borderId="6" xfId="0" applyFont="1" applyFill="1" applyBorder="1"/>
    <xf numFmtId="0" fontId="10" fillId="4" borderId="6" xfId="0" applyFont="1" applyFill="1" applyBorder="1" applyAlignment="1" applyProtection="1">
      <alignment horizontal="left" vertical="top" wrapText="1" indent="1"/>
    </xf>
    <xf numFmtId="0" fontId="11" fillId="5" borderId="6" xfId="0" applyFont="1" applyFill="1" applyBorder="1" applyAlignment="1">
      <alignment horizontal="left" vertical="top" wrapText="1" indent="1"/>
    </xf>
    <xf numFmtId="0" fontId="0" fillId="4" borderId="12" xfId="0" applyFont="1" applyFill="1" applyBorder="1"/>
    <xf numFmtId="0" fontId="0" fillId="5" borderId="12" xfId="0" applyFont="1" applyFill="1" applyBorder="1"/>
    <xf numFmtId="0" fontId="0" fillId="2" borderId="12" xfId="0" applyFont="1" applyFill="1" applyBorder="1"/>
    <xf numFmtId="0" fontId="3" fillId="2" borderId="12" xfId="0" applyFont="1" applyFill="1" applyBorder="1"/>
    <xf numFmtId="0" fontId="0" fillId="2" borderId="0" xfId="0" applyFill="1"/>
    <xf numFmtId="0" fontId="0" fillId="2" borderId="0" xfId="0" applyFont="1" applyFill="1"/>
    <xf numFmtId="0" fontId="0" fillId="2" borderId="6" xfId="0" applyFont="1" applyFill="1" applyBorder="1"/>
    <xf numFmtId="0" fontId="8" fillId="2" borderId="0" xfId="0" applyFont="1" applyFill="1" applyBorder="1" applyAlignment="1" applyProtection="1">
      <alignment horizontal="center" vertical="center"/>
    </xf>
    <xf numFmtId="0" fontId="8" fillId="2" borderId="0" xfId="0" applyFont="1" applyFill="1" applyBorder="1" applyAlignment="1" applyProtection="1">
      <alignment horizontal="center" vertical="center" wrapText="1"/>
    </xf>
    <xf numFmtId="0" fontId="0" fillId="2" borderId="0" xfId="0" applyFont="1" applyFill="1" applyBorder="1"/>
    <xf numFmtId="0" fontId="10" fillId="2" borderId="0"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0"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1" fillId="2" borderId="0" xfId="0" applyFont="1" applyFill="1"/>
    <xf numFmtId="0" fontId="11" fillId="2" borderId="6" xfId="0" applyFont="1" applyFill="1" applyBorder="1"/>
    <xf numFmtId="0" fontId="11" fillId="2" borderId="12" xfId="0" applyFont="1" applyFill="1" applyBorder="1"/>
    <xf numFmtId="0" fontId="10" fillId="2" borderId="12" xfId="0" applyFont="1" applyFill="1" applyBorder="1" applyAlignment="1" applyProtection="1">
      <alignment horizontal="center" vertical="center"/>
    </xf>
    <xf numFmtId="0" fontId="6" fillId="2" borderId="0" xfId="0" applyFont="1" applyFill="1" applyAlignment="1">
      <alignment horizontal="left" vertical="center"/>
    </xf>
    <xf numFmtId="0" fontId="13" fillId="4" borderId="0" xfId="0" applyFont="1" applyFill="1"/>
    <xf numFmtId="0" fontId="14" fillId="4" borderId="0" xfId="0" applyFont="1" applyFill="1"/>
    <xf numFmtId="0" fontId="15" fillId="4" borderId="0" xfId="0" applyFont="1" applyFill="1"/>
    <xf numFmtId="0" fontId="0" fillId="5" borderId="7" xfId="0" applyFill="1" applyBorder="1" applyAlignment="1">
      <alignment wrapText="1"/>
    </xf>
    <xf numFmtId="0" fontId="0" fillId="2" borderId="7" xfId="0" applyFill="1" applyBorder="1" applyAlignment="1">
      <alignment wrapText="1"/>
    </xf>
    <xf numFmtId="0" fontId="11" fillId="5" borderId="6" xfId="0" applyFont="1" applyFill="1" applyBorder="1" applyAlignment="1">
      <alignment horizontal="left" wrapText="1" indent="2"/>
    </xf>
    <xf numFmtId="0" fontId="3" fillId="3" borderId="0" xfId="0" applyFont="1" applyFill="1" applyAlignment="1">
      <alignment vertical="center"/>
    </xf>
    <xf numFmtId="0" fontId="0" fillId="4" borderId="6" xfId="0" applyFill="1" applyBorder="1"/>
    <xf numFmtId="0" fontId="0" fillId="5" borderId="0" xfId="0" applyFill="1" applyBorder="1"/>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0" xfId="0" applyFont="1" applyFill="1" applyBorder="1" applyAlignment="1">
      <alignment horizontal="center" vertical="top"/>
    </xf>
    <xf numFmtId="0" fontId="19" fillId="3" borderId="0" xfId="0" applyFont="1" applyFill="1" applyAlignment="1">
      <alignment horizontal="center" vertical="center"/>
    </xf>
    <xf numFmtId="0" fontId="20" fillId="2" borderId="0" xfId="0" applyFont="1" applyFill="1" applyAlignment="1">
      <alignment vertical="center"/>
    </xf>
    <xf numFmtId="0" fontId="20" fillId="3" borderId="0" xfId="0" applyFont="1" applyFill="1" applyAlignment="1">
      <alignment vertical="center"/>
    </xf>
    <xf numFmtId="0" fontId="21" fillId="3" borderId="0" xfId="0" applyFont="1" applyFill="1" applyAlignment="1">
      <alignment vertical="center"/>
    </xf>
    <xf numFmtId="0" fontId="3" fillId="3" borderId="0" xfId="0" applyFont="1" applyFill="1" applyBorder="1" applyAlignment="1">
      <alignment horizontal="center" vertical="center"/>
    </xf>
    <xf numFmtId="0" fontId="11" fillId="2" borderId="0" xfId="0" applyFont="1" applyFill="1" applyAlignment="1">
      <alignment horizontal="center" vertical="center"/>
    </xf>
    <xf numFmtId="0" fontId="0" fillId="2" borderId="19" xfId="0" applyFill="1" applyBorder="1"/>
    <xf numFmtId="0" fontId="0" fillId="2" borderId="0" xfId="0" applyFill="1" applyBorder="1"/>
    <xf numFmtId="0" fontId="0" fillId="2" borderId="20" xfId="0" applyFill="1" applyBorder="1"/>
    <xf numFmtId="0" fontId="0" fillId="2" borderId="0" xfId="0" applyFill="1" applyAlignment="1">
      <alignment wrapText="1"/>
    </xf>
    <xf numFmtId="166" fontId="22" fillId="3" borderId="14" xfId="0" applyNumberFormat="1" applyFont="1" applyFill="1" applyBorder="1" applyAlignment="1">
      <alignment horizontal="center" vertical="center"/>
    </xf>
    <xf numFmtId="166" fontId="3" fillId="3" borderId="14" xfId="0" applyNumberFormat="1" applyFont="1" applyFill="1" applyBorder="1" applyAlignment="1">
      <alignment horizontal="center" vertical="center"/>
    </xf>
    <xf numFmtId="166" fontId="25" fillId="3" borderId="30" xfId="0" applyNumberFormat="1" applyFont="1" applyFill="1" applyBorder="1" applyAlignment="1">
      <alignment horizontal="center" vertical="center"/>
    </xf>
    <xf numFmtId="166" fontId="25" fillId="3" borderId="31" xfId="0" applyNumberFormat="1" applyFont="1" applyFill="1" applyBorder="1" applyAlignment="1">
      <alignment horizontal="center" vertical="center"/>
    </xf>
    <xf numFmtId="166" fontId="25" fillId="3" borderId="25" xfId="0" applyNumberFormat="1" applyFont="1" applyFill="1" applyBorder="1" applyAlignment="1">
      <alignment horizontal="center" vertical="center"/>
    </xf>
    <xf numFmtId="166" fontId="25" fillId="3" borderId="26" xfId="0" applyNumberFormat="1" applyFont="1" applyFill="1" applyBorder="1" applyAlignment="1">
      <alignment horizontal="center" vertical="center"/>
    </xf>
    <xf numFmtId="166" fontId="24" fillId="3" borderId="25" xfId="0" applyNumberFormat="1" applyFont="1" applyFill="1" applyBorder="1" applyAlignment="1">
      <alignment horizontal="center" vertical="center"/>
    </xf>
    <xf numFmtId="166" fontId="24" fillId="3" borderId="26" xfId="0" applyNumberFormat="1" applyFont="1" applyFill="1" applyBorder="1" applyAlignment="1">
      <alignment horizontal="center" vertical="center"/>
    </xf>
    <xf numFmtId="166" fontId="24" fillId="3" borderId="33" xfId="0" applyNumberFormat="1" applyFont="1" applyFill="1" applyBorder="1" applyAlignment="1">
      <alignment horizontal="center" vertical="center"/>
    </xf>
    <xf numFmtId="166" fontId="24" fillId="3" borderId="34" xfId="0" applyNumberFormat="1" applyFont="1" applyFill="1" applyBorder="1" applyAlignment="1">
      <alignment horizontal="center" vertical="center"/>
    </xf>
    <xf numFmtId="166" fontId="24" fillId="3" borderId="30" xfId="0" applyNumberFormat="1" applyFont="1" applyFill="1" applyBorder="1" applyAlignment="1">
      <alignment horizontal="center" vertical="center"/>
    </xf>
    <xf numFmtId="166" fontId="24" fillId="3" borderId="31" xfId="0" applyNumberFormat="1" applyFont="1" applyFill="1" applyBorder="1" applyAlignment="1">
      <alignment horizontal="center" vertical="center"/>
    </xf>
    <xf numFmtId="166" fontId="4" fillId="2" borderId="0" xfId="0" applyNumberFormat="1" applyFont="1" applyFill="1" applyBorder="1" applyAlignment="1">
      <alignment horizontal="center" vertical="center"/>
    </xf>
    <xf numFmtId="0" fontId="10" fillId="2" borderId="36" xfId="0" applyFont="1" applyFill="1" applyBorder="1" applyAlignment="1" applyProtection="1">
      <alignment horizontal="center" vertical="center"/>
    </xf>
    <xf numFmtId="0" fontId="10" fillId="4" borderId="36" xfId="0" applyFont="1" applyFill="1" applyBorder="1" applyAlignment="1" applyProtection="1">
      <alignment horizontal="left" vertical="top" wrapText="1" indent="1"/>
    </xf>
    <xf numFmtId="0" fontId="11" fillId="5" borderId="36" xfId="0" applyFont="1" applyFill="1" applyBorder="1" applyAlignment="1">
      <alignment horizontal="left" vertical="top" wrapText="1" indent="1"/>
    </xf>
    <xf numFmtId="0" fontId="11" fillId="2" borderId="36" xfId="0" applyFont="1" applyFill="1" applyBorder="1"/>
    <xf numFmtId="0" fontId="11" fillId="5" borderId="0" xfId="0" applyFont="1" applyFill="1" applyBorder="1" applyAlignment="1">
      <alignment horizontal="left" vertical="top" wrapText="1" indent="1"/>
    </xf>
    <xf numFmtId="166" fontId="22" fillId="4" borderId="14" xfId="0" applyNumberFormat="1" applyFont="1" applyFill="1" applyBorder="1" applyAlignment="1">
      <alignment horizontal="center" vertical="center"/>
    </xf>
    <xf numFmtId="166" fontId="3" fillId="4" borderId="14"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6" fontId="4" fillId="2" borderId="0" xfId="0" applyNumberFormat="1" applyFont="1" applyFill="1" applyBorder="1" applyAlignment="1">
      <alignment horizontal="center"/>
    </xf>
    <xf numFmtId="166" fontId="4" fillId="3" borderId="38" xfId="0" applyNumberFormat="1" applyFont="1" applyFill="1" applyBorder="1" applyAlignment="1">
      <alignment horizontal="center"/>
    </xf>
    <xf numFmtId="0" fontId="4" fillId="3" borderId="37" xfId="0" applyFont="1" applyFill="1" applyBorder="1" applyAlignment="1">
      <alignment horizontal="left" indent="2"/>
    </xf>
    <xf numFmtId="0" fontId="4" fillId="3" borderId="38" xfId="0" applyFont="1" applyFill="1" applyBorder="1" applyAlignment="1">
      <alignment vertical="center"/>
    </xf>
    <xf numFmtId="4" fontId="4" fillId="2" borderId="19" xfId="0" applyNumberFormat="1" applyFont="1" applyFill="1" applyBorder="1" applyAlignment="1">
      <alignment vertical="center"/>
    </xf>
    <xf numFmtId="4" fontId="4" fillId="2" borderId="0" xfId="0" applyNumberFormat="1" applyFont="1" applyFill="1" applyBorder="1" applyAlignment="1">
      <alignment vertical="center"/>
    </xf>
    <xf numFmtId="4" fontId="4" fillId="2" borderId="20" xfId="0" applyNumberFormat="1" applyFont="1" applyFill="1" applyBorder="1" applyAlignment="1">
      <alignment vertical="center"/>
    </xf>
    <xf numFmtId="166" fontId="6" fillId="3" borderId="4" xfId="0" applyNumberFormat="1" applyFont="1" applyFill="1" applyBorder="1" applyAlignment="1">
      <alignment horizontal="center"/>
    </xf>
    <xf numFmtId="167" fontId="6" fillId="3" borderId="5" xfId="0" applyNumberFormat="1" applyFont="1" applyFill="1" applyBorder="1" applyAlignment="1">
      <alignment horizontal="center"/>
    </xf>
    <xf numFmtId="166" fontId="27" fillId="9" borderId="21" xfId="0" applyNumberFormat="1" applyFont="1" applyFill="1" applyBorder="1" applyAlignment="1">
      <alignment horizontal="center"/>
    </xf>
    <xf numFmtId="167" fontId="27" fillId="9" borderId="23" xfId="0" applyNumberFormat="1" applyFont="1" applyFill="1" applyBorder="1" applyAlignment="1">
      <alignment horizontal="center"/>
    </xf>
    <xf numFmtId="166" fontId="6" fillId="9" borderId="37" xfId="0" applyNumberFormat="1" applyFont="1" applyFill="1" applyBorder="1" applyAlignment="1">
      <alignment horizontal="center"/>
    </xf>
    <xf numFmtId="167" fontId="6" fillId="9" borderId="39" xfId="0" applyNumberFormat="1" applyFont="1" applyFill="1" applyBorder="1" applyAlignment="1">
      <alignment horizontal="center"/>
    </xf>
    <xf numFmtId="166" fontId="29" fillId="8" borderId="13" xfId="0" applyNumberFormat="1" applyFont="1" applyFill="1" applyBorder="1" applyAlignment="1">
      <alignment horizontal="center"/>
    </xf>
    <xf numFmtId="167" fontId="29" fillId="8" borderId="15" xfId="0" applyNumberFormat="1" applyFont="1" applyFill="1" applyBorder="1" applyAlignment="1">
      <alignment horizontal="center"/>
    </xf>
    <xf numFmtId="0" fontId="3" fillId="2" borderId="42" xfId="0" applyFont="1" applyFill="1" applyBorder="1" applyAlignment="1">
      <alignment vertical="center"/>
    </xf>
    <xf numFmtId="166" fontId="3" fillId="2" borderId="43" xfId="0" applyNumberFormat="1" applyFont="1" applyFill="1" applyBorder="1" applyAlignment="1">
      <alignment vertical="center"/>
    </xf>
    <xf numFmtId="166" fontId="28" fillId="9" borderId="13" xfId="0" applyNumberFormat="1" applyFont="1" applyFill="1" applyBorder="1" applyAlignment="1">
      <alignment horizontal="center"/>
    </xf>
    <xf numFmtId="167" fontId="28" fillId="9" borderId="15" xfId="0" applyNumberFormat="1" applyFont="1" applyFill="1" applyBorder="1" applyAlignment="1">
      <alignment horizontal="center"/>
    </xf>
    <xf numFmtId="166" fontId="27" fillId="8" borderId="13" xfId="0" applyNumberFormat="1" applyFont="1" applyFill="1" applyBorder="1" applyAlignment="1">
      <alignment horizontal="center"/>
    </xf>
    <xf numFmtId="167" fontId="27" fillId="8" borderId="15" xfId="0" applyNumberFormat="1" applyFont="1" applyFill="1" applyBorder="1" applyAlignment="1">
      <alignment horizontal="center"/>
    </xf>
    <xf numFmtId="166" fontId="26" fillId="8" borderId="13" xfId="0" applyNumberFormat="1" applyFont="1" applyFill="1" applyBorder="1" applyAlignment="1">
      <alignment horizontal="center" vertical="center"/>
    </xf>
    <xf numFmtId="167" fontId="26" fillId="8" borderId="15" xfId="0" applyNumberFormat="1" applyFont="1" applyFill="1" applyBorder="1" applyAlignment="1">
      <alignment horizontal="center" vertical="center"/>
    </xf>
    <xf numFmtId="166" fontId="27" fillId="9" borderId="21" xfId="0" applyNumberFormat="1" applyFont="1" applyFill="1" applyBorder="1" applyAlignment="1">
      <alignment horizontal="center" vertical="center"/>
    </xf>
    <xf numFmtId="167" fontId="27" fillId="9" borderId="23" xfId="0" applyNumberFormat="1" applyFont="1" applyFill="1" applyBorder="1" applyAlignment="1">
      <alignment horizontal="center" vertical="center"/>
    </xf>
    <xf numFmtId="166" fontId="6" fillId="3" borderId="4" xfId="0" applyNumberFormat="1" applyFont="1" applyFill="1" applyBorder="1" applyAlignment="1">
      <alignment horizontal="center" vertical="center"/>
    </xf>
    <xf numFmtId="167" fontId="6" fillId="3" borderId="5" xfId="0" applyNumberFormat="1" applyFont="1" applyFill="1" applyBorder="1" applyAlignment="1">
      <alignment horizontal="center" vertical="center"/>
    </xf>
    <xf numFmtId="166" fontId="27" fillId="9" borderId="24" xfId="0" applyNumberFormat="1" applyFont="1" applyFill="1" applyBorder="1" applyAlignment="1">
      <alignment horizontal="center" vertical="center"/>
    </xf>
    <xf numFmtId="167" fontId="27" fillId="9" borderId="26" xfId="0" applyNumberFormat="1" applyFont="1" applyFill="1" applyBorder="1" applyAlignment="1">
      <alignment horizontal="center" vertical="center"/>
    </xf>
    <xf numFmtId="166" fontId="27" fillId="9" borderId="27" xfId="0" applyNumberFormat="1" applyFont="1" applyFill="1" applyBorder="1" applyAlignment="1">
      <alignment horizontal="center" vertical="center"/>
    </xf>
    <xf numFmtId="167" fontId="27" fillId="9" borderId="29" xfId="0" applyNumberFormat="1" applyFont="1" applyFill="1" applyBorder="1" applyAlignment="1">
      <alignment horizontal="center" vertical="center"/>
    </xf>
    <xf numFmtId="166" fontId="26" fillId="4" borderId="13" xfId="0" applyNumberFormat="1" applyFont="1" applyFill="1" applyBorder="1" applyAlignment="1">
      <alignment horizontal="center" vertical="center"/>
    </xf>
    <xf numFmtId="167" fontId="26" fillId="4" borderId="15" xfId="0" applyNumberFormat="1" applyFont="1" applyFill="1" applyBorder="1" applyAlignment="1">
      <alignment horizontal="center" vertical="center"/>
    </xf>
    <xf numFmtId="166" fontId="26" fillId="9" borderId="13" xfId="0" applyNumberFormat="1" applyFont="1" applyFill="1" applyBorder="1" applyAlignment="1">
      <alignment horizontal="center" vertical="center"/>
    </xf>
    <xf numFmtId="167" fontId="26" fillId="9" borderId="15" xfId="0" applyNumberFormat="1" applyFont="1" applyFill="1" applyBorder="1" applyAlignment="1">
      <alignment horizontal="center" vertical="center"/>
    </xf>
    <xf numFmtId="166" fontId="6" fillId="3" borderId="8" xfId="0" applyNumberFormat="1" applyFont="1" applyFill="1" applyBorder="1" applyAlignment="1">
      <alignment horizontal="center" vertical="center"/>
    </xf>
    <xf numFmtId="167" fontId="6" fillId="3" borderId="10" xfId="0" applyNumberFormat="1" applyFont="1" applyFill="1" applyBorder="1" applyAlignment="1">
      <alignment horizontal="center" vertical="center"/>
    </xf>
    <xf numFmtId="0" fontId="21" fillId="3" borderId="0" xfId="0" applyFont="1" applyFill="1" applyAlignment="1">
      <alignment horizontal="right" vertical="center"/>
    </xf>
    <xf numFmtId="0" fontId="20" fillId="3" borderId="0" xfId="0" applyFont="1" applyFill="1" applyAlignment="1">
      <alignment horizontal="right" vertical="center"/>
    </xf>
    <xf numFmtId="0" fontId="11" fillId="4" borderId="0" xfId="0" applyFont="1" applyFill="1" applyAlignment="1">
      <alignment horizontal="center" vertical="center"/>
    </xf>
    <xf numFmtId="0" fontId="0" fillId="4" borderId="0" xfId="0" applyFill="1" applyAlignment="1">
      <alignment wrapText="1"/>
    </xf>
    <xf numFmtId="4" fontId="4" fillId="4" borderId="19" xfId="0" applyNumberFormat="1" applyFont="1" applyFill="1" applyBorder="1" applyAlignment="1">
      <alignment vertical="center"/>
    </xf>
    <xf numFmtId="4" fontId="4" fillId="4" borderId="0" xfId="0" applyNumberFormat="1" applyFont="1" applyFill="1" applyBorder="1" applyAlignment="1">
      <alignment vertical="center"/>
    </xf>
    <xf numFmtId="4" fontId="4" fillId="4" borderId="20" xfId="0" applyNumberFormat="1" applyFont="1" applyFill="1" applyBorder="1" applyAlignment="1">
      <alignment vertical="center"/>
    </xf>
    <xf numFmtId="0" fontId="0" fillId="4" borderId="12" xfId="0" applyFill="1" applyBorder="1"/>
    <xf numFmtId="0" fontId="0" fillId="5" borderId="12" xfId="0" applyFill="1" applyBorder="1"/>
    <xf numFmtId="0" fontId="30" fillId="2" borderId="0" xfId="0" applyFont="1" applyFill="1" applyAlignment="1">
      <alignment vertical="center"/>
    </xf>
    <xf numFmtId="0" fontId="31" fillId="3" borderId="0" xfId="0" applyFont="1" applyFill="1" applyAlignment="1">
      <alignment vertical="center"/>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0" xfId="0" applyFont="1" applyFill="1" applyAlignment="1" applyProtection="1">
      <alignment vertical="center"/>
      <protection hidden="1"/>
    </xf>
    <xf numFmtId="0" fontId="3" fillId="2" borderId="0" xfId="0" applyFont="1" applyFill="1" applyAlignment="1" applyProtection="1">
      <alignment vertical="center"/>
      <protection hidden="1"/>
    </xf>
    <xf numFmtId="0" fontId="0" fillId="3" borderId="0" xfId="0" applyFill="1" applyAlignment="1" applyProtection="1">
      <alignment vertical="center"/>
      <protection hidden="1"/>
    </xf>
    <xf numFmtId="0" fontId="0" fillId="3" borderId="1" xfId="0" applyFill="1" applyBorder="1" applyAlignment="1" applyProtection="1">
      <alignment vertical="center"/>
      <protection hidden="1"/>
    </xf>
    <xf numFmtId="0" fontId="0" fillId="3" borderId="2" xfId="0" applyFill="1" applyBorder="1" applyAlignment="1" applyProtection="1">
      <alignment vertical="center"/>
      <protection hidden="1"/>
    </xf>
    <xf numFmtId="0" fontId="0" fillId="3" borderId="3" xfId="0" applyFill="1" applyBorder="1" applyAlignment="1" applyProtection="1">
      <alignment vertical="center"/>
      <protection hidden="1"/>
    </xf>
    <xf numFmtId="0" fontId="0" fillId="3" borderId="4" xfId="0" applyFill="1" applyBorder="1" applyAlignment="1" applyProtection="1">
      <alignment vertical="center"/>
      <protection hidden="1"/>
    </xf>
    <xf numFmtId="0" fontId="0" fillId="3" borderId="0" xfId="0" applyFill="1" applyBorder="1" applyAlignment="1" applyProtection="1">
      <alignment vertical="center"/>
      <protection hidden="1"/>
    </xf>
    <xf numFmtId="0" fontId="0" fillId="3" borderId="5" xfId="0" applyFill="1" applyBorder="1" applyAlignment="1" applyProtection="1">
      <alignment vertical="center"/>
      <protection hidden="1"/>
    </xf>
    <xf numFmtId="0" fontId="4" fillId="3" borderId="0" xfId="0" applyFont="1" applyFill="1" applyBorder="1" applyAlignment="1" applyProtection="1">
      <alignment vertical="center"/>
      <protection hidden="1"/>
    </xf>
    <xf numFmtId="166" fontId="3" fillId="3" borderId="6" xfId="0" applyNumberFormat="1" applyFont="1" applyFill="1" applyBorder="1" applyAlignment="1" applyProtection="1">
      <alignment vertical="center"/>
      <protection hidden="1"/>
    </xf>
    <xf numFmtId="167" fontId="3" fillId="3" borderId="7" xfId="0" applyNumberFormat="1" applyFont="1" applyFill="1" applyBorder="1" applyAlignment="1" applyProtection="1">
      <alignment vertical="center"/>
      <protection hidden="1"/>
    </xf>
    <xf numFmtId="0" fontId="18" fillId="3" borderId="0" xfId="0" applyFont="1" applyFill="1" applyBorder="1" applyAlignment="1" applyProtection="1">
      <alignment horizontal="center" vertical="top"/>
      <protection hidden="1"/>
    </xf>
    <xf numFmtId="0" fontId="0" fillId="2" borderId="12" xfId="0" applyFill="1" applyBorder="1" applyAlignment="1" applyProtection="1">
      <alignment vertical="center"/>
      <protection hidden="1"/>
    </xf>
    <xf numFmtId="0" fontId="0" fillId="2" borderId="64" xfId="0" applyFill="1" applyBorder="1" applyAlignment="1" applyProtection="1">
      <alignment vertical="center"/>
      <protection hidden="1"/>
    </xf>
    <xf numFmtId="0" fontId="0" fillId="3" borderId="8" xfId="0" applyFill="1" applyBorder="1" applyAlignment="1" applyProtection="1">
      <alignment vertical="center"/>
      <protection hidden="1"/>
    </xf>
    <xf numFmtId="0" fontId="0" fillId="3" borderId="9" xfId="0" applyFill="1" applyBorder="1" applyAlignment="1" applyProtection="1">
      <alignment vertical="center"/>
      <protection hidden="1"/>
    </xf>
    <xf numFmtId="0" fontId="0" fillId="3" borderId="10" xfId="0" applyFill="1" applyBorder="1" applyAlignment="1" applyProtection="1">
      <alignment vertical="center"/>
      <protection hidden="1"/>
    </xf>
    <xf numFmtId="0" fontId="32" fillId="3" borderId="0" xfId="0" applyFont="1" applyFill="1" applyAlignment="1" applyProtection="1">
      <alignment horizontal="center" vertical="center"/>
      <protection hidden="1"/>
    </xf>
    <xf numFmtId="0" fontId="20" fillId="3" borderId="0" xfId="0" applyFont="1" applyFill="1" applyAlignment="1" applyProtection="1">
      <alignment vertical="center"/>
      <protection hidden="1"/>
    </xf>
    <xf numFmtId="0" fontId="3" fillId="3" borderId="0" xfId="0" applyFont="1" applyFill="1" applyBorder="1" applyAlignment="1" applyProtection="1">
      <alignment horizontal="center" vertical="center"/>
      <protection hidden="1"/>
    </xf>
    <xf numFmtId="0" fontId="3" fillId="3" borderId="55" xfId="0" applyFont="1" applyFill="1" applyBorder="1" applyAlignment="1" applyProtection="1">
      <alignment horizontal="center" vertical="center"/>
      <protection hidden="1"/>
    </xf>
    <xf numFmtId="0" fontId="18" fillId="3" borderId="48" xfId="0" applyFont="1" applyFill="1" applyBorder="1" applyAlignment="1" applyProtection="1">
      <alignment horizontal="center" vertical="top"/>
      <protection hidden="1"/>
    </xf>
    <xf numFmtId="0" fontId="18" fillId="3" borderId="55" xfId="0" applyFont="1" applyFill="1" applyBorder="1" applyAlignment="1" applyProtection="1">
      <alignment horizontal="center" vertical="top"/>
      <protection hidden="1"/>
    </xf>
    <xf numFmtId="0" fontId="18" fillId="3" borderId="5" xfId="0" applyFont="1" applyFill="1" applyBorder="1" applyAlignment="1" applyProtection="1">
      <alignment horizontal="center" vertical="top"/>
      <protection hidden="1"/>
    </xf>
    <xf numFmtId="0" fontId="21" fillId="3" borderId="0" xfId="0" applyFont="1" applyFill="1" applyAlignment="1" applyProtection="1">
      <alignment vertical="center"/>
      <protection hidden="1"/>
    </xf>
    <xf numFmtId="166" fontId="22" fillId="4" borderId="14" xfId="0" applyNumberFormat="1" applyFont="1" applyFill="1" applyBorder="1" applyAlignment="1" applyProtection="1">
      <alignment horizontal="center" vertical="center"/>
      <protection hidden="1"/>
    </xf>
    <xf numFmtId="166" fontId="29" fillId="8" borderId="14" xfId="0" applyNumberFormat="1" applyFont="1" applyFill="1" applyBorder="1" applyAlignment="1" applyProtection="1">
      <alignment horizontal="center" vertical="center"/>
      <protection hidden="1"/>
    </xf>
    <xf numFmtId="167" fontId="29" fillId="8" borderId="14" xfId="1" applyNumberFormat="1" applyFont="1" applyFill="1" applyBorder="1" applyAlignment="1" applyProtection="1">
      <alignment horizontal="center" vertical="center"/>
      <protection hidden="1"/>
    </xf>
    <xf numFmtId="167" fontId="29" fillId="8" borderId="46" xfId="1" applyNumberFormat="1" applyFont="1" applyFill="1" applyBorder="1" applyAlignment="1" applyProtection="1">
      <alignment horizontal="center" vertical="center"/>
      <protection hidden="1"/>
    </xf>
    <xf numFmtId="166" fontId="22" fillId="4" borderId="57" xfId="0" applyNumberFormat="1" applyFont="1" applyFill="1" applyBorder="1" applyAlignment="1" applyProtection="1">
      <alignment horizontal="center" vertical="center"/>
      <protection hidden="1"/>
    </xf>
    <xf numFmtId="167" fontId="29" fillId="8" borderId="15" xfId="1" applyNumberFormat="1" applyFont="1" applyFill="1" applyBorder="1" applyAlignment="1" applyProtection="1">
      <alignment horizontal="center" vertical="center"/>
      <protection hidden="1"/>
    </xf>
    <xf numFmtId="166" fontId="25" fillId="3" borderId="30" xfId="0" applyNumberFormat="1" applyFont="1" applyFill="1" applyBorder="1" applyAlignment="1" applyProtection="1">
      <alignment horizontal="center" vertical="center"/>
      <protection hidden="1"/>
    </xf>
    <xf numFmtId="166" fontId="28" fillId="9" borderId="30" xfId="0" applyNumberFormat="1" applyFont="1" applyFill="1" applyBorder="1" applyAlignment="1" applyProtection="1">
      <alignment horizontal="center" vertical="center"/>
      <protection hidden="1"/>
    </xf>
    <xf numFmtId="167" fontId="28" fillId="9" borderId="30" xfId="1" applyNumberFormat="1" applyFont="1" applyFill="1" applyBorder="1" applyAlignment="1" applyProtection="1">
      <alignment horizontal="center" vertical="center"/>
      <protection hidden="1"/>
    </xf>
    <xf numFmtId="167" fontId="28" fillId="9" borderId="49" xfId="1" applyNumberFormat="1" applyFont="1" applyFill="1" applyBorder="1" applyAlignment="1" applyProtection="1">
      <alignment horizontal="center" vertical="center"/>
      <protection hidden="1"/>
    </xf>
    <xf numFmtId="166" fontId="25" fillId="3" borderId="58" xfId="0" applyNumberFormat="1" applyFont="1" applyFill="1" applyBorder="1" applyAlignment="1" applyProtection="1">
      <alignment horizontal="center" vertical="center"/>
      <protection hidden="1"/>
    </xf>
    <xf numFmtId="167" fontId="28" fillId="9" borderId="31"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vertical="center"/>
      <protection hidden="1"/>
    </xf>
    <xf numFmtId="166" fontId="6" fillId="3" borderId="0" xfId="0" applyNumberFormat="1" applyFont="1" applyFill="1" applyBorder="1" applyAlignment="1" applyProtection="1">
      <alignment horizontal="center" vertical="center"/>
      <protection hidden="1"/>
    </xf>
    <xf numFmtId="167" fontId="6" fillId="3" borderId="0" xfId="1" applyNumberFormat="1" applyFont="1" applyFill="1" applyBorder="1" applyAlignment="1" applyProtection="1">
      <alignment horizontal="center" vertical="center"/>
      <protection hidden="1"/>
    </xf>
    <xf numFmtId="167" fontId="6" fillId="3" borderId="48" xfId="1" applyNumberFormat="1" applyFont="1" applyFill="1" applyBorder="1" applyAlignment="1" applyProtection="1">
      <alignment horizontal="center" vertical="center"/>
      <protection hidden="1"/>
    </xf>
    <xf numFmtId="166" fontId="4" fillId="2" borderId="55" xfId="0" applyNumberFormat="1" applyFont="1" applyFill="1" applyBorder="1" applyAlignment="1" applyProtection="1">
      <alignment horizontal="center" vertical="center"/>
      <protection hidden="1"/>
    </xf>
    <xf numFmtId="167" fontId="6" fillId="3" borderId="5" xfId="1" applyNumberFormat="1" applyFont="1" applyFill="1" applyBorder="1" applyAlignment="1" applyProtection="1">
      <alignment horizontal="center" vertical="center"/>
      <protection hidden="1"/>
    </xf>
    <xf numFmtId="166" fontId="25" fillId="3" borderId="25" xfId="0" applyNumberFormat="1" applyFont="1" applyFill="1" applyBorder="1" applyAlignment="1" applyProtection="1">
      <alignment horizontal="center" vertical="center"/>
      <protection hidden="1"/>
    </xf>
    <xf numFmtId="166" fontId="28" fillId="9" borderId="25" xfId="0" applyNumberFormat="1" applyFont="1" applyFill="1" applyBorder="1" applyAlignment="1" applyProtection="1">
      <alignment horizontal="center" vertical="center"/>
      <protection hidden="1"/>
    </xf>
    <xf numFmtId="167" fontId="28" fillId="9" borderId="25" xfId="1" applyNumberFormat="1" applyFont="1" applyFill="1" applyBorder="1" applyAlignment="1" applyProtection="1">
      <alignment horizontal="center" vertical="center"/>
      <protection hidden="1"/>
    </xf>
    <xf numFmtId="167" fontId="28" fillId="9" borderId="50" xfId="1" applyNumberFormat="1" applyFont="1" applyFill="1" applyBorder="1" applyAlignment="1" applyProtection="1">
      <alignment horizontal="center" vertical="center"/>
      <protection hidden="1"/>
    </xf>
    <xf numFmtId="166" fontId="25" fillId="3" borderId="59" xfId="0" applyNumberFormat="1" applyFont="1" applyFill="1" applyBorder="1" applyAlignment="1" applyProtection="1">
      <alignment horizontal="center" vertical="center"/>
      <protection hidden="1"/>
    </xf>
    <xf numFmtId="167" fontId="28" fillId="9" borderId="26" xfId="1" applyNumberFormat="1" applyFont="1" applyFill="1" applyBorder="1" applyAlignment="1" applyProtection="1">
      <alignment horizontal="center" vertical="center"/>
      <protection hidden="1"/>
    </xf>
    <xf numFmtId="166" fontId="24" fillId="3" borderId="25" xfId="0" applyNumberFormat="1" applyFont="1" applyFill="1" applyBorder="1" applyAlignment="1" applyProtection="1">
      <alignment horizontal="center" vertical="center"/>
      <protection hidden="1"/>
    </xf>
    <xf numFmtId="166" fontId="27" fillId="9" borderId="25" xfId="0" applyNumberFormat="1" applyFont="1" applyFill="1" applyBorder="1" applyAlignment="1" applyProtection="1">
      <alignment horizontal="center" vertical="center"/>
      <protection hidden="1"/>
    </xf>
    <xf numFmtId="167" fontId="27" fillId="9" borderId="25" xfId="1" applyNumberFormat="1" applyFont="1" applyFill="1" applyBorder="1" applyAlignment="1" applyProtection="1">
      <alignment horizontal="center" vertical="center"/>
      <protection hidden="1"/>
    </xf>
    <xf numFmtId="167" fontId="27" fillId="9" borderId="50" xfId="1" applyNumberFormat="1" applyFont="1" applyFill="1" applyBorder="1" applyAlignment="1" applyProtection="1">
      <alignment horizontal="center" vertical="center"/>
      <protection hidden="1"/>
    </xf>
    <xf numFmtId="166" fontId="24" fillId="3" borderId="59" xfId="0" applyNumberFormat="1" applyFont="1" applyFill="1" applyBorder="1" applyAlignment="1" applyProtection="1">
      <alignment horizontal="center" vertical="center"/>
      <protection hidden="1"/>
    </xf>
    <xf numFmtId="167" fontId="27" fillId="9" borderId="26" xfId="1" applyNumberFormat="1" applyFont="1" applyFill="1" applyBorder="1" applyAlignment="1" applyProtection="1">
      <alignment horizontal="center" vertical="center"/>
      <protection hidden="1"/>
    </xf>
    <xf numFmtId="166" fontId="3" fillId="3" borderId="14" xfId="0" applyNumberFormat="1" applyFont="1" applyFill="1" applyBorder="1" applyAlignment="1" applyProtection="1">
      <alignment horizontal="center" vertical="center"/>
      <protection hidden="1"/>
    </xf>
    <xf numFmtId="166" fontId="26" fillId="9" borderId="14" xfId="0" applyNumberFormat="1" applyFont="1" applyFill="1" applyBorder="1" applyAlignment="1" applyProtection="1">
      <alignment horizontal="center" vertical="center"/>
      <protection hidden="1"/>
    </xf>
    <xf numFmtId="167" fontId="26" fillId="9" borderId="14" xfId="1" applyNumberFormat="1" applyFont="1" applyFill="1" applyBorder="1" applyAlignment="1" applyProtection="1">
      <alignment horizontal="center" vertical="center"/>
      <protection hidden="1"/>
    </xf>
    <xf numFmtId="167" fontId="26" fillId="9" borderId="46" xfId="1" applyNumberFormat="1" applyFont="1" applyFill="1" applyBorder="1" applyAlignment="1" applyProtection="1">
      <alignment horizontal="center" vertical="center"/>
      <protection hidden="1"/>
    </xf>
    <xf numFmtId="166" fontId="3" fillId="3" borderId="57" xfId="0" applyNumberFormat="1" applyFont="1" applyFill="1" applyBorder="1" applyAlignment="1" applyProtection="1">
      <alignment horizontal="center" vertical="center"/>
      <protection hidden="1"/>
    </xf>
    <xf numFmtId="167" fontId="26" fillId="9" borderId="15" xfId="1" applyNumberFormat="1" applyFont="1" applyFill="1" applyBorder="1" applyAlignment="1" applyProtection="1">
      <alignment horizontal="center" vertical="center"/>
      <protection hidden="1"/>
    </xf>
    <xf numFmtId="166" fontId="24" fillId="3" borderId="30" xfId="0" applyNumberFormat="1" applyFont="1" applyFill="1" applyBorder="1" applyAlignment="1" applyProtection="1">
      <alignment horizontal="center" vertical="center"/>
      <protection hidden="1"/>
    </xf>
    <xf numFmtId="166" fontId="27" fillId="9" borderId="30" xfId="0" applyNumberFormat="1" applyFont="1" applyFill="1" applyBorder="1" applyAlignment="1" applyProtection="1">
      <alignment horizontal="center" vertical="center"/>
      <protection hidden="1"/>
    </xf>
    <xf numFmtId="167" fontId="27" fillId="9" borderId="30" xfId="1" applyNumberFormat="1" applyFont="1" applyFill="1" applyBorder="1" applyAlignment="1" applyProtection="1">
      <alignment horizontal="center" vertical="center"/>
      <protection hidden="1"/>
    </xf>
    <xf numFmtId="167" fontId="27" fillId="9" borderId="49" xfId="1" applyNumberFormat="1" applyFont="1" applyFill="1" applyBorder="1" applyAlignment="1" applyProtection="1">
      <alignment horizontal="center" vertical="center"/>
      <protection hidden="1"/>
    </xf>
    <xf numFmtId="166" fontId="24" fillId="3" borderId="58" xfId="0" applyNumberFormat="1" applyFont="1" applyFill="1" applyBorder="1" applyAlignment="1" applyProtection="1">
      <alignment horizontal="center" vertical="center"/>
      <protection hidden="1"/>
    </xf>
    <xf numFmtId="167" fontId="27" fillId="9" borderId="31" xfId="1" applyNumberFormat="1" applyFont="1" applyFill="1" applyBorder="1" applyAlignment="1" applyProtection="1">
      <alignment horizontal="center" vertical="center"/>
      <protection hidden="1"/>
    </xf>
    <xf numFmtId="166" fontId="24" fillId="3" borderId="33" xfId="0" applyNumberFormat="1" applyFont="1" applyFill="1" applyBorder="1" applyAlignment="1" applyProtection="1">
      <alignment horizontal="center" vertical="center"/>
      <protection hidden="1"/>
    </xf>
    <xf numFmtId="166" fontId="27" fillId="9" borderId="33" xfId="0" applyNumberFormat="1" applyFont="1" applyFill="1" applyBorder="1" applyAlignment="1" applyProtection="1">
      <alignment horizontal="center" vertical="center"/>
      <protection hidden="1"/>
    </xf>
    <xf numFmtId="167" fontId="27" fillId="9" borderId="33" xfId="1" applyNumberFormat="1" applyFont="1" applyFill="1" applyBorder="1" applyAlignment="1" applyProtection="1">
      <alignment horizontal="center" vertical="center"/>
      <protection hidden="1"/>
    </xf>
    <xf numFmtId="167" fontId="27" fillId="9" borderId="51" xfId="1" applyNumberFormat="1" applyFont="1" applyFill="1" applyBorder="1" applyAlignment="1" applyProtection="1">
      <alignment horizontal="center" vertical="center"/>
      <protection hidden="1"/>
    </xf>
    <xf numFmtId="166" fontId="24" fillId="3" borderId="60" xfId="0" applyNumberFormat="1" applyFont="1" applyFill="1" applyBorder="1" applyAlignment="1" applyProtection="1">
      <alignment horizontal="center" vertical="center"/>
      <protection hidden="1"/>
    </xf>
    <xf numFmtId="167" fontId="27" fillId="9" borderId="34" xfId="1" applyNumberFormat="1" applyFont="1" applyFill="1" applyBorder="1" applyAlignment="1" applyProtection="1">
      <alignment horizontal="center" vertical="center"/>
      <protection hidden="1"/>
    </xf>
    <xf numFmtId="166" fontId="4" fillId="2" borderId="9" xfId="0" applyNumberFormat="1" applyFont="1" applyFill="1" applyBorder="1" applyAlignment="1" applyProtection="1">
      <alignment horizontal="center" vertical="center"/>
      <protection hidden="1"/>
    </xf>
    <xf numFmtId="166" fontId="6" fillId="3" borderId="9" xfId="0" applyNumberFormat="1" applyFont="1" applyFill="1" applyBorder="1" applyAlignment="1" applyProtection="1">
      <alignment horizontal="center" vertical="center"/>
      <protection hidden="1"/>
    </xf>
    <xf numFmtId="167" fontId="6" fillId="3" borderId="9" xfId="1" applyNumberFormat="1" applyFont="1" applyFill="1" applyBorder="1" applyAlignment="1" applyProtection="1">
      <alignment horizontal="center" vertical="center"/>
      <protection hidden="1"/>
    </xf>
    <xf numFmtId="167" fontId="6" fillId="3" borderId="52" xfId="1" applyNumberFormat="1" applyFont="1" applyFill="1" applyBorder="1" applyAlignment="1" applyProtection="1">
      <alignment horizontal="center" vertical="center"/>
      <protection hidden="1"/>
    </xf>
    <xf numFmtId="166" fontId="4" fillId="2" borderId="61" xfId="0" applyNumberFormat="1" applyFont="1" applyFill="1" applyBorder="1" applyAlignment="1" applyProtection="1">
      <alignment horizontal="center" vertical="center"/>
      <protection hidden="1"/>
    </xf>
    <xf numFmtId="167" fontId="6" fillId="3" borderId="10" xfId="1" applyNumberFormat="1" applyFont="1" applyFill="1" applyBorder="1" applyAlignment="1" applyProtection="1">
      <alignment horizontal="center" vertical="center"/>
      <protection hidden="1"/>
    </xf>
    <xf numFmtId="166" fontId="3" fillId="4" borderId="14" xfId="0" applyNumberFormat="1" applyFont="1" applyFill="1" applyBorder="1" applyAlignment="1" applyProtection="1">
      <alignment horizontal="center" vertical="center"/>
      <protection hidden="1"/>
    </xf>
    <xf numFmtId="166" fontId="26" fillId="8" borderId="14" xfId="0" applyNumberFormat="1" applyFont="1" applyFill="1" applyBorder="1" applyAlignment="1" applyProtection="1">
      <alignment horizontal="center" vertical="center"/>
      <protection hidden="1"/>
    </xf>
    <xf numFmtId="167" fontId="26" fillId="8" borderId="14" xfId="1" applyNumberFormat="1" applyFont="1" applyFill="1" applyBorder="1" applyAlignment="1" applyProtection="1">
      <alignment horizontal="center" vertical="center"/>
      <protection hidden="1"/>
    </xf>
    <xf numFmtId="167" fontId="26" fillId="8" borderId="46" xfId="1" applyNumberFormat="1" applyFont="1" applyFill="1" applyBorder="1" applyAlignment="1" applyProtection="1">
      <alignment horizontal="center" vertical="center"/>
      <protection hidden="1"/>
    </xf>
    <xf numFmtId="166" fontId="3" fillId="4" borderId="57" xfId="0" applyNumberFormat="1" applyFont="1" applyFill="1" applyBorder="1" applyAlignment="1" applyProtection="1">
      <alignment horizontal="center" vertical="center"/>
      <protection hidden="1"/>
    </xf>
    <xf numFmtId="167" fontId="26" fillId="8" borderId="15" xfId="1" applyNumberFormat="1" applyFont="1" applyFill="1" applyBorder="1" applyAlignment="1" applyProtection="1">
      <alignment horizontal="center" vertical="center"/>
      <protection hidden="1"/>
    </xf>
    <xf numFmtId="166" fontId="4" fillId="2" borderId="0" xfId="0" applyNumberFormat="1" applyFont="1" applyFill="1" applyBorder="1" applyAlignment="1" applyProtection="1">
      <alignment horizontal="center"/>
      <protection hidden="1"/>
    </xf>
    <xf numFmtId="166" fontId="6" fillId="3" borderId="0" xfId="0" applyNumberFormat="1" applyFont="1" applyFill="1" applyBorder="1" applyAlignment="1" applyProtection="1">
      <alignment horizontal="center"/>
      <protection hidden="1"/>
    </xf>
    <xf numFmtId="167" fontId="6" fillId="3" borderId="0" xfId="1" applyNumberFormat="1" applyFont="1" applyFill="1" applyBorder="1" applyAlignment="1" applyProtection="1">
      <alignment horizontal="center"/>
      <protection hidden="1"/>
    </xf>
    <xf numFmtId="167" fontId="6" fillId="3" borderId="48" xfId="1" applyNumberFormat="1" applyFont="1" applyFill="1" applyBorder="1" applyAlignment="1" applyProtection="1">
      <alignment horizontal="center"/>
      <protection hidden="1"/>
    </xf>
    <xf numFmtId="166" fontId="4" fillId="2" borderId="55" xfId="0" applyNumberFormat="1" applyFont="1" applyFill="1" applyBorder="1" applyAlignment="1" applyProtection="1">
      <alignment horizontal="center"/>
      <protection hidden="1"/>
    </xf>
    <xf numFmtId="167" fontId="6" fillId="3" borderId="5" xfId="1" applyNumberFormat="1" applyFont="1" applyFill="1" applyBorder="1" applyAlignment="1" applyProtection="1">
      <alignment horizontal="center"/>
      <protection hidden="1"/>
    </xf>
    <xf numFmtId="166" fontId="22" fillId="3" borderId="14" xfId="0" applyNumberFormat="1" applyFont="1" applyFill="1" applyBorder="1" applyAlignment="1" applyProtection="1">
      <alignment horizontal="center" vertical="center"/>
      <protection hidden="1"/>
    </xf>
    <xf numFmtId="166" fontId="29" fillId="9" borderId="14" xfId="0" applyNumberFormat="1" applyFont="1" applyFill="1" applyBorder="1" applyAlignment="1" applyProtection="1">
      <alignment horizontal="center" vertical="center"/>
      <protection hidden="1"/>
    </xf>
    <xf numFmtId="167" fontId="29" fillId="9" borderId="14" xfId="1" applyNumberFormat="1" applyFont="1" applyFill="1" applyBorder="1" applyAlignment="1" applyProtection="1">
      <alignment horizontal="center" vertical="center"/>
      <protection hidden="1"/>
    </xf>
    <xf numFmtId="167" fontId="29" fillId="9" borderId="46" xfId="1" applyNumberFormat="1" applyFont="1" applyFill="1" applyBorder="1" applyAlignment="1" applyProtection="1">
      <alignment horizontal="center" vertical="center"/>
      <protection hidden="1"/>
    </xf>
    <xf numFmtId="166" fontId="22" fillId="3" borderId="57" xfId="0" applyNumberFormat="1" applyFont="1" applyFill="1" applyBorder="1" applyAlignment="1" applyProtection="1">
      <alignment horizontal="center" vertical="center"/>
      <protection hidden="1"/>
    </xf>
    <xf numFmtId="167" fontId="29" fillId="9" borderId="15" xfId="1" applyNumberFormat="1" applyFont="1" applyFill="1" applyBorder="1" applyAlignment="1" applyProtection="1">
      <alignment horizontal="center" vertical="center"/>
      <protection hidden="1"/>
    </xf>
    <xf numFmtId="0" fontId="4" fillId="3" borderId="37" xfId="0" applyFont="1" applyFill="1" applyBorder="1" applyAlignment="1" applyProtection="1">
      <alignment horizontal="left" indent="2"/>
      <protection hidden="1"/>
    </xf>
    <xf numFmtId="0" fontId="4" fillId="3" borderId="38" xfId="0" applyFont="1" applyFill="1" applyBorder="1" applyAlignment="1" applyProtection="1">
      <alignment vertical="center"/>
      <protection hidden="1"/>
    </xf>
    <xf numFmtId="166" fontId="4" fillId="3" borderId="38" xfId="0" applyNumberFormat="1" applyFont="1" applyFill="1" applyBorder="1" applyAlignment="1" applyProtection="1">
      <alignment horizontal="center"/>
      <protection hidden="1"/>
    </xf>
    <xf numFmtId="166" fontId="6" fillId="9" borderId="38" xfId="0" applyNumberFormat="1" applyFont="1" applyFill="1" applyBorder="1" applyAlignment="1" applyProtection="1">
      <alignment horizontal="center"/>
      <protection hidden="1"/>
    </xf>
    <xf numFmtId="167" fontId="6" fillId="9" borderId="38" xfId="1" applyNumberFormat="1" applyFont="1" applyFill="1" applyBorder="1" applyAlignment="1" applyProtection="1">
      <alignment horizontal="center"/>
      <protection hidden="1"/>
    </xf>
    <xf numFmtId="167" fontId="6" fillId="9" borderId="53" xfId="1" applyNumberFormat="1" applyFont="1" applyFill="1" applyBorder="1" applyAlignment="1" applyProtection="1">
      <alignment horizontal="center"/>
      <protection hidden="1"/>
    </xf>
    <xf numFmtId="166" fontId="4" fillId="3" borderId="62" xfId="0" applyNumberFormat="1" applyFont="1" applyFill="1" applyBorder="1" applyAlignment="1" applyProtection="1">
      <alignment horizontal="center"/>
      <protection hidden="1"/>
    </xf>
    <xf numFmtId="167" fontId="6" fillId="9" borderId="39" xfId="1" applyNumberFormat="1" applyFont="1" applyFill="1" applyBorder="1" applyAlignment="1" applyProtection="1">
      <alignment horizontal="center"/>
      <protection hidden="1"/>
    </xf>
    <xf numFmtId="0" fontId="20" fillId="2" borderId="0" xfId="0" applyFont="1" applyFill="1" applyAlignment="1" applyProtection="1">
      <alignment vertical="center"/>
      <protection hidden="1"/>
    </xf>
    <xf numFmtId="0" fontId="30" fillId="2" borderId="0" xfId="0" applyFont="1" applyFill="1" applyAlignment="1" applyProtection="1">
      <alignment vertical="center"/>
      <protection hidden="1"/>
    </xf>
    <xf numFmtId="0" fontId="3" fillId="3" borderId="0" xfId="0" applyFont="1" applyFill="1" applyAlignment="1" applyProtection="1">
      <alignment vertical="center"/>
      <protection hidden="1"/>
    </xf>
    <xf numFmtId="0" fontId="19" fillId="3" borderId="0" xfId="0" applyFont="1" applyFill="1" applyAlignment="1" applyProtection="1">
      <alignment horizontal="center" vertical="center"/>
      <protection hidden="1"/>
    </xf>
    <xf numFmtId="0" fontId="3" fillId="2" borderId="42" xfId="0" applyFont="1" applyFill="1" applyBorder="1" applyAlignment="1" applyProtection="1">
      <alignment vertical="center"/>
      <protection hidden="1"/>
    </xf>
    <xf numFmtId="166" fontId="3" fillId="2" borderId="43" xfId="0" applyNumberFormat="1" applyFont="1" applyFill="1" applyBorder="1" applyAlignment="1" applyProtection="1">
      <alignment vertical="center"/>
      <protection hidden="1"/>
    </xf>
    <xf numFmtId="0" fontId="18" fillId="3" borderId="4" xfId="0" applyFont="1" applyFill="1" applyBorder="1" applyAlignment="1" applyProtection="1">
      <alignment horizontal="center" vertical="center"/>
      <protection hidden="1"/>
    </xf>
    <xf numFmtId="0" fontId="18" fillId="3" borderId="5" xfId="0" applyFont="1" applyFill="1" applyBorder="1" applyAlignment="1" applyProtection="1">
      <alignment horizontal="center" vertical="center"/>
      <protection hidden="1"/>
    </xf>
    <xf numFmtId="166" fontId="26" fillId="8" borderId="13" xfId="0" applyNumberFormat="1" applyFont="1" applyFill="1" applyBorder="1" applyAlignment="1" applyProtection="1">
      <alignment horizontal="center" vertical="center"/>
      <protection hidden="1"/>
    </xf>
    <xf numFmtId="167" fontId="26" fillId="8" borderId="15" xfId="0" applyNumberFormat="1" applyFont="1" applyFill="1" applyBorder="1" applyAlignment="1" applyProtection="1">
      <alignment horizontal="center" vertical="center"/>
      <protection hidden="1"/>
    </xf>
    <xf numFmtId="166" fontId="25" fillId="3" borderId="31" xfId="0" applyNumberFormat="1" applyFont="1" applyFill="1" applyBorder="1" applyAlignment="1" applyProtection="1">
      <alignment horizontal="center" vertical="center"/>
      <protection hidden="1"/>
    </xf>
    <xf numFmtId="166" fontId="27" fillId="9" borderId="21" xfId="0" applyNumberFormat="1" applyFont="1" applyFill="1" applyBorder="1" applyAlignment="1" applyProtection="1">
      <alignment horizontal="center" vertical="center"/>
      <protection hidden="1"/>
    </xf>
    <xf numFmtId="167" fontId="27" fillId="9" borderId="23" xfId="0" applyNumberFormat="1" applyFont="1" applyFill="1" applyBorder="1" applyAlignment="1" applyProtection="1">
      <alignment horizontal="center" vertical="center"/>
      <protection hidden="1"/>
    </xf>
    <xf numFmtId="166" fontId="6" fillId="3" borderId="4" xfId="0" applyNumberFormat="1" applyFont="1" applyFill="1" applyBorder="1" applyAlignment="1" applyProtection="1">
      <alignment horizontal="center" vertical="center"/>
      <protection hidden="1"/>
    </xf>
    <xf numFmtId="167" fontId="6" fillId="3" borderId="5" xfId="0" applyNumberFormat="1" applyFont="1" applyFill="1" applyBorder="1" applyAlignment="1" applyProtection="1">
      <alignment horizontal="center" vertical="center"/>
      <protection hidden="1"/>
    </xf>
    <xf numFmtId="166" fontId="25" fillId="3" borderId="26" xfId="0" applyNumberFormat="1" applyFont="1" applyFill="1" applyBorder="1" applyAlignment="1" applyProtection="1">
      <alignment horizontal="center" vertical="center"/>
      <protection hidden="1"/>
    </xf>
    <xf numFmtId="166" fontId="27" fillId="9" borderId="24" xfId="0" applyNumberFormat="1" applyFont="1" applyFill="1" applyBorder="1" applyAlignment="1" applyProtection="1">
      <alignment horizontal="center" vertical="center"/>
      <protection hidden="1"/>
    </xf>
    <xf numFmtId="167" fontId="27" fillId="9" borderId="26" xfId="0" applyNumberFormat="1" applyFont="1" applyFill="1" applyBorder="1" applyAlignment="1" applyProtection="1">
      <alignment horizontal="center" vertical="center"/>
      <protection hidden="1"/>
    </xf>
    <xf numFmtId="166" fontId="24" fillId="3" borderId="26" xfId="0" applyNumberFormat="1" applyFont="1" applyFill="1" applyBorder="1" applyAlignment="1" applyProtection="1">
      <alignment horizontal="center" vertical="center"/>
      <protection hidden="1"/>
    </xf>
    <xf numFmtId="166" fontId="27" fillId="9" borderId="27" xfId="0" applyNumberFormat="1" applyFont="1" applyFill="1" applyBorder="1" applyAlignment="1" applyProtection="1">
      <alignment horizontal="center" vertical="center"/>
      <protection hidden="1"/>
    </xf>
    <xf numFmtId="167" fontId="27" fillId="9" borderId="29" xfId="0" applyNumberFormat="1" applyFont="1" applyFill="1" applyBorder="1" applyAlignment="1" applyProtection="1">
      <alignment horizontal="center" vertical="center"/>
      <protection hidden="1"/>
    </xf>
    <xf numFmtId="166" fontId="26" fillId="4" borderId="13" xfId="0" applyNumberFormat="1" applyFont="1" applyFill="1" applyBorder="1" applyAlignment="1" applyProtection="1">
      <alignment horizontal="center" vertical="center"/>
      <protection hidden="1"/>
    </xf>
    <xf numFmtId="167" fontId="26" fillId="4" borderId="15" xfId="0" applyNumberFormat="1" applyFont="1" applyFill="1" applyBorder="1" applyAlignment="1" applyProtection="1">
      <alignment horizontal="center" vertical="center"/>
      <protection hidden="1"/>
    </xf>
    <xf numFmtId="166" fontId="26" fillId="9" borderId="13" xfId="0" applyNumberFormat="1" applyFont="1" applyFill="1" applyBorder="1" applyAlignment="1" applyProtection="1">
      <alignment horizontal="center" vertical="center"/>
      <protection hidden="1"/>
    </xf>
    <xf numFmtId="167" fontId="26" fillId="9" borderId="15" xfId="0" applyNumberFormat="1" applyFont="1" applyFill="1" applyBorder="1" applyAlignment="1" applyProtection="1">
      <alignment horizontal="center" vertical="center"/>
      <protection hidden="1"/>
    </xf>
    <xf numFmtId="166" fontId="24" fillId="3" borderId="31" xfId="0" applyNumberFormat="1" applyFont="1" applyFill="1" applyBorder="1" applyAlignment="1" applyProtection="1">
      <alignment horizontal="center" vertical="center"/>
      <protection hidden="1"/>
    </xf>
    <xf numFmtId="166" fontId="24" fillId="3" borderId="34" xfId="0" applyNumberFormat="1" applyFont="1" applyFill="1" applyBorder="1" applyAlignment="1" applyProtection="1">
      <alignment horizontal="center" vertical="center"/>
      <protection hidden="1"/>
    </xf>
    <xf numFmtId="166" fontId="6" fillId="3" borderId="8" xfId="0" applyNumberFormat="1" applyFont="1" applyFill="1" applyBorder="1" applyAlignment="1" applyProtection="1">
      <alignment horizontal="center" vertical="center"/>
      <protection hidden="1"/>
    </xf>
    <xf numFmtId="167" fontId="6" fillId="3" borderId="10" xfId="0" applyNumberFormat="1" applyFont="1" applyFill="1" applyBorder="1" applyAlignment="1" applyProtection="1">
      <alignment horizontal="center" vertical="center"/>
      <protection hidden="1"/>
    </xf>
    <xf numFmtId="166" fontId="29" fillId="8" borderId="13" xfId="0" applyNumberFormat="1" applyFont="1" applyFill="1" applyBorder="1" applyAlignment="1" applyProtection="1">
      <alignment horizontal="center"/>
      <protection hidden="1"/>
    </xf>
    <xf numFmtId="167" fontId="29" fillId="8" borderId="15" xfId="0" applyNumberFormat="1" applyFont="1" applyFill="1" applyBorder="1" applyAlignment="1" applyProtection="1">
      <alignment horizontal="center"/>
      <protection hidden="1"/>
    </xf>
    <xf numFmtId="166" fontId="27" fillId="9" borderId="21" xfId="0" applyNumberFormat="1" applyFont="1" applyFill="1" applyBorder="1" applyAlignment="1" applyProtection="1">
      <alignment horizontal="center"/>
      <protection hidden="1"/>
    </xf>
    <xf numFmtId="167" fontId="27" fillId="9" borderId="23" xfId="0" applyNumberFormat="1" applyFont="1" applyFill="1" applyBorder="1" applyAlignment="1" applyProtection="1">
      <alignment horizontal="center"/>
      <protection hidden="1"/>
    </xf>
    <xf numFmtId="166" fontId="6" fillId="3" borderId="4" xfId="0" applyNumberFormat="1" applyFont="1" applyFill="1" applyBorder="1" applyAlignment="1" applyProtection="1">
      <alignment horizontal="center"/>
      <protection hidden="1"/>
    </xf>
    <xf numFmtId="167" fontId="6" fillId="3" borderId="5" xfId="0" applyNumberFormat="1" applyFont="1" applyFill="1" applyBorder="1" applyAlignment="1" applyProtection="1">
      <alignment horizontal="center"/>
      <protection hidden="1"/>
    </xf>
    <xf numFmtId="166" fontId="28" fillId="9" borderId="13" xfId="0" applyNumberFormat="1" applyFont="1" applyFill="1" applyBorder="1" applyAlignment="1" applyProtection="1">
      <alignment horizontal="center"/>
      <protection hidden="1"/>
    </xf>
    <xf numFmtId="167" fontId="28" fillId="9" borderId="15" xfId="0" applyNumberFormat="1" applyFont="1" applyFill="1" applyBorder="1" applyAlignment="1" applyProtection="1">
      <alignment horizontal="center"/>
      <protection hidden="1"/>
    </xf>
    <xf numFmtId="166" fontId="27" fillId="8" borderId="13" xfId="0" applyNumberFormat="1" applyFont="1" applyFill="1" applyBorder="1" applyAlignment="1" applyProtection="1">
      <alignment horizontal="center"/>
      <protection hidden="1"/>
    </xf>
    <xf numFmtId="167" fontId="27" fillId="8" borderId="15" xfId="0" applyNumberFormat="1" applyFont="1" applyFill="1" applyBorder="1" applyAlignment="1" applyProtection="1">
      <alignment horizontal="center"/>
      <protection hidden="1"/>
    </xf>
    <xf numFmtId="166" fontId="6" fillId="9" borderId="37" xfId="0" applyNumberFormat="1" applyFont="1" applyFill="1" applyBorder="1" applyAlignment="1" applyProtection="1">
      <alignment horizontal="center"/>
      <protection hidden="1"/>
    </xf>
    <xf numFmtId="167" fontId="6" fillId="9" borderId="39" xfId="0" applyNumberFormat="1" applyFont="1" applyFill="1" applyBorder="1" applyAlignment="1" applyProtection="1">
      <alignment horizontal="center"/>
      <protection hidden="1"/>
    </xf>
    <xf numFmtId="0" fontId="21" fillId="3" borderId="0" xfId="0" applyFont="1" applyFill="1" applyAlignment="1" applyProtection="1">
      <alignment horizontal="right" vertical="center"/>
      <protection hidden="1"/>
    </xf>
    <xf numFmtId="0" fontId="20" fillId="3" borderId="0" xfId="0" applyFont="1" applyFill="1" applyAlignment="1" applyProtection="1">
      <alignment horizontal="righ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13" fillId="4" borderId="7" xfId="0" applyFont="1" applyFill="1" applyBorder="1" applyAlignment="1">
      <alignment vertical="center" wrapText="1"/>
    </xf>
    <xf numFmtId="166" fontId="3" fillId="3" borderId="0" xfId="0" applyNumberFormat="1" applyFont="1" applyFill="1" applyAlignment="1">
      <alignment vertical="center"/>
    </xf>
    <xf numFmtId="0" fontId="3" fillId="3" borderId="0" xfId="0" applyFont="1" applyFill="1" applyAlignment="1">
      <alignment vertical="center"/>
    </xf>
    <xf numFmtId="0" fontId="5" fillId="6" borderId="11" xfId="0" applyFont="1" applyFill="1" applyBorder="1" applyAlignment="1" applyProtection="1">
      <alignment horizontal="center" vertical="center"/>
      <protection locked="0"/>
    </xf>
    <xf numFmtId="0" fontId="7" fillId="7" borderId="11" xfId="0" applyFont="1" applyFill="1" applyBorder="1" applyProtection="1">
      <protection locked="0"/>
    </xf>
    <xf numFmtId="4" fontId="0" fillId="2" borderId="0" xfId="0" applyNumberFormat="1" applyFill="1"/>
    <xf numFmtId="0" fontId="34" fillId="3" borderId="0" xfId="0" applyFont="1" applyFill="1" applyBorder="1" applyAlignment="1" applyProtection="1">
      <alignment vertical="center"/>
      <protection hidden="1"/>
    </xf>
    <xf numFmtId="0" fontId="35" fillId="3" borderId="0" xfId="0" applyFont="1" applyFill="1" applyBorder="1" applyAlignment="1" applyProtection="1">
      <alignment horizontal="center" vertical="top"/>
      <protection hidden="1"/>
    </xf>
    <xf numFmtId="4" fontId="51" fillId="2" borderId="19" xfId="0" applyNumberFormat="1" applyFont="1" applyFill="1" applyBorder="1" applyAlignment="1">
      <alignment vertical="center"/>
    </xf>
    <xf numFmtId="4" fontId="51" fillId="2" borderId="0" xfId="0" applyNumberFormat="1" applyFont="1" applyFill="1" applyBorder="1" applyAlignment="1">
      <alignment vertical="center"/>
    </xf>
    <xf numFmtId="4" fontId="51" fillId="2" borderId="20" xfId="0" applyNumberFormat="1" applyFont="1" applyFill="1" applyBorder="1" applyAlignment="1">
      <alignment vertical="center"/>
    </xf>
    <xf numFmtId="4" fontId="63" fillId="2" borderId="20" xfId="0" applyNumberFormat="1" applyFont="1" applyFill="1" applyBorder="1" applyAlignment="1">
      <alignment vertical="center"/>
    </xf>
    <xf numFmtId="4" fontId="63" fillId="2" borderId="19" xfId="0" applyNumberFormat="1" applyFont="1" applyFill="1" applyBorder="1" applyAlignment="1">
      <alignment vertical="center"/>
    </xf>
    <xf numFmtId="4" fontId="63" fillId="4" borderId="19" xfId="0" applyNumberFormat="1" applyFont="1" applyFill="1" applyBorder="1" applyAlignment="1">
      <alignment vertical="center"/>
    </xf>
    <xf numFmtId="4" fontId="63" fillId="4" borderId="20" xfId="0" applyNumberFormat="1" applyFont="1" applyFill="1" applyBorder="1" applyAlignment="1">
      <alignment vertical="center"/>
    </xf>
    <xf numFmtId="4" fontId="63" fillId="2" borderId="0" xfId="0" applyNumberFormat="1" applyFont="1" applyFill="1" applyBorder="1" applyAlignment="1">
      <alignment vertical="center"/>
    </xf>
    <xf numFmtId="4" fontId="63" fillId="4" borderId="0" xfId="0" applyNumberFormat="1" applyFont="1" applyFill="1" applyBorder="1" applyAlignment="1">
      <alignment vertical="center"/>
    </xf>
    <xf numFmtId="0" fontId="63" fillId="3" borderId="0" xfId="0" applyFont="1" applyFill="1" applyBorder="1" applyAlignment="1" applyProtection="1">
      <alignment vertical="center"/>
      <protection hidden="1"/>
    </xf>
    <xf numFmtId="0" fontId="64" fillId="3" borderId="0" xfId="0" applyFont="1" applyFill="1" applyBorder="1" applyAlignment="1" applyProtection="1">
      <alignment vertical="center"/>
      <protection hidden="1"/>
    </xf>
    <xf numFmtId="166" fontId="65" fillId="3" borderId="6" xfId="0" applyNumberFormat="1" applyFont="1" applyFill="1" applyBorder="1" applyAlignment="1" applyProtection="1">
      <alignment vertical="center"/>
      <protection hidden="1"/>
    </xf>
    <xf numFmtId="167" fontId="65" fillId="3" borderId="7" xfId="0" applyNumberFormat="1" applyFont="1" applyFill="1" applyBorder="1" applyAlignment="1" applyProtection="1">
      <alignment vertical="center"/>
      <protection hidden="1"/>
    </xf>
    <xf numFmtId="0" fontId="66" fillId="3" borderId="0" xfId="0" applyFont="1" applyFill="1" applyBorder="1" applyAlignment="1" applyProtection="1">
      <alignment horizontal="center" vertical="top"/>
      <protection hidden="1"/>
    </xf>
    <xf numFmtId="0" fontId="64" fillId="3" borderId="0" xfId="0" applyFont="1" applyFill="1" applyAlignment="1" applyProtection="1">
      <alignment vertical="center"/>
      <protection hidden="1"/>
    </xf>
    <xf numFmtId="4" fontId="51" fillId="4" borderId="0" xfId="0" applyNumberFormat="1" applyFont="1" applyFill="1" applyBorder="1" applyAlignment="1">
      <alignment vertical="center"/>
    </xf>
    <xf numFmtId="4" fontId="4" fillId="0" borderId="0" xfId="0" applyNumberFormat="1" applyFont="1" applyFill="1" applyBorder="1" applyAlignment="1">
      <alignment vertical="center"/>
    </xf>
    <xf numFmtId="166" fontId="22" fillId="0" borderId="14" xfId="0" applyNumberFormat="1" applyFont="1" applyFill="1" applyBorder="1" applyAlignment="1" applyProtection="1">
      <alignment horizontal="center" vertical="center"/>
      <protection hidden="1"/>
    </xf>
    <xf numFmtId="166" fontId="29" fillId="0" borderId="13" xfId="0" applyNumberFormat="1" applyFont="1" applyFill="1" applyBorder="1" applyAlignment="1" applyProtection="1">
      <alignment horizontal="center"/>
      <protection hidden="1"/>
    </xf>
    <xf numFmtId="167" fontId="29" fillId="0" borderId="15" xfId="0" applyNumberFormat="1" applyFont="1" applyFill="1" applyBorder="1" applyAlignment="1" applyProtection="1">
      <alignment horizontal="center"/>
      <protection hidden="1"/>
    </xf>
    <xf numFmtId="166" fontId="24" fillId="0" borderId="33" xfId="0" applyNumberFormat="1" applyFont="1" applyFill="1" applyBorder="1" applyAlignment="1" applyProtection="1">
      <alignment horizontal="center" vertical="center"/>
      <protection hidden="1"/>
    </xf>
    <xf numFmtId="166" fontId="27" fillId="0" borderId="21" xfId="0" applyNumberFormat="1" applyFont="1" applyFill="1" applyBorder="1" applyAlignment="1" applyProtection="1">
      <alignment horizontal="center"/>
      <protection hidden="1"/>
    </xf>
    <xf numFmtId="167" fontId="27" fillId="0" borderId="23" xfId="0" applyNumberFormat="1" applyFont="1" applyFill="1" applyBorder="1" applyAlignment="1" applyProtection="1">
      <alignment horizontal="center"/>
      <protection hidden="1"/>
    </xf>
    <xf numFmtId="166" fontId="4" fillId="0" borderId="38" xfId="0" applyNumberFormat="1" applyFont="1" applyFill="1" applyBorder="1" applyAlignment="1" applyProtection="1">
      <alignment horizontal="center"/>
      <protection hidden="1"/>
    </xf>
    <xf numFmtId="0" fontId="3" fillId="0" borderId="0" xfId="0"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4" fillId="3" borderId="74" xfId="0" applyNumberFormat="1" applyFont="1" applyFill="1" applyBorder="1" applyAlignment="1" applyProtection="1">
      <alignment horizontal="center" vertical="center"/>
      <protection hidden="1"/>
    </xf>
    <xf numFmtId="0" fontId="4" fillId="2" borderId="0" xfId="0" applyFont="1" applyFill="1"/>
    <xf numFmtId="0" fontId="4" fillId="4" borderId="0" xfId="0" applyFont="1" applyFill="1"/>
    <xf numFmtId="4" fontId="4" fillId="2" borderId="0" xfId="0" applyNumberFormat="1" applyFont="1" applyFill="1"/>
    <xf numFmtId="4" fontId="4" fillId="4" borderId="0" xfId="0" applyNumberFormat="1" applyFont="1" applyFill="1"/>
    <xf numFmtId="166" fontId="22" fillId="3" borderId="22" xfId="0" applyNumberFormat="1" applyFont="1" applyFill="1" applyBorder="1" applyAlignment="1" applyProtection="1">
      <alignment horizontal="center" vertical="center"/>
      <protection hidden="1"/>
    </xf>
    <xf numFmtId="166" fontId="24" fillId="3" borderId="14" xfId="0" applyNumberFormat="1" applyFont="1" applyFill="1" applyBorder="1" applyAlignment="1" applyProtection="1">
      <alignment horizontal="center" vertical="center"/>
      <protection hidden="1"/>
    </xf>
    <xf numFmtId="167" fontId="27" fillId="3" borderId="74" xfId="1" applyNumberFormat="1" applyFont="1" applyFill="1" applyBorder="1" applyAlignment="1" applyProtection="1">
      <alignment horizontal="center" vertical="center"/>
      <protection hidden="1"/>
    </xf>
    <xf numFmtId="167" fontId="27" fillId="3" borderId="0" xfId="1" applyNumberFormat="1" applyFont="1" applyFill="1" applyBorder="1" applyAlignment="1" applyProtection="1">
      <alignment horizontal="center" vertical="center"/>
      <protection hidden="1"/>
    </xf>
    <xf numFmtId="167" fontId="27" fillId="3" borderId="9" xfId="1" applyNumberFormat="1" applyFont="1" applyFill="1" applyBorder="1" applyAlignment="1" applyProtection="1">
      <alignment horizontal="center" vertical="center"/>
      <protection hidden="1"/>
    </xf>
    <xf numFmtId="167" fontId="27" fillId="3" borderId="14" xfId="1" applyNumberFormat="1" applyFont="1" applyFill="1" applyBorder="1" applyAlignment="1" applyProtection="1">
      <alignment horizontal="center" vertical="center"/>
      <protection hidden="1"/>
    </xf>
    <xf numFmtId="4" fontId="4" fillId="4" borderId="0" xfId="0" applyNumberFormat="1" applyFont="1" applyFill="1" applyAlignment="1">
      <alignment vertical="center"/>
    </xf>
    <xf numFmtId="167" fontId="27" fillId="41" borderId="14" xfId="1" applyNumberFormat="1" applyFont="1" applyFill="1" applyBorder="1" applyAlignment="1" applyProtection="1">
      <alignment horizontal="center" vertical="center"/>
      <protection hidden="1"/>
    </xf>
    <xf numFmtId="166" fontId="27" fillId="3" borderId="74" xfId="0" applyNumberFormat="1" applyFont="1" applyFill="1" applyBorder="1" applyAlignment="1" applyProtection="1">
      <alignment horizontal="center" vertical="center"/>
      <protection hidden="1"/>
    </xf>
    <xf numFmtId="166" fontId="27" fillId="3" borderId="0" xfId="0" applyNumberFormat="1" applyFont="1" applyFill="1" applyBorder="1" applyAlignment="1" applyProtection="1">
      <alignment horizontal="center" vertical="center"/>
      <protection hidden="1"/>
    </xf>
    <xf numFmtId="166" fontId="6" fillId="3" borderId="14" xfId="0" applyNumberFormat="1" applyFont="1" applyFill="1" applyBorder="1" applyAlignment="1" applyProtection="1">
      <alignment horizontal="center" vertical="center"/>
      <protection hidden="1"/>
    </xf>
    <xf numFmtId="167" fontId="27" fillId="3" borderId="75" xfId="1" applyNumberFormat="1" applyFont="1" applyFill="1" applyBorder="1" applyAlignment="1" applyProtection="1">
      <alignment horizontal="center" vertical="center"/>
      <protection hidden="1"/>
    </xf>
    <xf numFmtId="167" fontId="27" fillId="3" borderId="48" xfId="1" applyNumberFormat="1" applyFont="1" applyFill="1" applyBorder="1" applyAlignment="1" applyProtection="1">
      <alignment horizontal="center" vertical="center"/>
      <protection hidden="1"/>
    </xf>
    <xf numFmtId="167" fontId="27" fillId="3" borderId="52" xfId="1" applyNumberFormat="1" applyFont="1" applyFill="1" applyBorder="1" applyAlignment="1" applyProtection="1">
      <alignment horizontal="center" vertical="center"/>
      <protection hidden="1"/>
    </xf>
    <xf numFmtId="167" fontId="27" fillId="3" borderId="46" xfId="1" applyNumberFormat="1" applyFont="1" applyFill="1" applyBorder="1" applyAlignment="1" applyProtection="1">
      <alignment horizontal="center" vertical="center"/>
      <protection hidden="1"/>
    </xf>
    <xf numFmtId="167" fontId="27" fillId="41" borderId="49" xfId="1" applyNumberFormat="1" applyFont="1" applyFill="1" applyBorder="1" applyAlignment="1" applyProtection="1">
      <alignment horizontal="center" vertical="center"/>
      <protection hidden="1"/>
    </xf>
    <xf numFmtId="166" fontId="27" fillId="3" borderId="14" xfId="0" applyNumberFormat="1" applyFont="1" applyFill="1" applyBorder="1" applyAlignment="1" applyProtection="1">
      <alignment horizontal="center" vertical="center"/>
      <protection hidden="1"/>
    </xf>
    <xf numFmtId="166" fontId="27" fillId="41" borderId="30" xfId="0" applyNumberFormat="1" applyFont="1" applyFill="1" applyBorder="1" applyAlignment="1" applyProtection="1">
      <alignment horizontal="center" vertical="center"/>
      <protection hidden="1"/>
    </xf>
    <xf numFmtId="0" fontId="4" fillId="3" borderId="0" xfId="0" applyFont="1" applyFill="1" applyAlignment="1">
      <alignment vertical="center"/>
    </xf>
    <xf numFmtId="0" fontId="3" fillId="3" borderId="2" xfId="0" applyFont="1" applyFill="1" applyBorder="1" applyAlignment="1">
      <alignment horizontal="center" vertical="center"/>
    </xf>
    <xf numFmtId="166" fontId="24" fillId="3" borderId="74" xfId="0" applyNumberFormat="1" applyFont="1" applyFill="1" applyBorder="1" applyAlignment="1">
      <alignment horizontal="center" vertical="center"/>
    </xf>
    <xf numFmtId="166" fontId="24" fillId="3" borderId="0" xfId="0" applyNumberFormat="1" applyFont="1" applyFill="1" applyBorder="1" applyAlignment="1">
      <alignment horizontal="center" vertical="center"/>
    </xf>
    <xf numFmtId="0" fontId="3" fillId="3" borderId="2" xfId="0" applyFont="1" applyFill="1" applyBorder="1" applyAlignment="1" applyProtection="1">
      <alignment horizontal="center" vertical="center"/>
      <protection hidden="1"/>
    </xf>
    <xf numFmtId="166" fontId="24" fillId="3" borderId="0" xfId="0" applyNumberFormat="1" applyFont="1" applyFill="1" applyBorder="1" applyAlignment="1" applyProtection="1">
      <alignment horizontal="center" vertical="center"/>
      <protection hidden="1"/>
    </xf>
    <xf numFmtId="4" fontId="3" fillId="3" borderId="0" xfId="0" applyNumberFormat="1" applyFont="1" applyFill="1" applyAlignment="1">
      <alignment vertical="center"/>
    </xf>
    <xf numFmtId="165" fontId="3" fillId="3" borderId="0" xfId="130" applyFont="1" applyFill="1" applyAlignment="1">
      <alignment vertical="center"/>
    </xf>
    <xf numFmtId="164" fontId="3" fillId="3" borderId="0" xfId="131" applyFont="1" applyFill="1" applyAlignment="1">
      <alignment vertical="center"/>
    </xf>
    <xf numFmtId="4" fontId="4" fillId="2" borderId="0" xfId="0" applyNumberFormat="1" applyFont="1" applyFill="1" applyAlignment="1">
      <alignment horizontal="right"/>
    </xf>
    <xf numFmtId="166" fontId="4" fillId="2" borderId="0" xfId="0" applyNumberFormat="1" applyFont="1" applyFill="1" applyAlignment="1">
      <alignment horizontal="right"/>
    </xf>
    <xf numFmtId="0" fontId="4" fillId="2" borderId="0" xfId="0" applyNumberFormat="1" applyFont="1" applyFill="1" applyAlignment="1">
      <alignment horizontal="right"/>
    </xf>
    <xf numFmtId="0" fontId="4" fillId="2" borderId="0" xfId="0" applyNumberFormat="1" applyFont="1" applyFill="1"/>
    <xf numFmtId="0" fontId="4" fillId="0" borderId="0" xfId="0" applyFont="1" applyFill="1"/>
    <xf numFmtId="0" fontId="4" fillId="2" borderId="0" xfId="0" applyFont="1" applyFill="1" applyAlignment="1">
      <alignment horizontal="right"/>
    </xf>
    <xf numFmtId="2" fontId="4" fillId="2" borderId="0" xfId="0" applyNumberFormat="1" applyFont="1" applyFill="1" applyAlignment="1">
      <alignment horizontal="right"/>
    </xf>
    <xf numFmtId="0" fontId="11" fillId="2" borderId="0" xfId="0" applyFont="1" applyFill="1" applyAlignment="1">
      <alignment horizontal="right"/>
    </xf>
    <xf numFmtId="0" fontId="0" fillId="2" borderId="0" xfId="0" applyFill="1" applyAlignment="1">
      <alignment horizontal="right"/>
    </xf>
    <xf numFmtId="0" fontId="4" fillId="4" borderId="0" xfId="0" applyFont="1" applyFill="1" applyAlignment="1">
      <alignment horizontal="right"/>
    </xf>
    <xf numFmtId="0" fontId="0" fillId="4" borderId="0" xfId="0" applyFill="1" applyAlignment="1">
      <alignment horizontal="right"/>
    </xf>
    <xf numFmtId="0" fontId="3" fillId="3" borderId="0" xfId="0" applyFont="1" applyFill="1" applyBorder="1" applyAlignment="1">
      <alignment vertical="center"/>
    </xf>
    <xf numFmtId="2" fontId="4" fillId="0" borderId="0" xfId="0" applyNumberFormat="1" applyFont="1"/>
    <xf numFmtId="0" fontId="63" fillId="2" borderId="0" xfId="0" applyFont="1" applyFill="1" applyAlignment="1">
      <alignment horizontal="right"/>
    </xf>
    <xf numFmtId="9" fontId="4" fillId="2" borderId="0" xfId="1" applyFont="1" applyFill="1" applyAlignment="1">
      <alignment horizontal="right"/>
    </xf>
    <xf numFmtId="9" fontId="3" fillId="3" borderId="0" xfId="1" applyFont="1" applyFill="1" applyAlignment="1">
      <alignment vertical="center"/>
    </xf>
    <xf numFmtId="0" fontId="4" fillId="4" borderId="0" xfId="130" applyNumberFormat="1" applyFont="1" applyFill="1" applyAlignment="1">
      <alignment horizontal="right"/>
    </xf>
    <xf numFmtId="175" fontId="3" fillId="3" borderId="0" xfId="0" applyNumberFormat="1" applyFont="1" applyFill="1" applyAlignment="1">
      <alignmen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67" fillId="3" borderId="0" xfId="0" applyFont="1" applyFill="1" applyAlignment="1">
      <alignment vertical="center"/>
    </xf>
    <xf numFmtId="166" fontId="24" fillId="3" borderId="22" xfId="0" applyNumberFormat="1" applyFont="1" applyFill="1" applyBorder="1" applyAlignment="1" applyProtection="1">
      <alignment horizontal="center" vertical="center"/>
      <protection hidden="1"/>
    </xf>
    <xf numFmtId="166" fontId="6" fillId="2" borderId="14" xfId="0" applyNumberFormat="1" applyFont="1" applyFill="1" applyBorder="1" applyAlignment="1" applyProtection="1">
      <alignment horizontal="center" vertical="center"/>
      <protection hidden="1"/>
    </xf>
    <xf numFmtId="0" fontId="0" fillId="3" borderId="0" xfId="0" applyFill="1" applyBorder="1" applyAlignment="1">
      <alignment vertical="center"/>
    </xf>
    <xf numFmtId="4" fontId="4" fillId="4" borderId="0" xfId="0" applyNumberFormat="1" applyFont="1" applyFill="1" applyBorder="1"/>
    <xf numFmtId="0" fontId="0" fillId="2" borderId="0" xfId="0" applyFont="1" applyFill="1" applyAlignment="1">
      <alignment horizontal="right"/>
    </xf>
    <xf numFmtId="166" fontId="24" fillId="3" borderId="38" xfId="0" applyNumberFormat="1" applyFont="1" applyFill="1" applyBorder="1" applyAlignment="1" applyProtection="1">
      <alignment horizontal="center" vertical="center"/>
      <protection hidden="1"/>
    </xf>
    <xf numFmtId="0" fontId="68" fillId="3" borderId="0" xfId="0" applyFont="1" applyFill="1" applyAlignment="1">
      <alignment vertical="center"/>
    </xf>
    <xf numFmtId="166" fontId="69" fillId="3" borderId="14" xfId="0" applyNumberFormat="1" applyFont="1" applyFill="1" applyBorder="1" applyAlignment="1" applyProtection="1">
      <alignment horizontal="center" vertical="center"/>
      <protection hidden="1"/>
    </xf>
    <xf numFmtId="166" fontId="70" fillId="8" borderId="14" xfId="0" applyNumberFormat="1" applyFont="1" applyFill="1" applyBorder="1" applyAlignment="1" applyProtection="1">
      <alignment horizontal="center" vertical="center"/>
      <protection hidden="1"/>
    </xf>
    <xf numFmtId="166" fontId="70" fillId="9" borderId="14" xfId="0" applyNumberFormat="1" applyFont="1" applyFill="1" applyBorder="1" applyAlignment="1" applyProtection="1">
      <alignment horizontal="center" vertical="center"/>
      <protection hidden="1"/>
    </xf>
    <xf numFmtId="167" fontId="70" fillId="9" borderId="14" xfId="1" applyNumberFormat="1" applyFont="1" applyFill="1" applyBorder="1" applyAlignment="1" applyProtection="1">
      <alignment horizontal="center" vertical="center"/>
      <protection hidden="1"/>
    </xf>
    <xf numFmtId="167" fontId="70" fillId="8" borderId="14" xfId="1" applyNumberFormat="1" applyFont="1" applyFill="1" applyBorder="1" applyAlignment="1" applyProtection="1">
      <alignment horizontal="center" vertical="center"/>
      <protection hidden="1"/>
    </xf>
    <xf numFmtId="167" fontId="70" fillId="9" borderId="46" xfId="1" applyNumberFormat="1" applyFont="1" applyFill="1" applyBorder="1" applyAlignment="1" applyProtection="1">
      <alignment horizontal="center" vertical="center"/>
      <protection hidden="1"/>
    </xf>
    <xf numFmtId="167" fontId="70" fillId="8" borderId="46" xfId="1" applyNumberFormat="1" applyFont="1" applyFill="1" applyBorder="1" applyAlignment="1" applyProtection="1">
      <alignment horizontal="center" vertical="center"/>
      <protection hidden="1"/>
    </xf>
    <xf numFmtId="4" fontId="71" fillId="4" borderId="0" xfId="0" applyNumberFormat="1" applyFont="1" applyFill="1" applyAlignment="1">
      <alignment vertical="center"/>
    </xf>
    <xf numFmtId="0" fontId="49" fillId="4" borderId="0" xfId="0" applyFont="1" applyFill="1"/>
    <xf numFmtId="0" fontId="0" fillId="2" borderId="6" xfId="0" applyFill="1" applyBorder="1"/>
    <xf numFmtId="4" fontId="68" fillId="2" borderId="0" xfId="0" applyNumberFormat="1" applyFont="1" applyFill="1" applyBorder="1" applyAlignment="1">
      <alignment vertical="center"/>
    </xf>
    <xf numFmtId="4" fontId="68" fillId="2" borderId="20" xfId="0" applyNumberFormat="1" applyFont="1" applyFill="1" applyBorder="1" applyAlignment="1">
      <alignment vertical="center"/>
    </xf>
    <xf numFmtId="4" fontId="72" fillId="2" borderId="19" xfId="0" applyNumberFormat="1" applyFont="1" applyFill="1" applyBorder="1" applyAlignment="1">
      <alignment vertical="center"/>
    </xf>
    <xf numFmtId="4" fontId="72" fillId="2" borderId="0" xfId="0" applyNumberFormat="1" applyFont="1" applyFill="1" applyBorder="1" applyAlignment="1">
      <alignment vertical="center"/>
    </xf>
    <xf numFmtId="4" fontId="72" fillId="2" borderId="20" xfId="0" applyNumberFormat="1" applyFont="1" applyFill="1" applyBorder="1" applyAlignment="1">
      <alignment vertical="center"/>
    </xf>
    <xf numFmtId="4" fontId="68" fillId="2" borderId="19" xfId="0" applyNumberFormat="1" applyFont="1" applyFill="1" applyBorder="1" applyAlignment="1">
      <alignment vertical="center"/>
    </xf>
    <xf numFmtId="4" fontId="68" fillId="2" borderId="0" xfId="0" applyNumberFormat="1" applyFont="1" applyFill="1"/>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166" fontId="22" fillId="4"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vertical="center"/>
      <protection hidden="1"/>
    </xf>
    <xf numFmtId="166" fontId="4" fillId="3" borderId="2" xfId="0" applyNumberFormat="1" applyFont="1" applyFill="1" applyBorder="1" applyAlignment="1" applyProtection="1">
      <alignment horizontal="center" vertical="center"/>
      <protection hidden="1"/>
    </xf>
    <xf numFmtId="166" fontId="4" fillId="2" borderId="74" xfId="0" applyNumberFormat="1" applyFont="1" applyFill="1" applyBorder="1" applyAlignment="1" applyProtection="1">
      <alignment horizontal="center" vertical="center"/>
      <protection hidden="1"/>
    </xf>
    <xf numFmtId="166" fontId="4" fillId="3" borderId="25" xfId="0" applyNumberFormat="1" applyFont="1" applyFill="1" applyBorder="1" applyAlignment="1" applyProtection="1">
      <alignment horizontal="center" vertical="center"/>
      <protection hidden="1"/>
    </xf>
    <xf numFmtId="166" fontId="22" fillId="3" borderId="2" xfId="0" applyNumberFormat="1" applyFont="1" applyFill="1" applyBorder="1" applyAlignment="1" applyProtection="1">
      <alignment horizontal="center" vertical="center"/>
      <protection hidden="1"/>
    </xf>
    <xf numFmtId="166" fontId="4" fillId="3" borderId="22" xfId="0" applyNumberFormat="1" applyFont="1" applyFill="1" applyBorder="1" applyAlignment="1" applyProtection="1">
      <alignment horizontal="center"/>
      <protection hidden="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9" fontId="0" fillId="2" borderId="0" xfId="1" applyFont="1" applyFill="1" applyAlignment="1">
      <alignment horizontal="right"/>
    </xf>
    <xf numFmtId="166" fontId="25" fillId="3" borderId="28" xfId="0" applyNumberFormat="1" applyFont="1" applyFill="1" applyBorder="1" applyAlignment="1" applyProtection="1">
      <alignment horizontal="center" vertical="center"/>
      <protection hidden="1"/>
    </xf>
    <xf numFmtId="166" fontId="27" fillId="9" borderId="28" xfId="0" applyNumberFormat="1" applyFont="1" applyFill="1" applyBorder="1" applyAlignment="1" applyProtection="1">
      <alignment horizontal="center" vertical="center"/>
      <protection hidden="1"/>
    </xf>
    <xf numFmtId="167" fontId="27" fillId="9" borderId="28" xfId="1" applyNumberFormat="1" applyFont="1" applyFill="1" applyBorder="1" applyAlignment="1" applyProtection="1">
      <alignment horizontal="center" vertical="center"/>
      <protection hidden="1"/>
    </xf>
    <xf numFmtId="167" fontId="27" fillId="9" borderId="79" xfId="1" applyNumberFormat="1" applyFont="1" applyFill="1" applyBorder="1" applyAlignment="1" applyProtection="1">
      <alignment horizontal="center" vertical="center"/>
      <protection hidden="1"/>
    </xf>
    <xf numFmtId="166" fontId="4" fillId="2" borderId="9" xfId="0" applyNumberFormat="1" applyFont="1" applyFill="1" applyBorder="1" applyAlignment="1">
      <alignment horizontal="center"/>
    </xf>
    <xf numFmtId="165" fontId="3" fillId="2" borderId="0" xfId="130" applyFont="1" applyFill="1" applyAlignment="1">
      <alignment horizontal="right"/>
    </xf>
    <xf numFmtId="166" fontId="27" fillId="9" borderId="13" xfId="0" applyNumberFormat="1" applyFont="1" applyFill="1" applyBorder="1" applyAlignment="1" applyProtection="1">
      <alignment horizontal="center" vertical="center"/>
      <protection hidden="1"/>
    </xf>
    <xf numFmtId="166" fontId="27" fillId="9" borderId="35" xfId="0" applyNumberFormat="1" applyFont="1" applyFill="1" applyBorder="1" applyAlignment="1" applyProtection="1">
      <alignment horizontal="center" vertical="center"/>
      <protection hidden="1"/>
    </xf>
    <xf numFmtId="166" fontId="6" fillId="3" borderId="13" xfId="0" applyNumberFormat="1" applyFont="1" applyFill="1" applyBorder="1" applyAlignment="1" applyProtection="1">
      <alignment horizontal="center"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2" borderId="0" xfId="0" applyFont="1" applyFill="1" applyAlignment="1">
      <alignment horizontal="right"/>
    </xf>
    <xf numFmtId="164" fontId="0" fillId="2" borderId="0" xfId="131" applyFont="1" applyFill="1" applyAlignment="1">
      <alignment horizontal="right"/>
    </xf>
    <xf numFmtId="0" fontId="0" fillId="3" borderId="0" xfId="0" applyFont="1" applyFill="1" applyAlignment="1">
      <alignment vertical="center"/>
    </xf>
    <xf numFmtId="4" fontId="68" fillId="6" borderId="0" xfId="0" applyNumberFormat="1" applyFont="1" applyFill="1"/>
    <xf numFmtId="0" fontId="68" fillId="6" borderId="0" xfId="0" applyFont="1" applyFill="1"/>
    <xf numFmtId="9" fontId="0" fillId="3" borderId="0" xfId="1" applyFont="1" applyFill="1" applyAlignment="1">
      <alignment vertical="center"/>
    </xf>
    <xf numFmtId="9" fontId="0" fillId="4" borderId="0" xfId="1" applyFont="1" applyFill="1" applyAlignment="1">
      <alignment horizontal="right"/>
    </xf>
    <xf numFmtId="164" fontId="0" fillId="3" borderId="0" xfId="131" applyFont="1" applyFill="1" applyAlignment="1">
      <alignment vertical="center"/>
    </xf>
    <xf numFmtId="165" fontId="0" fillId="2" borderId="0" xfId="130" applyFont="1" applyFill="1"/>
    <xf numFmtId="0" fontId="76" fillId="4" borderId="0" xfId="0" applyFont="1" applyFill="1"/>
    <xf numFmtId="4" fontId="71" fillId="2" borderId="0" xfId="0" applyNumberFormat="1" applyFont="1" applyFill="1" applyAlignment="1">
      <alignment vertical="center"/>
    </xf>
    <xf numFmtId="4" fontId="0" fillId="4" borderId="0" xfId="0" applyNumberFormat="1" applyFill="1"/>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24" fillId="4" borderId="13" xfId="0" applyFont="1" applyFill="1" applyBorder="1" applyAlignment="1" applyProtection="1">
      <alignment horizontal="left" vertical="center"/>
      <protection hidden="1"/>
    </xf>
    <xf numFmtId="0" fontId="24" fillId="4" borderId="14" xfId="0" applyFont="1" applyFill="1" applyBorder="1" applyAlignment="1" applyProtection="1">
      <alignment horizontal="left" vertical="center"/>
      <protection hidden="1"/>
    </xf>
    <xf numFmtId="0" fontId="24" fillId="3" borderId="21" xfId="0" applyFont="1" applyFill="1" applyBorder="1" applyAlignment="1" applyProtection="1">
      <alignment horizontal="left" vertical="center"/>
      <protection hidden="1"/>
    </xf>
    <xf numFmtId="0" fontId="24" fillId="3" borderId="22"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indent="2"/>
      <protection hidden="1"/>
    </xf>
    <xf numFmtId="0" fontId="4" fillId="2" borderId="0" xfId="0" applyFont="1" applyFill="1" applyBorder="1" applyAlignment="1" applyProtection="1">
      <alignment horizontal="left" vertical="center" indent="2"/>
      <protection hidden="1"/>
    </xf>
    <xf numFmtId="0" fontId="24" fillId="3" borderId="24" xfId="0" applyFont="1" applyFill="1" applyBorder="1" applyAlignment="1" applyProtection="1">
      <alignment horizontal="left" vertical="center"/>
      <protection hidden="1"/>
    </xf>
    <xf numFmtId="0" fontId="24" fillId="3" borderId="25" xfId="0" applyFont="1" applyFill="1" applyBorder="1" applyAlignment="1" applyProtection="1">
      <alignment horizontal="left" vertical="center"/>
      <protection hidden="1"/>
    </xf>
    <xf numFmtId="0" fontId="25" fillId="3" borderId="24" xfId="0" applyFont="1" applyFill="1" applyBorder="1" applyAlignment="1" applyProtection="1">
      <alignment horizontal="left" vertical="center"/>
      <protection hidden="1"/>
    </xf>
    <xf numFmtId="0" fontId="25" fillId="3" borderId="25" xfId="0" applyFont="1" applyFill="1" applyBorder="1" applyAlignment="1" applyProtection="1">
      <alignment horizontal="left" vertical="center"/>
      <protection hidden="1"/>
    </xf>
    <xf numFmtId="0" fontId="24" fillId="3" borderId="27" xfId="0" applyFont="1" applyFill="1" applyBorder="1" applyAlignment="1" applyProtection="1">
      <alignment horizontal="left" vertical="center"/>
      <protection hidden="1"/>
    </xf>
    <xf numFmtId="0" fontId="24" fillId="3" borderId="28" xfId="0" applyFont="1" applyFill="1" applyBorder="1" applyAlignment="1" applyProtection="1">
      <alignment horizontal="left" vertical="center"/>
      <protection hidden="1"/>
    </xf>
    <xf numFmtId="0" fontId="25" fillId="4" borderId="13" xfId="0" applyFont="1" applyFill="1" applyBorder="1" applyAlignment="1" applyProtection="1">
      <alignment horizontal="left" vertical="center"/>
      <protection hidden="1"/>
    </xf>
    <xf numFmtId="0" fontId="25" fillId="4" borderId="14" xfId="0" applyFont="1" applyFill="1" applyBorder="1" applyAlignment="1" applyProtection="1">
      <alignment horizontal="left" vertical="center"/>
      <protection hidden="1"/>
    </xf>
    <xf numFmtId="0" fontId="24" fillId="3" borderId="13" xfId="0" applyFont="1" applyFill="1" applyBorder="1" applyAlignment="1" applyProtection="1">
      <alignment horizontal="left" vertical="center"/>
      <protection hidden="1"/>
    </xf>
    <xf numFmtId="0" fontId="24" fillId="3" borderId="14" xfId="0" applyFont="1" applyFill="1" applyBorder="1" applyAlignment="1" applyProtection="1">
      <alignment horizontal="left" vertical="center"/>
      <protection hidden="1"/>
    </xf>
    <xf numFmtId="0" fontId="24" fillId="3" borderId="35" xfId="0" applyFont="1" applyFill="1" applyBorder="1" applyAlignment="1" applyProtection="1">
      <alignment horizontal="left" vertical="center"/>
      <protection hidden="1"/>
    </xf>
    <xf numFmtId="0" fontId="24" fillId="3" borderId="30" xfId="0" applyFont="1" applyFill="1" applyBorder="1" applyAlignment="1" applyProtection="1">
      <alignment horizontal="left" vertical="center"/>
      <protection hidden="1"/>
    </xf>
    <xf numFmtId="0" fontId="4" fillId="3" borderId="24" xfId="0" applyFont="1" applyFill="1" applyBorder="1" applyAlignment="1" applyProtection="1">
      <alignment horizontal="left" vertical="center"/>
      <protection hidden="1"/>
    </xf>
    <xf numFmtId="0" fontId="4" fillId="3" borderId="25" xfId="0" applyFont="1" applyFill="1" applyBorder="1" applyAlignment="1" applyProtection="1">
      <alignment horizontal="left" vertical="center"/>
      <protection hidden="1"/>
    </xf>
    <xf numFmtId="0" fontId="24" fillId="3" borderId="32" xfId="0" applyFont="1" applyFill="1" applyBorder="1" applyAlignment="1" applyProtection="1">
      <alignment horizontal="left" vertical="center"/>
      <protection hidden="1"/>
    </xf>
    <xf numFmtId="0" fontId="24" fillId="3" borderId="33" xfId="0" applyFont="1" applyFill="1" applyBorder="1" applyAlignment="1" applyProtection="1">
      <alignment horizontal="left" vertical="center"/>
      <protection hidden="1"/>
    </xf>
    <xf numFmtId="0" fontId="4" fillId="2" borderId="4" xfId="0" applyFont="1" applyFill="1" applyBorder="1" applyAlignment="1" applyProtection="1">
      <alignment horizontal="left" vertical="center"/>
      <protection hidden="1"/>
    </xf>
    <xf numFmtId="0" fontId="4" fillId="2" borderId="0" xfId="0" applyFont="1" applyFill="1" applyBorder="1" applyAlignment="1" applyProtection="1">
      <alignment horizontal="left" vertical="center"/>
      <protection hidden="1"/>
    </xf>
    <xf numFmtId="0" fontId="4" fillId="2" borderId="8" xfId="0"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2" fillId="4" borderId="13" xfId="0" applyFont="1" applyFill="1" applyBorder="1" applyAlignment="1" applyProtection="1">
      <alignment horizontal="left" vertical="center"/>
      <protection hidden="1"/>
    </xf>
    <xf numFmtId="0" fontId="22" fillId="4" borderId="14" xfId="0" applyFont="1" applyFill="1" applyBorder="1" applyAlignment="1" applyProtection="1">
      <alignment horizontal="left" vertical="center"/>
      <protection hidden="1"/>
    </xf>
    <xf numFmtId="0" fontId="3" fillId="4" borderId="13" xfId="0" applyFont="1" applyFill="1" applyBorder="1" applyAlignment="1" applyProtection="1">
      <alignment horizontal="left" vertical="center"/>
      <protection hidden="1"/>
    </xf>
    <xf numFmtId="0" fontId="3" fillId="4" borderId="14" xfId="0" applyFont="1" applyFill="1" applyBorder="1" applyAlignment="1" applyProtection="1">
      <alignment horizontal="left" vertical="center"/>
      <protection hidden="1"/>
    </xf>
    <xf numFmtId="0" fontId="3" fillId="3" borderId="44" xfId="0" applyFont="1" applyFill="1" applyBorder="1" applyAlignment="1" applyProtection="1">
      <alignment horizontal="center" vertical="center"/>
      <protection hidden="1"/>
    </xf>
    <xf numFmtId="0" fontId="3" fillId="3" borderId="56" xfId="0" applyFont="1" applyFill="1" applyBorder="1" applyAlignment="1" applyProtection="1">
      <alignment horizontal="center" vertical="center"/>
      <protection hidden="1"/>
    </xf>
    <xf numFmtId="0" fontId="0" fillId="4" borderId="1" xfId="0" applyFill="1" applyBorder="1" applyAlignment="1" applyProtection="1">
      <alignment horizontal="center" vertical="center"/>
      <protection hidden="1"/>
    </xf>
    <xf numFmtId="0" fontId="0" fillId="4" borderId="2" xfId="0" applyFont="1" applyFill="1" applyBorder="1" applyAlignment="1" applyProtection="1">
      <alignment horizontal="center" vertical="center"/>
      <protection hidden="1"/>
    </xf>
    <xf numFmtId="0" fontId="0" fillId="4" borderId="4" xfId="0" applyFont="1" applyFill="1" applyBorder="1" applyAlignment="1" applyProtection="1">
      <alignment horizontal="center" vertical="center"/>
      <protection hidden="1"/>
    </xf>
    <xf numFmtId="0" fontId="0" fillId="4" borderId="0" xfId="0" applyFont="1" applyFill="1" applyBorder="1" applyAlignment="1" applyProtection="1">
      <alignment horizontal="center" vertical="center"/>
      <protection hidden="1"/>
    </xf>
    <xf numFmtId="0" fontId="0" fillId="4" borderId="5" xfId="0" applyFont="1" applyFill="1" applyBorder="1" applyAlignment="1" applyProtection="1">
      <alignment horizontal="center" vertical="center"/>
      <protection hidden="1"/>
    </xf>
    <xf numFmtId="0" fontId="0" fillId="4" borderId="8" xfId="0" applyFont="1" applyFill="1" applyBorder="1" applyAlignment="1" applyProtection="1">
      <alignment horizontal="center" vertical="center"/>
      <protection hidden="1"/>
    </xf>
    <xf numFmtId="0" fontId="0" fillId="4" borderId="9" xfId="0" applyFont="1" applyFill="1" applyBorder="1" applyAlignment="1" applyProtection="1">
      <alignment horizontal="center" vertical="center"/>
      <protection hidden="1"/>
    </xf>
    <xf numFmtId="0" fontId="0" fillId="4" borderId="10" xfId="0" applyFont="1" applyFill="1" applyBorder="1" applyAlignment="1" applyProtection="1">
      <alignment horizontal="center" vertical="center"/>
      <protection hidden="1"/>
    </xf>
    <xf numFmtId="0" fontId="3" fillId="3" borderId="47"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17" xfId="0" applyFont="1" applyFill="1" applyBorder="1" applyAlignment="1" applyProtection="1">
      <alignment horizontal="center" vertical="center"/>
      <protection hidden="1"/>
    </xf>
    <xf numFmtId="0" fontId="3" fillId="3" borderId="45" xfId="0" applyFont="1" applyFill="1" applyBorder="1" applyAlignment="1" applyProtection="1">
      <alignment horizontal="center" vertical="center"/>
      <protection hidden="1"/>
    </xf>
    <xf numFmtId="0" fontId="3" fillId="3" borderId="54" xfId="0" applyFont="1" applyFill="1" applyBorder="1" applyAlignment="1" applyProtection="1">
      <alignment horizontal="center" vertical="center"/>
      <protection hidden="1"/>
    </xf>
    <xf numFmtId="0" fontId="3" fillId="3" borderId="18" xfId="0" applyFont="1" applyFill="1" applyBorder="1" applyAlignment="1" applyProtection="1">
      <alignment horizontal="center" vertical="center"/>
      <protection hidden="1"/>
    </xf>
    <xf numFmtId="0" fontId="4" fillId="2" borderId="40" xfId="0" applyFont="1" applyFill="1" applyBorder="1" applyAlignment="1" applyProtection="1">
      <alignment horizontal="left" vertical="center"/>
      <protection hidden="1"/>
    </xf>
    <xf numFmtId="0" fontId="4" fillId="2" borderId="41" xfId="0" applyFont="1" applyFill="1" applyBorder="1" applyAlignment="1" applyProtection="1">
      <alignment horizontal="left" vertical="center"/>
      <protection hidden="1"/>
    </xf>
    <xf numFmtId="0" fontId="25" fillId="3" borderId="13" xfId="0" applyFont="1" applyFill="1" applyBorder="1" applyAlignment="1" applyProtection="1">
      <alignment horizontal="left" vertical="center"/>
      <protection hidden="1"/>
    </xf>
    <xf numFmtId="0" fontId="25" fillId="3" borderId="14" xfId="0" applyFont="1" applyFill="1" applyBorder="1" applyAlignment="1" applyProtection="1">
      <alignment horizontal="left" vertical="center"/>
      <protection hidden="1"/>
    </xf>
    <xf numFmtId="0" fontId="4" fillId="2" borderId="63" xfId="0" applyFont="1" applyFill="1" applyBorder="1" applyAlignment="1" applyProtection="1">
      <alignment horizontal="center" vertical="center"/>
      <protection hidden="1"/>
    </xf>
    <xf numFmtId="0" fontId="4" fillId="2" borderId="12" xfId="0" applyFont="1" applyFill="1" applyBorder="1" applyAlignment="1" applyProtection="1">
      <alignment horizontal="center" vertical="center"/>
      <protection hidden="1"/>
    </xf>
    <xf numFmtId="0" fontId="0" fillId="4" borderId="1" xfId="0" applyFont="1" applyFill="1" applyBorder="1" applyAlignment="1" applyProtection="1">
      <alignment horizontal="center" vertical="center"/>
      <protection hidden="1"/>
    </xf>
    <xf numFmtId="0" fontId="4" fillId="2" borderId="35" xfId="0" applyFont="1" applyFill="1" applyBorder="1" applyAlignment="1" applyProtection="1">
      <alignment horizontal="left" vertical="center" indent="2"/>
      <protection hidden="1"/>
    </xf>
    <xf numFmtId="0" fontId="4" fillId="2" borderId="30" xfId="0" applyFont="1" applyFill="1" applyBorder="1" applyAlignment="1" applyProtection="1">
      <alignment horizontal="left" vertical="center" indent="2"/>
      <protection hidden="1"/>
    </xf>
    <xf numFmtId="0" fontId="24" fillId="3" borderId="77" xfId="0" applyFont="1" applyFill="1" applyBorder="1" applyAlignment="1" applyProtection="1">
      <alignment horizontal="left" vertical="center"/>
      <protection hidden="1"/>
    </xf>
    <xf numFmtId="0" fontId="24" fillId="3" borderId="78" xfId="0" applyFont="1" applyFill="1" applyBorder="1" applyAlignment="1" applyProtection="1">
      <alignment horizontal="left" vertical="center"/>
      <protection hidden="1"/>
    </xf>
    <xf numFmtId="0" fontId="4" fillId="2" borderId="76" xfId="0" applyFont="1" applyFill="1" applyBorder="1" applyAlignment="1" applyProtection="1">
      <alignment horizontal="left" vertical="center"/>
      <protection hidden="1"/>
    </xf>
    <xf numFmtId="0" fontId="4" fillId="2" borderId="74" xfId="0" applyFont="1" applyFill="1" applyBorder="1" applyAlignment="1" applyProtection="1">
      <alignment horizontal="left" vertical="center"/>
      <protection hidden="1"/>
    </xf>
    <xf numFmtId="0" fontId="4" fillId="2" borderId="13" xfId="0" applyFont="1" applyFill="1" applyBorder="1" applyAlignment="1" applyProtection="1">
      <alignment horizontal="left" vertical="center"/>
      <protection hidden="1"/>
    </xf>
    <xf numFmtId="0" fontId="4" fillId="2" borderId="14" xfId="0" applyFont="1" applyFill="1" applyBorder="1" applyAlignment="1" applyProtection="1">
      <alignment horizontal="left" vertical="center"/>
      <protection hidden="1"/>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18" xfId="0" applyFont="1" applyFill="1" applyBorder="1" applyAlignment="1">
      <alignment horizontal="center" vertical="center"/>
    </xf>
    <xf numFmtId="0" fontId="24" fillId="4" borderId="13" xfId="0" applyFont="1" applyFill="1" applyBorder="1" applyAlignment="1">
      <alignment horizontal="left" vertical="center"/>
    </xf>
    <xf numFmtId="0" fontId="24" fillId="4" borderId="14" xfId="0" applyFont="1" applyFill="1" applyBorder="1" applyAlignment="1">
      <alignment horizontal="left" vertical="center"/>
    </xf>
    <xf numFmtId="0" fontId="24" fillId="3" borderId="21" xfId="0" applyFont="1" applyFill="1" applyBorder="1" applyAlignment="1">
      <alignment horizontal="left" vertical="center"/>
    </xf>
    <xf numFmtId="0" fontId="24" fillId="3" borderId="22" xfId="0" applyFont="1" applyFill="1" applyBorder="1" applyAlignment="1">
      <alignment horizontal="left" vertical="center"/>
    </xf>
    <xf numFmtId="0" fontId="4" fillId="2" borderId="4" xfId="0" applyFont="1" applyFill="1" applyBorder="1" applyAlignment="1">
      <alignment horizontal="left" vertical="center" indent="2"/>
    </xf>
    <xf numFmtId="0" fontId="4" fillId="2" borderId="0" xfId="0" applyFont="1" applyFill="1" applyBorder="1" applyAlignment="1">
      <alignment horizontal="left" vertical="center" indent="2"/>
    </xf>
    <xf numFmtId="0" fontId="0" fillId="4" borderId="1"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10" xfId="0" applyFont="1" applyFill="1" applyBorder="1" applyAlignment="1">
      <alignment horizontal="center" vertical="center"/>
    </xf>
    <xf numFmtId="0" fontId="24" fillId="3" borderId="24" xfId="0" applyFont="1" applyFill="1" applyBorder="1" applyAlignment="1">
      <alignment horizontal="left" vertical="center"/>
    </xf>
    <xf numFmtId="0" fontId="24" fillId="3" borderId="25" xfId="0" applyFont="1" applyFill="1" applyBorder="1" applyAlignment="1">
      <alignment horizontal="left" vertical="center"/>
    </xf>
    <xf numFmtId="0" fontId="25" fillId="3" borderId="24" xfId="0" applyFont="1" applyFill="1" applyBorder="1" applyAlignment="1">
      <alignment horizontal="left" vertical="center"/>
    </xf>
    <xf numFmtId="0" fontId="25" fillId="3" borderId="25" xfId="0" applyFont="1" applyFill="1" applyBorder="1" applyAlignment="1">
      <alignment horizontal="left" vertical="center"/>
    </xf>
    <xf numFmtId="0" fontId="24" fillId="3" borderId="27" xfId="0" applyFont="1" applyFill="1" applyBorder="1" applyAlignment="1">
      <alignment horizontal="left" vertical="center"/>
    </xf>
    <xf numFmtId="0" fontId="24" fillId="3" borderId="28" xfId="0" applyFont="1" applyFill="1" applyBorder="1" applyAlignment="1">
      <alignment horizontal="left" vertical="center"/>
    </xf>
    <xf numFmtId="0" fontId="25" fillId="4" borderId="13" xfId="0" applyFont="1" applyFill="1" applyBorder="1" applyAlignment="1">
      <alignment horizontal="left" vertical="center"/>
    </xf>
    <xf numFmtId="0" fontId="25" fillId="4" borderId="14" xfId="0" applyFont="1" applyFill="1" applyBorder="1" applyAlignment="1">
      <alignment horizontal="left" vertical="center"/>
    </xf>
    <xf numFmtId="0" fontId="24" fillId="3" borderId="13" xfId="0" applyFont="1" applyFill="1" applyBorder="1" applyAlignment="1">
      <alignment horizontal="left" vertical="center"/>
    </xf>
    <xf numFmtId="0" fontId="24" fillId="3" borderId="14" xfId="0" applyFont="1" applyFill="1" applyBorder="1" applyAlignment="1">
      <alignment horizontal="left" vertical="center"/>
    </xf>
    <xf numFmtId="0" fontId="24" fillId="3" borderId="35" xfId="0" applyFont="1" applyFill="1" applyBorder="1" applyAlignment="1">
      <alignment horizontal="left" vertical="center"/>
    </xf>
    <xf numFmtId="0" fontId="24" fillId="3" borderId="30" xfId="0" applyFont="1" applyFill="1" applyBorder="1" applyAlignment="1">
      <alignment horizontal="left" vertical="center"/>
    </xf>
    <xf numFmtId="0" fontId="4" fillId="3" borderId="24" xfId="0" applyFont="1" applyFill="1" applyBorder="1" applyAlignment="1">
      <alignment horizontal="left" vertical="center"/>
    </xf>
    <xf numFmtId="0" fontId="4" fillId="3" borderId="25" xfId="0" applyFont="1" applyFill="1" applyBorder="1" applyAlignment="1">
      <alignment horizontal="left" vertical="center"/>
    </xf>
    <xf numFmtId="0" fontId="24" fillId="3" borderId="32" xfId="0" applyFont="1" applyFill="1" applyBorder="1" applyAlignment="1">
      <alignment horizontal="left" vertical="center"/>
    </xf>
    <xf numFmtId="0" fontId="24" fillId="3" borderId="33" xfId="0" applyFont="1" applyFill="1" applyBorder="1" applyAlignment="1">
      <alignment horizontal="left" vertical="center"/>
    </xf>
    <xf numFmtId="0" fontId="4" fillId="2" borderId="4" xfId="0" applyFont="1" applyFill="1" applyBorder="1" applyAlignment="1">
      <alignment horizontal="left" vertical="center"/>
    </xf>
    <xf numFmtId="0" fontId="4" fillId="2" borderId="0" xfId="0" applyFont="1" applyFill="1" applyBorder="1" applyAlignment="1">
      <alignment horizontal="left" vertical="center"/>
    </xf>
    <xf numFmtId="0" fontId="4" fillId="2" borderId="40" xfId="0" applyFont="1" applyFill="1" applyBorder="1" applyAlignment="1">
      <alignment horizontal="left" vertical="center"/>
    </xf>
    <xf numFmtId="0" fontId="4" fillId="2" borderId="41"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4" xfId="0" applyFont="1" applyFill="1" applyBorder="1" applyAlignment="1">
      <alignment horizontal="left" vertical="center"/>
    </xf>
    <xf numFmtId="0" fontId="22"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3" fillId="4" borderId="13" xfId="0" applyFont="1" applyFill="1" applyBorder="1" applyAlignment="1">
      <alignment horizontal="left" vertical="center"/>
    </xf>
    <xf numFmtId="0" fontId="3" fillId="4" borderId="14"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22" fillId="0" borderId="13" xfId="0" applyFont="1" applyFill="1" applyBorder="1" applyAlignment="1" applyProtection="1">
      <alignment horizontal="left" vertical="center"/>
      <protection hidden="1"/>
    </xf>
    <xf numFmtId="0" fontId="22" fillId="0" borderId="14" xfId="0" applyFont="1" applyFill="1" applyBorder="1" applyAlignment="1" applyProtection="1">
      <alignment horizontal="left" vertical="center"/>
      <protection hidden="1"/>
    </xf>
    <xf numFmtId="0" fontId="0" fillId="2" borderId="0"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20" xfId="0" applyFill="1" applyBorder="1" applyAlignment="1">
      <alignment horizontal="center" vertical="center" wrapText="1"/>
    </xf>
  </cellXfs>
  <cellStyles count="136">
    <cellStyle name="1 indent" xfId="42"/>
    <cellStyle name="1 indent 2" xfId="111"/>
    <cellStyle name="2 indents" xfId="43"/>
    <cellStyle name="2 indents 2" xfId="112"/>
    <cellStyle name="20% - Accent1" xfId="19" builtinId="30" customBuiltin="1"/>
    <cellStyle name="20% - Accent1 2" xfId="99"/>
    <cellStyle name="20% - Accent2" xfId="23" builtinId="34" customBuiltin="1"/>
    <cellStyle name="20% - Accent2 2" xfId="101"/>
    <cellStyle name="20% - Accent3" xfId="27" builtinId="38" customBuiltin="1"/>
    <cellStyle name="20% - Accent3 2" xfId="103"/>
    <cellStyle name="20% - Accent4" xfId="31" builtinId="42" customBuiltin="1"/>
    <cellStyle name="20% - Accent4 2" xfId="105"/>
    <cellStyle name="20% - Accent5" xfId="35" builtinId="46" customBuiltin="1"/>
    <cellStyle name="20% - Accent5 2" xfId="107"/>
    <cellStyle name="20% - Accent6" xfId="39" builtinId="50" customBuiltin="1"/>
    <cellStyle name="20% - Accent6 2" xfId="109"/>
    <cellStyle name="3 indents" xfId="44"/>
    <cellStyle name="3 indents 2" xfId="113"/>
    <cellStyle name="4 indents" xfId="45"/>
    <cellStyle name="4 indents 2" xfId="122"/>
    <cellStyle name="40% - Accent1" xfId="20" builtinId="31" customBuiltin="1"/>
    <cellStyle name="40% - Accent1 2" xfId="100"/>
    <cellStyle name="40% - Accent2" xfId="24" builtinId="35" customBuiltin="1"/>
    <cellStyle name="40% - Accent2 2" xfId="102"/>
    <cellStyle name="40% - Accent3" xfId="28" builtinId="39" customBuiltin="1"/>
    <cellStyle name="40% - Accent3 2" xfId="104"/>
    <cellStyle name="40% - Accent4" xfId="32" builtinId="43" customBuiltin="1"/>
    <cellStyle name="40% - Accent4 2" xfId="106"/>
    <cellStyle name="40% - Accent5" xfId="36" builtinId="47" customBuiltin="1"/>
    <cellStyle name="40% - Accent5 2" xfId="108"/>
    <cellStyle name="40% - Accent6" xfId="40" builtinId="51" customBuiltin="1"/>
    <cellStyle name="40% - Accent6 2" xfId="11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ad 2" xfId="78"/>
    <cellStyle name="Calculation" xfId="12" builtinId="22" customBuiltin="1"/>
    <cellStyle name="Check Cell" xfId="14" builtinId="23" customBuiltin="1"/>
    <cellStyle name="Comma" xfId="130" builtinId="3"/>
    <cellStyle name="Currency" xfId="131" builtinId="4"/>
    <cellStyle name="Date" xfId="46"/>
    <cellStyle name="Explanatory Text" xfId="16" builtinId="53" customBuiltin="1"/>
    <cellStyle name="F2" xfId="47"/>
    <cellStyle name="F3" xfId="48"/>
    <cellStyle name="F4" xfId="49"/>
    <cellStyle name="F5" xfId="50"/>
    <cellStyle name="F6" xfId="51"/>
    <cellStyle name="F7" xfId="52"/>
    <cellStyle name="F8" xfId="53"/>
    <cellStyle name="Fixed" xfId="54"/>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EADING1" xfId="55"/>
    <cellStyle name="HEADING2" xfId="56"/>
    <cellStyle name="imf-one decimal" xfId="57"/>
    <cellStyle name="imf-one decimal 2" xfId="114"/>
    <cellStyle name="imf-zero decimal" xfId="58"/>
    <cellStyle name="imf-zero decimal 2" xfId="115"/>
    <cellStyle name="Input" xfId="10" builtinId="20" customBuiltin="1"/>
    <cellStyle name="Label" xfId="59"/>
    <cellStyle name="Linked Cell" xfId="13" builtinId="24" customBuiltin="1"/>
    <cellStyle name="Neutral" xfId="9" builtinId="28" customBuiltin="1"/>
    <cellStyle name="Normal" xfId="0" builtinId="0"/>
    <cellStyle name="Normal - Style1" xfId="60"/>
    <cellStyle name="Normal - Style2" xfId="61"/>
    <cellStyle name="Normal - Style3" xfId="62"/>
    <cellStyle name="Normal 10" xfId="74"/>
    <cellStyle name="Normal 11" xfId="75"/>
    <cellStyle name="Normal 12" xfId="76"/>
    <cellStyle name="Normal 13" xfId="77"/>
    <cellStyle name="Normal 14" xfId="86"/>
    <cellStyle name="Normal 15" xfId="88"/>
    <cellStyle name="Normal 16" xfId="92"/>
    <cellStyle name="Normal 16 2" xfId="116"/>
    <cellStyle name="Normal 17" xfId="94"/>
    <cellStyle name="Normal 17 2" xfId="117"/>
    <cellStyle name="Normal 18" xfId="95"/>
    <cellStyle name="Normal 19" xfId="90"/>
    <cellStyle name="Normal 19 2" xfId="118"/>
    <cellStyle name="Normal 2" xfId="63"/>
    <cellStyle name="Normal 2 2" xfId="2"/>
    <cellStyle name="Normal 2 3" xfId="133"/>
    <cellStyle name="Normal 20" xfId="89"/>
    <cellStyle name="Normal 21" xfId="91"/>
    <cellStyle name="Normal 22" xfId="93"/>
    <cellStyle name="Normal 23" xfId="96"/>
    <cellStyle name="Normal 24" xfId="97"/>
    <cellStyle name="Normal 25" xfId="82"/>
    <cellStyle name="Normal 26" xfId="124"/>
    <cellStyle name="Normal 27" xfId="81"/>
    <cellStyle name="Normal 28" xfId="85"/>
    <cellStyle name="Normal 29" xfId="129"/>
    <cellStyle name="Normal 3" xfId="67"/>
    <cellStyle name="Normal 30" xfId="125"/>
    <cellStyle name="Normal 31" xfId="80"/>
    <cellStyle name="Normal 32" xfId="128"/>
    <cellStyle name="Normal 33" xfId="127"/>
    <cellStyle name="Normal 34" xfId="126"/>
    <cellStyle name="Normal 35" xfId="83"/>
    <cellStyle name="Normal 36" xfId="84"/>
    <cellStyle name="Normal 37" xfId="132"/>
    <cellStyle name="Normal 38" xfId="134"/>
    <cellStyle name="Normal 39" xfId="135"/>
    <cellStyle name="Normal 4" xfId="68"/>
    <cellStyle name="Normal 4 2" xfId="119"/>
    <cellStyle name="Normal 5" xfId="69"/>
    <cellStyle name="Normal 5 2" xfId="123"/>
    <cellStyle name="Normal 6" xfId="70"/>
    <cellStyle name="Normal 7" xfId="71"/>
    <cellStyle name="Normal 8" xfId="72"/>
    <cellStyle name="Normal 9" xfId="73"/>
    <cellStyle name="Note 2" xfId="87"/>
    <cellStyle name="Note 3" xfId="98"/>
    <cellStyle name="Obično_KnjigaZIKS i Min pomorstva i saobracaja" xfId="64"/>
    <cellStyle name="Output" xfId="11" builtinId="21" customBuiltin="1"/>
    <cellStyle name="Percent" xfId="1" builtinId="5"/>
    <cellStyle name="percentage difference" xfId="65"/>
    <cellStyle name="percentage difference 2" xfId="120"/>
    <cellStyle name="Publication" xfId="66"/>
    <cellStyle name="Standard_Tabellenteil in EURO" xfId="121"/>
    <cellStyle name="Title 2" xfId="79"/>
    <cellStyle name="Total" xfId="17" builtinId="25" customBuiltin="1"/>
    <cellStyle name="Warning Text" xfId="15" builtinId="11" customBuiltin="1"/>
  </cellStyles>
  <dxfs count="1">
    <dxf>
      <font>
        <condense val="0"/>
        <extend val="0"/>
        <color rgb="FF9C0006"/>
      </font>
      <fill>
        <patternFill>
          <bgColor rgb="FFFFC7CE"/>
        </patternFill>
      </fill>
    </dxf>
  </dxfs>
  <tableStyles count="0" defaultTableStyle="TableStyleMedium9" defaultPivotStyle="PivotStyleLight16"/>
  <colors>
    <mruColors>
      <color rgb="FFF3DE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Master!$G$262</c:f>
          <c:strCache>
            <c:ptCount val="1"/>
            <c:pt idx="0">
              <c:v>Budget realization</c:v>
            </c:pt>
          </c:strCache>
        </c:strRef>
      </c:tx>
      <c:layout>
        <c:manualLayout>
          <c:xMode val="edge"/>
          <c:yMode val="edge"/>
          <c:x val="0.33356973995272438"/>
          <c:y val="0"/>
        </c:manualLayout>
      </c:layout>
      <c:overlay val="1"/>
      <c:txPr>
        <a:bodyPr/>
        <a:lstStyle/>
        <a:p>
          <a:pPr>
            <a:defRPr lang="en-US" sz="1000"/>
          </a:pPr>
          <a:endParaRPr lang="en-US"/>
        </a:p>
      </c:txPr>
    </c:title>
    <c:autoTitleDeleted val="0"/>
    <c:plotArea>
      <c:layout>
        <c:manualLayout>
          <c:layoutTarget val="inner"/>
          <c:xMode val="edge"/>
          <c:yMode val="edge"/>
          <c:x val="0.1021708456655684"/>
          <c:y val="8.1006887561873728E-2"/>
          <c:w val="0.84041101245323846"/>
          <c:h val="0.80592858778558762"/>
        </c:manualLayout>
      </c:layout>
      <c:lineChart>
        <c:grouping val="standard"/>
        <c:varyColors val="0"/>
        <c:ser>
          <c:idx val="0"/>
          <c:order val="0"/>
          <c:tx>
            <c:strRef>
              <c:f>DataEx!$E$191</c:f>
              <c:strCache>
                <c:ptCount val="1"/>
                <c:pt idx="0">
                  <c:v>Total Revenues</c:v>
                </c:pt>
              </c:strCache>
            </c:strRef>
          </c:tx>
          <c:spPr>
            <a:ln>
              <a:solidFill>
                <a:srgbClr val="C00000"/>
              </a:solidFill>
            </a:ln>
          </c:spPr>
          <c:marker>
            <c:symbol val="none"/>
          </c:marker>
          <c:cat>
            <c:multiLvlStrRef>
              <c:f>DataEx!$CM$7:$DI$7</c:f>
            </c:multiLvlStrRef>
          </c:cat>
          <c:val>
            <c:numRef>
              <c:f>DataEx!$CL$9:$DI$9</c:f>
            </c:numRef>
          </c:val>
          <c:smooth val="1"/>
          <c:extLst xmlns:c16r2="http://schemas.microsoft.com/office/drawing/2015/06/chart">
            <c:ext xmlns:c16="http://schemas.microsoft.com/office/drawing/2014/chart" uri="{C3380CC4-5D6E-409C-BE32-E72D297353CC}">
              <c16:uniqueId val="{00000000-32DF-4244-91D3-74BF00477309}"/>
            </c:ext>
          </c:extLst>
        </c:ser>
        <c:ser>
          <c:idx val="1"/>
          <c:order val="1"/>
          <c:tx>
            <c:strRef>
              <c:f>DataEx!$E$192</c:f>
              <c:strCache>
                <c:ptCount val="1"/>
                <c:pt idx="0">
                  <c:v>Total Expenditures</c:v>
                </c:pt>
              </c:strCache>
            </c:strRef>
          </c:tx>
          <c:spPr>
            <a:ln cmpd="dbl">
              <a:solidFill>
                <a:schemeClr val="tx2">
                  <a:lumMod val="75000"/>
                </a:schemeClr>
              </a:solidFill>
            </a:ln>
          </c:spPr>
          <c:marker>
            <c:symbol val="none"/>
          </c:marker>
          <c:cat>
            <c:multiLvlStrRef>
              <c:f>DataEx!$CM$7:$DI$7</c:f>
            </c:multiLvlStrRef>
          </c:cat>
          <c:val>
            <c:numRef>
              <c:f>DataEx!$CL$192:$DI$192</c:f>
            </c:numRef>
          </c:val>
          <c:smooth val="1"/>
          <c:extLst xmlns:c16r2="http://schemas.microsoft.com/office/drawing/2015/06/chart">
            <c:ext xmlns:c16="http://schemas.microsoft.com/office/drawing/2014/chart" uri="{C3380CC4-5D6E-409C-BE32-E72D297353CC}">
              <c16:uniqueId val="{00000001-32DF-4244-91D3-74BF00477309}"/>
            </c:ext>
          </c:extLst>
        </c:ser>
        <c:dLbls>
          <c:showLegendKey val="0"/>
          <c:showVal val="0"/>
          <c:showCatName val="0"/>
          <c:showSerName val="0"/>
          <c:showPercent val="0"/>
          <c:showBubbleSize val="0"/>
        </c:dLbls>
        <c:marker val="1"/>
        <c:smooth val="0"/>
        <c:axId val="-627084896"/>
        <c:axId val="-627080544"/>
      </c:lineChart>
      <c:catAx>
        <c:axId val="-627084896"/>
        <c:scaling>
          <c:orientation val="minMax"/>
        </c:scaling>
        <c:delete val="0"/>
        <c:axPos val="b"/>
        <c:numFmt formatCode="General" sourceLinked="0"/>
        <c:majorTickMark val="out"/>
        <c:minorTickMark val="none"/>
        <c:tickLblPos val="nextTo"/>
        <c:txPr>
          <a:bodyPr/>
          <a:lstStyle/>
          <a:p>
            <a:pPr>
              <a:defRPr lang="en-US" sz="600"/>
            </a:pPr>
            <a:endParaRPr lang="en-US"/>
          </a:p>
        </c:txPr>
        <c:crossAx val="-627080544"/>
        <c:crosses val="autoZero"/>
        <c:auto val="1"/>
        <c:lblAlgn val="ctr"/>
        <c:lblOffset val="100"/>
        <c:tickLblSkip val="3"/>
        <c:noMultiLvlLbl val="0"/>
      </c:catAx>
      <c:valAx>
        <c:axId val="-627080544"/>
        <c:scaling>
          <c:orientation val="minMax"/>
          <c:min val="40000000"/>
        </c:scaling>
        <c:delete val="0"/>
        <c:axPos val="l"/>
        <c:numFmt formatCode="###,000" sourceLinked="1"/>
        <c:majorTickMark val="out"/>
        <c:minorTickMark val="none"/>
        <c:tickLblPos val="nextTo"/>
        <c:txPr>
          <a:bodyPr/>
          <a:lstStyle/>
          <a:p>
            <a:pPr>
              <a:defRPr lang="en-US" sz="500"/>
            </a:pPr>
            <a:endParaRPr lang="en-US"/>
          </a:p>
        </c:txPr>
        <c:crossAx val="-627084896"/>
        <c:crosses val="autoZero"/>
        <c:crossBetween val="between"/>
        <c:majorUnit val="20000000"/>
        <c:dispUnits>
          <c:builtInUnit val="millions"/>
        </c:dispUnits>
      </c:valAx>
    </c:plotArea>
    <c:legend>
      <c:legendPos val="r"/>
      <c:layout>
        <c:manualLayout>
          <c:xMode val="edge"/>
          <c:yMode val="edge"/>
          <c:x val="0.14768302898307917"/>
          <c:y val="0.73861579383114062"/>
          <c:w val="0.80976377952755907"/>
          <c:h val="0.13126882629604186"/>
        </c:manualLayout>
      </c:layout>
      <c:overlay val="0"/>
      <c:txPr>
        <a:bodyPr/>
        <a:lstStyle/>
        <a:p>
          <a:pPr>
            <a:defRPr lang="en-US" sz="800"/>
          </a:pPr>
          <a:endParaRPr lang="en-US"/>
        </a:p>
      </c:txPr>
    </c:legend>
    <c:plotVisOnly val="1"/>
    <c:dispBlanksAs val="gap"/>
    <c:showDLblsOverMax val="0"/>
  </c:chart>
  <c:printSettings>
    <c:headerFooter/>
    <c:pageMargins b="0.75000000000000777" l="0.70000000000000062" r="0.70000000000000062" t="0.750000000000007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38487897346165"/>
          <c:y val="0.12284444444444446"/>
          <c:w val="0.81289442986293359"/>
          <c:h val="0.72040034995624347"/>
        </c:manualLayout>
      </c:layout>
      <c:lineChart>
        <c:grouping val="standard"/>
        <c:varyColors val="0"/>
        <c:ser>
          <c:idx val="0"/>
          <c:order val="0"/>
          <c:tx>
            <c:strRef>
              <c:f>DataEx!$E$193</c:f>
              <c:strCache>
                <c:ptCount val="1"/>
                <c:pt idx="0">
                  <c:v>Surplus / deficit</c:v>
                </c:pt>
              </c:strCache>
            </c:strRef>
          </c:tx>
          <c:spPr>
            <a:ln>
              <a:solidFill>
                <a:srgbClr val="C00000"/>
              </a:solidFill>
            </a:ln>
          </c:spPr>
          <c:marker>
            <c:symbol val="none"/>
          </c:marker>
          <c:cat>
            <c:multiLvlStrRef>
              <c:f>DataEx!$CL$7:$DI$7</c:f>
            </c:multiLvlStrRef>
          </c:cat>
          <c:val>
            <c:numRef>
              <c:f>DataEx!$CL$193:$DI$193</c:f>
            </c:numRef>
          </c:val>
          <c:smooth val="1"/>
          <c:extLst xmlns:c16r2="http://schemas.microsoft.com/office/drawing/2015/06/chart">
            <c:ext xmlns:c16="http://schemas.microsoft.com/office/drawing/2014/chart" uri="{C3380CC4-5D6E-409C-BE32-E72D297353CC}">
              <c16:uniqueId val="{00000000-BC61-44A3-9176-26A12CA60485}"/>
            </c:ext>
          </c:extLst>
        </c:ser>
        <c:dLbls>
          <c:showLegendKey val="0"/>
          <c:showVal val="0"/>
          <c:showCatName val="0"/>
          <c:showSerName val="0"/>
          <c:showPercent val="0"/>
          <c:showBubbleSize val="0"/>
        </c:dLbls>
        <c:marker val="1"/>
        <c:smooth val="0"/>
        <c:axId val="-627091424"/>
        <c:axId val="-627089248"/>
      </c:lineChart>
      <c:catAx>
        <c:axId val="-627091424"/>
        <c:scaling>
          <c:orientation val="minMax"/>
        </c:scaling>
        <c:delete val="0"/>
        <c:axPos val="b"/>
        <c:numFmt formatCode="General" sourceLinked="0"/>
        <c:majorTickMark val="out"/>
        <c:minorTickMark val="none"/>
        <c:tickLblPos val="low"/>
        <c:txPr>
          <a:bodyPr/>
          <a:lstStyle/>
          <a:p>
            <a:pPr>
              <a:defRPr lang="en-US" sz="600"/>
            </a:pPr>
            <a:endParaRPr lang="en-US"/>
          </a:p>
        </c:txPr>
        <c:crossAx val="-627089248"/>
        <c:crosses val="autoZero"/>
        <c:auto val="1"/>
        <c:lblAlgn val="ctr"/>
        <c:lblOffset val="100"/>
        <c:tickLblSkip val="3"/>
        <c:noMultiLvlLbl val="0"/>
      </c:catAx>
      <c:valAx>
        <c:axId val="-627089248"/>
        <c:scaling>
          <c:orientation val="minMax"/>
        </c:scaling>
        <c:delete val="0"/>
        <c:axPos val="l"/>
        <c:numFmt formatCode="###,000" sourceLinked="1"/>
        <c:majorTickMark val="out"/>
        <c:minorTickMark val="none"/>
        <c:tickLblPos val="nextTo"/>
        <c:txPr>
          <a:bodyPr/>
          <a:lstStyle/>
          <a:p>
            <a:pPr>
              <a:defRPr lang="en-US" sz="500"/>
            </a:pPr>
            <a:endParaRPr lang="en-US"/>
          </a:p>
        </c:txPr>
        <c:crossAx val="-627091424"/>
        <c:crosses val="autoZero"/>
        <c:crossBetween val="between"/>
        <c:dispUnits>
          <c:builtInUnit val="millions"/>
        </c:dispUnits>
      </c:valAx>
    </c:plotArea>
    <c:plotVisOnly val="1"/>
    <c:dispBlanksAs val="gap"/>
    <c:showDLblsOverMax val="0"/>
  </c:chart>
  <c:printSettings>
    <c:headerFooter/>
    <c:pageMargins b="0.75000000000000799" l="0.70000000000000062" r="0.70000000000000062" t="0.75000000000000799" header="0.30000000000000032" footer="0.30000000000000032"/>
    <c:pageSetup/>
  </c:printSettings>
</c:chartSpace>
</file>

<file path=xl/ctrlProps/ctrlProp1.xml><?xml version="1.0" encoding="utf-8"?>
<formControlPr xmlns="http://schemas.microsoft.com/office/spreadsheetml/2009/9/main" objectType="Radio" firstButton="1" fmlaLink="Master!$B$2" lockText="1" noThreeD="1"/>
</file>

<file path=xl/ctrlProps/ctrlProp10.xml><?xml version="1.0" encoding="utf-8"?>
<formControlPr xmlns="http://schemas.microsoft.com/office/spreadsheetml/2009/9/main" objectType="Radio" checked="Checked" lockText="1" noThreeD="1"/>
</file>

<file path=xl/ctrlProps/ctrlProp11.xml><?xml version="1.0" encoding="utf-8"?>
<formControlPr xmlns="http://schemas.microsoft.com/office/spreadsheetml/2009/9/main" objectType="Radio" firstButton="1" fmlaLink="[1]Master!$B$2"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Master!$B$2" lockText="1" noThreeD="1"/>
</file>

<file path=xl/ctrlProps/ctrlProp14.xml><?xml version="1.0" encoding="utf-8"?>
<formControlPr xmlns="http://schemas.microsoft.com/office/spreadsheetml/2009/9/main" objectType="Radio" checked="Checked" lockText="1" noThreeD="1"/>
</file>

<file path=xl/ctrlProps/ctrlProp15.xml><?xml version="1.0" encoding="utf-8"?>
<formControlPr xmlns="http://schemas.microsoft.com/office/spreadsheetml/2009/9/main" objectType="Radio" firstButton="1" fmlaLink="Master!$B$2" lockText="1" noThreeD="1"/>
</file>

<file path=xl/ctrlProps/ctrlProp16.xml><?xml version="1.0" encoding="utf-8"?>
<formControlPr xmlns="http://schemas.microsoft.com/office/spreadsheetml/2009/9/main" objectType="Radio" checked="Checked" lockText="1" noThreeD="1"/>
</file>

<file path=xl/ctrlProps/ctrlProp17.xml><?xml version="1.0" encoding="utf-8"?>
<formControlPr xmlns="http://schemas.microsoft.com/office/spreadsheetml/2009/9/main" objectType="Radio" firstButton="1" fmlaLink="Master!$B$2" lockText="1" noThreeD="1"/>
</file>

<file path=xl/ctrlProps/ctrlProp18.xml><?xml version="1.0" encoding="utf-8"?>
<formControlPr xmlns="http://schemas.microsoft.com/office/spreadsheetml/2009/9/main" objectType="Radio" checked="Checked" lockText="1" noThreeD="1"/>
</file>

<file path=xl/ctrlProps/ctrlProp19.xml><?xml version="1.0" encoding="utf-8"?>
<formControlPr xmlns="http://schemas.microsoft.com/office/spreadsheetml/2009/9/main" objectType="Radio" firstButton="1" fmlaLink="Master!$B$2"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Radio" checked="Checked" lockText="1" noThreeD="1"/>
</file>

<file path=xl/ctrlProps/ctrlProp21.xml><?xml version="1.0" encoding="utf-8"?>
<formControlPr xmlns="http://schemas.microsoft.com/office/spreadsheetml/2009/9/main" objectType="Radio" firstButton="1" fmlaLink="Master!$B$2" lockText="1" noThreeD="1"/>
</file>

<file path=xl/ctrlProps/ctrlProp2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firstButton="1" fmlaLink="Master!$B$2"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firstButton="1" fmlaLink="Master!$B$2"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firstButton="1" fmlaLink="Master!$B$2" lockText="1" noThreeD="1"/>
</file>

<file path=xl/ctrlProps/ctrlProp8.xml><?xml version="1.0" encoding="utf-8"?>
<formControlPr xmlns="http://schemas.microsoft.com/office/spreadsheetml/2009/9/main" objectType="Radio" checked="Checked" lockText="1" noThreeD="1"/>
</file>

<file path=xl/ctrlProps/ctrlProp9.xml><?xml version="1.0" encoding="utf-8"?>
<formControlPr xmlns="http://schemas.microsoft.com/office/spreadsheetml/2009/9/main" objectType="Radio" firstButton="1" fmlaLink="Master!$B$2" lockText="1" noThreeD="1"/>
</file>

<file path=xl/drawings/_rels/drawing1.xml.rels><?xml version="1.0" encoding="UTF-8" standalone="yes"?>
<Relationships xmlns="http://schemas.openxmlformats.org/package/2006/relationships"><Relationship Id="rId3" Type="http://schemas.openxmlformats.org/officeDocument/2006/relationships/hyperlink" Target="#'2014'!A1"/><Relationship Id="rId2" Type="http://schemas.openxmlformats.org/officeDocument/2006/relationships/hyperlink" Target="#Breakdown!A1"/><Relationship Id="rId1" Type="http://schemas.openxmlformats.org/officeDocument/2006/relationships/image" Target="../media/image1.png"/><Relationship Id="rId4" Type="http://schemas.openxmlformats.org/officeDocument/2006/relationships/hyperlink" Target="#'2013'!A1"/></Relationships>
</file>

<file path=xl/drawings/_rels/drawing10.xml.rels><?xml version="1.0" encoding="UTF-8" standalone="yes"?>
<Relationships xmlns="http://schemas.openxmlformats.org/package/2006/relationships"><Relationship Id="rId8" Type="http://schemas.openxmlformats.org/officeDocument/2006/relationships/hyperlink" Target="#'2013'!_2013plan"/><Relationship Id="rId3" Type="http://schemas.openxmlformats.org/officeDocument/2006/relationships/hyperlink" Target="#'2013'!A1"/><Relationship Id="rId7" Type="http://schemas.openxmlformats.org/officeDocument/2006/relationships/hyperlink" Target="#'2013'!B7"/><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Analitika - 2015'!A1"/><Relationship Id="rId5" Type="http://schemas.openxmlformats.org/officeDocument/2006/relationships/hyperlink" Target="#DataEx!A1"/><Relationship Id="rId4" Type="http://schemas.openxmlformats.org/officeDocument/2006/relationships/hyperlink" Target="#'2014'!A1"/></Relationships>
</file>

<file path=xl/drawings/_rels/drawing11.xml.rels><?xml version="1.0" encoding="UTF-8" standalone="yes"?>
<Relationships xmlns="http://schemas.openxmlformats.org/package/2006/relationships"><Relationship Id="rId3" Type="http://schemas.openxmlformats.org/officeDocument/2006/relationships/hyperlink" Target="#'2013'!A1"/><Relationship Id="rId7" Type="http://schemas.openxmlformats.org/officeDocument/2006/relationships/hyperlink" Target="#'2013'!_2013plan"/><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3'!B7"/><Relationship Id="rId5" Type="http://schemas.openxmlformats.org/officeDocument/2006/relationships/hyperlink" Target="#Analitika!A1"/><Relationship Id="rId4" Type="http://schemas.openxmlformats.org/officeDocument/2006/relationships/hyperlink" Target="#'2014'!A1"/></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hyperlink" Target="#'2016'!A1"/><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hyperlink" Target="#'2015'!A1"/><Relationship Id="rId5" Type="http://schemas.openxmlformats.org/officeDocument/2006/relationships/hyperlink" Target="#'2017'!A1"/><Relationship Id="rId4" Type="http://schemas.openxmlformats.org/officeDocument/2006/relationships/hyperlink" Target="#'Analitika - 2018'!A1"/></Relationships>
</file>

<file path=xl/drawings/_rels/drawing3.xml.rels><?xml version="1.0" encoding="UTF-8" standalone="yes"?>
<Relationships xmlns="http://schemas.openxmlformats.org/package/2006/relationships"><Relationship Id="rId3" Type="http://schemas.openxmlformats.org/officeDocument/2006/relationships/hyperlink" Target="#'2017'!A1"/><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6'!A1"/></Relationships>
</file>

<file path=xl/drawings/_rels/drawing4.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5.xml.rels><?xml version="1.0" encoding="UTF-8" standalone="yes"?>
<Relationships xmlns="http://schemas.openxmlformats.org/package/2006/relationships"><Relationship Id="rId8" Type="http://schemas.openxmlformats.org/officeDocument/2006/relationships/hyperlink" Target="#'2015'!A1"/><Relationship Id="rId3" Type="http://schemas.openxmlformats.org/officeDocument/2006/relationships/hyperlink" Target="#'Analitika - 2018'!A1"/><Relationship Id="rId7"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7'!A1"/><Relationship Id="rId5" Type="http://schemas.openxmlformats.org/officeDocument/2006/relationships/hyperlink" Target="#'2018'!_2015plan"/><Relationship Id="rId4" Type="http://schemas.openxmlformats.org/officeDocument/2006/relationships/hyperlink" Target="#'2018'!A1"/></Relationships>
</file>

<file path=xl/drawings/_rels/drawing6.xml.rels><?xml version="1.0" encoding="UTF-8" standalone="yes"?>
<Relationships xmlns="http://schemas.openxmlformats.org/package/2006/relationships"><Relationship Id="rId3" Type="http://schemas.openxmlformats.org/officeDocument/2006/relationships/hyperlink" Target="#'2017'!_2015plan"/><Relationship Id="rId2" Type="http://schemas.openxmlformats.org/officeDocument/2006/relationships/hyperlink" Target="#'2017'!A1"/><Relationship Id="rId1" Type="http://schemas.openxmlformats.org/officeDocument/2006/relationships/image" Target="../media/image1.png"/><Relationship Id="rId6" Type="http://schemas.openxmlformats.org/officeDocument/2006/relationships/hyperlink" Target="#Breakdown!A1"/><Relationship Id="rId5" Type="http://schemas.openxmlformats.org/officeDocument/2006/relationships/hyperlink" Target="#'2015'!A1"/><Relationship Id="rId4" Type="http://schemas.openxmlformats.org/officeDocument/2006/relationships/hyperlink" Target="#'2016'!A1"/></Relationships>
</file>

<file path=xl/drawings/_rels/drawing7.xml.rels><?xml version="1.0" encoding="UTF-8" standalone="yes"?>
<Relationships xmlns="http://schemas.openxmlformats.org/package/2006/relationships"><Relationship Id="rId3" Type="http://schemas.openxmlformats.org/officeDocument/2006/relationships/hyperlink" Target="#'2016'!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6'!_2015plan"/><Relationship Id="rId5" Type="http://schemas.openxmlformats.org/officeDocument/2006/relationships/hyperlink" Target="#'2016'!B7"/><Relationship Id="rId4" Type="http://schemas.openxmlformats.org/officeDocument/2006/relationships/hyperlink" Target="#'2015'!A1"/></Relationships>
</file>

<file path=xl/drawings/_rels/drawing8.xml.rels><?xml version="1.0" encoding="UTF-8" standalone="yes"?>
<Relationships xmlns="http://schemas.openxmlformats.org/package/2006/relationships"><Relationship Id="rId3" Type="http://schemas.openxmlformats.org/officeDocument/2006/relationships/hyperlink" Target="#'2015'!B7"/><Relationship Id="rId2" Type="http://schemas.openxmlformats.org/officeDocument/2006/relationships/hyperlink" Target="#Breakdown!A1"/><Relationship Id="rId1" Type="http://schemas.openxmlformats.org/officeDocument/2006/relationships/image" Target="../media/image1.png"/><Relationship Id="rId5" Type="http://schemas.openxmlformats.org/officeDocument/2006/relationships/hyperlink" Target="#'2015'!A1"/><Relationship Id="rId4" Type="http://schemas.openxmlformats.org/officeDocument/2006/relationships/hyperlink" Target="#'2015'!_2015plan"/></Relationships>
</file>

<file path=xl/drawings/_rels/drawing9.xml.rels><?xml version="1.0" encoding="UTF-8" standalone="yes"?>
<Relationships xmlns="http://schemas.openxmlformats.org/package/2006/relationships"><Relationship Id="rId8" Type="http://schemas.openxmlformats.org/officeDocument/2006/relationships/hyperlink" Target="#'2014'!A1"/><Relationship Id="rId3" Type="http://schemas.openxmlformats.org/officeDocument/2006/relationships/hyperlink" Target="#'2013'!A1"/><Relationship Id="rId7" Type="http://schemas.openxmlformats.org/officeDocument/2006/relationships/hyperlink" Target="#DataEx!A1"/><Relationship Id="rId2" Type="http://schemas.openxmlformats.org/officeDocument/2006/relationships/hyperlink" Target="#Breakdown!A1"/><Relationship Id="rId1" Type="http://schemas.openxmlformats.org/officeDocument/2006/relationships/image" Target="../media/image1.png"/><Relationship Id="rId6" Type="http://schemas.openxmlformats.org/officeDocument/2006/relationships/hyperlink" Target="#'2014'!_2014plan"/><Relationship Id="rId5" Type="http://schemas.openxmlformats.org/officeDocument/2006/relationships/hyperlink" Target="#'2014'!B7"/><Relationship Id="rId4" Type="http://schemas.openxmlformats.org/officeDocument/2006/relationships/hyperlink" Target="#'Analitika - 2015'!A1"/></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11</xdr:col>
      <xdr:colOff>781050</xdr:colOff>
      <xdr:row>2</xdr:row>
      <xdr:rowOff>0</xdr:rowOff>
    </xdr:from>
    <xdr:to>
      <xdr:col>14</xdr:col>
      <xdr:colOff>228600</xdr:colOff>
      <xdr:row>3</xdr:row>
      <xdr:rowOff>76200</xdr:rowOff>
    </xdr:to>
    <xdr:sp macro="" textlink="Master!G24">
      <xdr:nvSpPr>
        <xdr:cNvPr id="6" name="Rounded Rectangle 5">
          <a:hlinkClick xmlns:r="http://schemas.openxmlformats.org/officeDocument/2006/relationships" r:id="rId2"/>
        </xdr:cNvPr>
        <xdr:cNvSpPr/>
      </xdr:nvSpPr>
      <xdr:spPr>
        <a:xfrm>
          <a:off x="8477250"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14</xdr:col>
      <xdr:colOff>400050</xdr:colOff>
      <xdr:row>0</xdr:row>
      <xdr:rowOff>95249</xdr:rowOff>
    </xdr:from>
    <xdr:to>
      <xdr:col>16</xdr:col>
      <xdr:colOff>580800</xdr:colOff>
      <xdr:row>1</xdr:row>
      <xdr:rowOff>120749</xdr:rowOff>
    </xdr:to>
    <xdr:sp macro="" textlink="Master!G15">
      <xdr:nvSpPr>
        <xdr:cNvPr id="7" name="Rounded Rectangle 6">
          <a:hlinkClick xmlns:r="http://schemas.openxmlformats.org/officeDocument/2006/relationships" r:id="rId3"/>
        </xdr:cNvPr>
        <xdr:cNvSpPr/>
      </xdr:nvSpPr>
      <xdr:spPr>
        <a:xfrm>
          <a:off x="10563225" y="95249"/>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6A1750-61BC-4B92-96EC-9A7366DBEA1D}" type="TxLink">
            <a:rPr lang="en-US" sz="900" b="0" i="0" u="none" strike="noStrike">
              <a:solidFill>
                <a:srgbClr val="000000"/>
              </a:solidFill>
              <a:latin typeface="Calibri"/>
              <a:cs typeface="Calibri"/>
            </a:rPr>
            <a:pPr algn="ctr"/>
            <a:t>Montly Data 2015</a:t>
          </a:fld>
          <a:endParaRPr lang="en-US" sz="1050"/>
        </a:p>
      </xdr:txBody>
    </xdr:sp>
    <xdr:clientData/>
  </xdr:twoCellAnchor>
  <xdr:twoCellAnchor editAs="absolute">
    <xdr:from>
      <xdr:col>14</xdr:col>
      <xdr:colOff>400050</xdr:colOff>
      <xdr:row>2</xdr:row>
      <xdr:rowOff>9525</xdr:rowOff>
    </xdr:from>
    <xdr:to>
      <xdr:col>16</xdr:col>
      <xdr:colOff>580800</xdr:colOff>
      <xdr:row>3</xdr:row>
      <xdr:rowOff>35025</xdr:rowOff>
    </xdr:to>
    <xdr:sp macro="" textlink="Master!G16">
      <xdr:nvSpPr>
        <xdr:cNvPr id="8" name="Rounded Rectangle 7">
          <a:hlinkClick xmlns:r="http://schemas.openxmlformats.org/officeDocument/2006/relationships" r:id="rId4"/>
        </xdr:cNvPr>
        <xdr:cNvSpPr/>
      </xdr:nvSpPr>
      <xdr:spPr>
        <a:xfrm>
          <a:off x="1056322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9A844B6-EEA0-40F4-82A3-F7BA55DCE5D1}" type="TxLink">
            <a:rPr lang="en-US" sz="900" b="0" i="0" u="none" strike="noStrike">
              <a:solidFill>
                <a:srgbClr val="000000"/>
              </a:solidFill>
              <a:latin typeface="Calibri"/>
              <a:cs typeface="Calibri"/>
            </a:rPr>
            <a:pPr algn="ctr"/>
            <a:t>Montly Data 2014</a:t>
          </a:fld>
          <a:endParaRPr lang="en-US" sz="1000"/>
        </a:p>
      </xdr:txBody>
    </xdr:sp>
    <xdr:clientData/>
  </xdr:twoCellAnchor>
  <xdr:twoCellAnchor editAs="absolute">
    <xdr:from>
      <xdr:col>14</xdr:col>
      <xdr:colOff>395037</xdr:colOff>
      <xdr:row>3</xdr:row>
      <xdr:rowOff>110290</xdr:rowOff>
    </xdr:from>
    <xdr:to>
      <xdr:col>16</xdr:col>
      <xdr:colOff>575787</xdr:colOff>
      <xdr:row>4</xdr:row>
      <xdr:rowOff>135790</xdr:rowOff>
    </xdr:to>
    <xdr:sp macro="" textlink="Master!G17">
      <xdr:nvSpPr>
        <xdr:cNvPr id="9" name="Rounded Rectangle 8"/>
        <xdr:cNvSpPr/>
      </xdr:nvSpPr>
      <xdr:spPr>
        <a:xfrm>
          <a:off x="1055821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16</xdr:col>
      <xdr:colOff>762000</xdr:colOff>
      <xdr:row>0</xdr:row>
      <xdr:rowOff>95250</xdr:rowOff>
    </xdr:from>
    <xdr:to>
      <xdr:col>19</xdr:col>
      <xdr:colOff>333150</xdr:colOff>
      <xdr:row>1</xdr:row>
      <xdr:rowOff>120750</xdr:rowOff>
    </xdr:to>
    <xdr:sp macro="" textlink="Master!#REF!">
      <xdr:nvSpPr>
        <xdr:cNvPr id="10" name="Rounded Rectangle 9"/>
        <xdr:cNvSpPr/>
      </xdr:nvSpPr>
      <xdr:spPr>
        <a:xfrm>
          <a:off x="125444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16</xdr:col>
      <xdr:colOff>771525</xdr:colOff>
      <xdr:row>2</xdr:row>
      <xdr:rowOff>0</xdr:rowOff>
    </xdr:from>
    <xdr:to>
      <xdr:col>19</xdr:col>
      <xdr:colOff>342675</xdr:colOff>
      <xdr:row>3</xdr:row>
      <xdr:rowOff>25500</xdr:rowOff>
    </xdr:to>
    <xdr:sp macro="" textlink="Master!G20">
      <xdr:nvSpPr>
        <xdr:cNvPr id="11" name="Rounded Rectangle 10"/>
        <xdr:cNvSpPr/>
      </xdr:nvSpPr>
      <xdr:spPr>
        <a:xfrm>
          <a:off x="125539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16</xdr:col>
      <xdr:colOff>781049</xdr:colOff>
      <xdr:row>3</xdr:row>
      <xdr:rowOff>104775</xdr:rowOff>
    </xdr:from>
    <xdr:to>
      <xdr:col>19</xdr:col>
      <xdr:colOff>352199</xdr:colOff>
      <xdr:row>4</xdr:row>
      <xdr:rowOff>130275</xdr:rowOff>
    </xdr:to>
    <xdr:sp macro="" textlink="Master!G21">
      <xdr:nvSpPr>
        <xdr:cNvPr id="12" name="Rounded Rectangle 11"/>
        <xdr:cNvSpPr/>
      </xdr:nvSpPr>
      <xdr:spPr>
        <a:xfrm>
          <a:off x="12563474"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3073" name="Option Button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3074" name="Option Button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7">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425C6FF-D846-495C-9BAE-39C1DCB2C2DC}" type="TxLink">
            <a:rPr lang="en-US" sz="800" b="0" i="0" u="none" strike="noStrike">
              <a:solidFill>
                <a:srgbClr val="000000"/>
              </a:solidFill>
              <a:latin typeface="Calibri"/>
              <a:cs typeface="Calibri"/>
            </a:rPr>
            <a:pPr algn="ctr"/>
            <a:t>Montly Data 2013</a:t>
          </a:fld>
          <a:endParaRPr lang="en-US" sz="1200"/>
        </a:p>
      </xdr:txBody>
    </xdr:sp>
    <xdr:clientData/>
  </xdr:twoCellAnchor>
  <xdr:twoCellAnchor editAs="absolute">
    <xdr:from>
      <xdr:col>15</xdr:col>
      <xdr:colOff>533400</xdr:colOff>
      <xdr:row>0</xdr:row>
      <xdr:rowOff>95250</xdr:rowOff>
    </xdr:from>
    <xdr:to>
      <xdr:col>18</xdr:col>
      <xdr:colOff>196625</xdr:colOff>
      <xdr:row>1</xdr:row>
      <xdr:rowOff>114300</xdr:rowOff>
    </xdr:to>
    <xdr:sp macro="" textlink="Master!G18">
      <xdr:nvSpPr>
        <xdr:cNvPr id="6" name="Rounded Rectangle 5">
          <a:hlinkClick xmlns:r="http://schemas.openxmlformats.org/officeDocument/2006/relationships" r:id="rId4"/>
        </xdr:cNvPr>
        <xdr:cNvSpPr/>
      </xdr:nvSpPr>
      <xdr:spPr>
        <a:xfrm>
          <a:off x="10620375" y="95250"/>
          <a:ext cx="1800000" cy="20955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BF929BD-3DF6-4AB4-8003-55C034E317B9}" type="TxLink">
            <a:rPr lang="en-US" sz="800" b="0" i="0" u="none" strike="noStrike">
              <a:solidFill>
                <a:srgbClr val="000000"/>
              </a:solidFill>
              <a:latin typeface="Calibri"/>
              <a:cs typeface="Calibri"/>
            </a:rPr>
            <a:pPr algn="ctr"/>
            <a:t>Montly Data 2012</a:t>
          </a:fld>
          <a:endParaRPr lang="en-US" sz="1200"/>
        </a:p>
      </xdr:txBody>
    </xdr:sp>
    <xdr:clientData/>
  </xdr:twoCellAnchor>
  <xdr:twoCellAnchor editAs="absolute">
    <xdr:from>
      <xdr:col>15</xdr:col>
      <xdr:colOff>547437</xdr:colOff>
      <xdr:row>2</xdr:row>
      <xdr:rowOff>24565</xdr:rowOff>
    </xdr:from>
    <xdr:to>
      <xdr:col>18</xdr:col>
      <xdr:colOff>210662</xdr:colOff>
      <xdr:row>3</xdr:row>
      <xdr:rowOff>50065</xdr:rowOff>
    </xdr:to>
    <xdr:sp macro="" textlink="Master!G19">
      <xdr:nvSpPr>
        <xdr:cNvPr id="7" name="Rounded Rectangle 6">
          <a:hlinkClick xmlns:r="http://schemas.openxmlformats.org/officeDocument/2006/relationships" r:id="rId5"/>
        </xdr:cNvPr>
        <xdr:cNvSpPr/>
      </xdr:nvSpPr>
      <xdr:spPr>
        <a:xfrm>
          <a:off x="10634412" y="40556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548C9B3-F048-4402-A14D-1F89C7DB3E76}" type="TxLink">
            <a:rPr lang="en-US" sz="800" b="0" i="0" u="none" strike="noStrike">
              <a:solidFill>
                <a:srgbClr val="000000"/>
              </a:solidFill>
              <a:latin typeface="Calibri"/>
              <a:cs typeface="Calibri"/>
            </a:rPr>
            <a:pPr algn="ctr"/>
            <a:t>Montly Data 2011</a:t>
          </a:fld>
          <a:endParaRPr lang="en-US" sz="1050"/>
        </a:p>
      </xdr:txBody>
    </xdr:sp>
    <xdr:clientData/>
  </xdr:twoCellAnchor>
  <xdr:twoCellAnchor editAs="absolute">
    <xdr:from>
      <xdr:col>18</xdr:col>
      <xdr:colOff>358775</xdr:colOff>
      <xdr:row>0</xdr:row>
      <xdr:rowOff>95250</xdr:rowOff>
    </xdr:from>
    <xdr:to>
      <xdr:col>21</xdr:col>
      <xdr:colOff>22000</xdr:colOff>
      <xdr:row>1</xdr:row>
      <xdr:rowOff>120750</xdr:rowOff>
    </xdr:to>
    <xdr:sp macro="" textlink="Master!G17">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69CA86-2861-4500-AFEC-38DCE590845A}"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368300</xdr:colOff>
      <xdr:row>2</xdr:row>
      <xdr:rowOff>0</xdr:rowOff>
    </xdr:from>
    <xdr:to>
      <xdr:col>21</xdr:col>
      <xdr:colOff>31525</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377825</xdr:colOff>
      <xdr:row>3</xdr:row>
      <xdr:rowOff>104775</xdr:rowOff>
    </xdr:from>
    <xdr:to>
      <xdr:col>21</xdr:col>
      <xdr:colOff>41050</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6"/>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7"/>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8"/>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7169" name="Option Button 1" hidden="1">
              <a:extLst>
                <a:ext uri="{63B3BB69-23CF-44E3-9099-C40C66FF867C}">
                  <a14:compatExt spid="_x0000_s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7170" name="Option Button 2"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219075</xdr:colOff>
      <xdr:row>0</xdr:row>
      <xdr:rowOff>161925</xdr:rowOff>
    </xdr:from>
    <xdr:to>
      <xdr:col>11</xdr:col>
      <xdr:colOff>704850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12</xdr:col>
      <xdr:colOff>619125</xdr:colOff>
      <xdr:row>0</xdr:row>
      <xdr:rowOff>85724</xdr:rowOff>
    </xdr:from>
    <xdr:to>
      <xdr:col>15</xdr:col>
      <xdr:colOff>276000</xdr:colOff>
      <xdr:row>1</xdr:row>
      <xdr:rowOff>111224</xdr:rowOff>
    </xdr:to>
    <xdr:sp macro="" textlink="Master!G16">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8499F65-2BE5-4CFE-A9DA-833AB0DC8391}" type="TxLink">
            <a:rPr lang="en-US" sz="1000" b="0" i="0" u="none" strike="noStrike">
              <a:solidFill>
                <a:srgbClr val="000000"/>
              </a:solidFill>
              <a:latin typeface="Calibri"/>
              <a:cs typeface="Calibri"/>
            </a:rPr>
            <a:pPr algn="ctr"/>
            <a:t>Montly Data 2014</a:t>
          </a:fld>
          <a:endParaRPr lang="en-US" sz="1200"/>
        </a:p>
      </xdr:txBody>
    </xdr:sp>
    <xdr:clientData/>
  </xdr:twoCellAnchor>
  <xdr:twoCellAnchor editAs="absolute">
    <xdr:from>
      <xdr:col>15</xdr:col>
      <xdr:colOff>533400</xdr:colOff>
      <xdr:row>0</xdr:row>
      <xdr:rowOff>95250</xdr:rowOff>
    </xdr:from>
    <xdr:to>
      <xdr:col>18</xdr:col>
      <xdr:colOff>190275</xdr:colOff>
      <xdr:row>1</xdr:row>
      <xdr:rowOff>120750</xdr:rowOff>
    </xdr:to>
    <xdr:sp macro="" textlink="Master!G15">
      <xdr:nvSpPr>
        <xdr:cNvPr id="6" name="Rounded Rectangle 5">
          <a:hlinkClick xmlns:r="http://schemas.openxmlformats.org/officeDocument/2006/relationships" r:id="rId4"/>
        </xdr:cNvPr>
        <xdr:cNvSpPr/>
      </xdr:nvSpPr>
      <xdr:spPr>
        <a:xfrm>
          <a:off x="1062037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401491C-483E-45CD-A995-BA3476645B14}" type="TxLink">
            <a:rPr lang="en-US" sz="1000" b="0" i="0" u="none" strike="noStrike">
              <a:solidFill>
                <a:srgbClr val="000000"/>
              </a:solidFill>
              <a:latin typeface="Calibri"/>
              <a:cs typeface="Calibri"/>
            </a:rPr>
            <a:pPr algn="ctr"/>
            <a:t>Montly Data 2015</a:t>
          </a:fld>
          <a:endParaRPr lang="en-US" sz="1100"/>
        </a:p>
      </xdr:txBody>
    </xdr:sp>
    <xdr:clientData/>
  </xdr:twoCellAnchor>
  <xdr:twoCellAnchor editAs="absolute">
    <xdr:from>
      <xdr:col>15</xdr:col>
      <xdr:colOff>528387</xdr:colOff>
      <xdr:row>3</xdr:row>
      <xdr:rowOff>110290</xdr:rowOff>
    </xdr:from>
    <xdr:to>
      <xdr:col>18</xdr:col>
      <xdr:colOff>185262</xdr:colOff>
      <xdr:row>4</xdr:row>
      <xdr:rowOff>135790</xdr:rowOff>
    </xdr:to>
    <xdr:sp macro="" textlink="Master!G17">
      <xdr:nvSpPr>
        <xdr:cNvPr id="7" name="Rounded Rectangle 6"/>
        <xdr:cNvSpPr/>
      </xdr:nvSpPr>
      <xdr:spPr>
        <a:xfrm>
          <a:off x="10615362" y="68179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3F4CE9F-CD58-4944-B4E3-7B3627ECEC55}"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352425</xdr:colOff>
      <xdr:row>0</xdr:row>
      <xdr:rowOff>95250</xdr:rowOff>
    </xdr:from>
    <xdr:to>
      <xdr:col>21</xdr:col>
      <xdr:colOff>75975</xdr:colOff>
      <xdr:row>1</xdr:row>
      <xdr:rowOff>120750</xdr:rowOff>
    </xdr:to>
    <xdr:sp macro="" textlink="Master!#REF!">
      <xdr:nvSpPr>
        <xdr:cNvPr id="8" name="Rounded Rectangle 7"/>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B06A3D3-DB25-4AEC-B885-FCAAFF37B042}" type="TxLink">
            <a:rPr lang="en-US" sz="900" b="0" i="0" u="none" strike="noStrike">
              <a:solidFill>
                <a:srgbClr val="000000"/>
              </a:solidFill>
              <a:latin typeface="Calibri"/>
              <a:cs typeface="Calibri"/>
            </a:rPr>
            <a:pPr algn="ctr"/>
            <a:t>Mjesečni podaci 2011</a:t>
          </a:fld>
          <a:endParaRPr lang="en-US" sz="900"/>
        </a:p>
      </xdr:txBody>
    </xdr:sp>
    <xdr:clientData/>
  </xdr:twoCellAnchor>
  <xdr:twoCellAnchor editAs="absolute">
    <xdr:from>
      <xdr:col>18</xdr:col>
      <xdr:colOff>361950</xdr:colOff>
      <xdr:row>2</xdr:row>
      <xdr:rowOff>0</xdr:rowOff>
    </xdr:from>
    <xdr:to>
      <xdr:col>21</xdr:col>
      <xdr:colOff>85500</xdr:colOff>
      <xdr:row>3</xdr:row>
      <xdr:rowOff>25500</xdr:rowOff>
    </xdr:to>
    <xdr:sp macro="" textlink="Master!G20">
      <xdr:nvSpPr>
        <xdr:cNvPr id="9" name="Rounded Rectangle 8"/>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371475</xdr:colOff>
      <xdr:row>3</xdr:row>
      <xdr:rowOff>104775</xdr:rowOff>
    </xdr:from>
    <xdr:to>
      <xdr:col>21</xdr:col>
      <xdr:colOff>95025</xdr:colOff>
      <xdr:row>4</xdr:row>
      <xdr:rowOff>130275</xdr:rowOff>
    </xdr:to>
    <xdr:sp macro="" textlink="Master!G21">
      <xdr:nvSpPr>
        <xdr:cNvPr id="10" name="Rounded Rectangle 9"/>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209550</xdr:colOff>
      <xdr:row>2</xdr:row>
      <xdr:rowOff>133350</xdr:rowOff>
    </xdr:from>
    <xdr:to>
      <xdr:col>11</xdr:col>
      <xdr:colOff>695325</xdr:colOff>
      <xdr:row>4</xdr:row>
      <xdr:rowOff>19050</xdr:rowOff>
    </xdr:to>
    <xdr:sp macro="" textlink="Master!G10">
      <xdr:nvSpPr>
        <xdr:cNvPr id="11" name="Rounded Rectangle 10">
          <a:hlinkClick xmlns:r="http://schemas.openxmlformats.org/officeDocument/2006/relationships" r:id="rId5"/>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6"/>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7"/>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8193" name="Option Button 1" hidden="1">
              <a:extLst>
                <a:ext uri="{63B3BB69-23CF-44E3-9099-C40C66FF867C}">
                  <a14:compatExt spid="_x0000_s8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8194" name="Option Button 2" hidden="1">
              <a:extLst>
                <a:ext uri="{63B3BB69-23CF-44E3-9099-C40C66FF867C}">
                  <a14:compatExt spid="_x0000_s8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absolute">
    <xdr:from>
      <xdr:col>3</xdr:col>
      <xdr:colOff>76200</xdr:colOff>
      <xdr:row>0</xdr:row>
      <xdr:rowOff>85725</xdr:rowOff>
    </xdr:from>
    <xdr:to>
      <xdr:col>171</xdr:col>
      <xdr:colOff>695325</xdr:colOff>
      <xdr:row>4</xdr:row>
      <xdr:rowOff>9525</xdr:rowOff>
    </xdr:to>
    <xdr:sp macro="" textlink="">
      <xdr:nvSpPr>
        <xdr:cNvPr id="2" name="TextBox 1"/>
        <xdr:cNvSpPr txBox="1">
          <a:spLocks noChangeAspect="1"/>
        </xdr:cNvSpPr>
      </xdr:nvSpPr>
      <xdr:spPr>
        <a:xfrm>
          <a:off x="619125" y="85725"/>
          <a:ext cx="11649075"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x-none" sz="1100"/>
            <a:t>!!!</a:t>
          </a:r>
          <a:r>
            <a:rPr lang="x-none" sz="1100" baseline="0"/>
            <a:t> </a:t>
          </a:r>
          <a:r>
            <a:rPr lang="x-none" sz="1100"/>
            <a:t>NAPOMENA!!!</a:t>
          </a:r>
        </a:p>
        <a:p>
          <a:r>
            <a:rPr lang="x-none" sz="1100"/>
            <a:t>!!! Mjesečni podaci</a:t>
          </a:r>
          <a:r>
            <a:rPr lang="x-none" sz="1100" baseline="0"/>
            <a:t> prije 2010 dobijeni su ekstrapoliranjem godišnjih podataka na osnovu mjesečne distribucije prihoda i rashoda za period 2010 - 2013.</a:t>
          </a:r>
        </a:p>
        <a:p>
          <a:r>
            <a:rPr lang="x-none" sz="1100"/>
            <a:t>!!!  Podaci su prilaođeni</a:t>
          </a:r>
          <a:r>
            <a:rPr lang="x-none" sz="1100" baseline="0"/>
            <a:t> kontnom planu usvojenom 2013. godine, na način što su  Rashodi za materijal i usluge </a:t>
          </a:r>
          <a:endParaRPr 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4143375</xdr:colOff>
      <xdr:row>2</xdr:row>
      <xdr:rowOff>66675</xdr:rowOff>
    </xdr:from>
    <xdr:to>
      <xdr:col>12</xdr:col>
      <xdr:colOff>38100</xdr:colOff>
      <xdr:row>15</xdr:row>
      <xdr:rowOff>66675</xdr:rowOff>
    </xdr:to>
    <xdr:sp macro="" textlink="">
      <xdr:nvSpPr>
        <xdr:cNvPr id="2" name="TextBox 1"/>
        <xdr:cNvSpPr txBox="1"/>
      </xdr:nvSpPr>
      <xdr:spPr>
        <a:xfrm>
          <a:off x="11220450" y="428625"/>
          <a:ext cx="4867275" cy="2114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x-none" sz="1100"/>
            <a:t>21.01.2015</a:t>
          </a:r>
          <a:r>
            <a:rPr lang="x-none" sz="1100" baseline="0"/>
            <a:t> sam zbog Ivinog dogovo</a:t>
          </a:r>
          <a:r>
            <a:rPr lang="sr-Latn-ME" sz="1100" baseline="0"/>
            <a:t>r</a:t>
          </a:r>
          <a:r>
            <a:rPr lang="x-none" sz="1100" baseline="0"/>
            <a:t>a sa Mijom, a po instrukcijama Marije Popović, stavku 463 u 2013 i 2014 prebacio iznad crte. U planu je ta stavka ostala ispod crte. </a:t>
          </a:r>
          <a:r>
            <a:rPr lang="x-none" sz="1100" i="0" baseline="0"/>
            <a:t>I</a:t>
          </a:r>
          <a:r>
            <a:rPr lang="x-none" sz="1100" baseline="0"/>
            <a:t>stovremeno, zbog prilagođavanja sa Zakonom o završnom računu, u svim mjesecima 2013 Kapitalni budžet je umetanjem brojeva uvećan za 1.286.143,71 € u svakom mjesecu.</a:t>
          </a:r>
        </a:p>
        <a:p>
          <a:r>
            <a:rPr lang="x-none" sz="1100" baseline="0"/>
            <a:t>Iz formule za rashode u 2013 je isključeno Neto povećanje obaveza. Formula za deficit uključuje taj iznos.</a:t>
          </a:r>
          <a:endParaRPr lang="x-non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133351</xdr:colOff>
      <xdr:row>6</xdr:row>
      <xdr:rowOff>180975</xdr:rowOff>
    </xdr:from>
    <xdr:to>
      <xdr:col>16</xdr:col>
      <xdr:colOff>238125</xdr:colOff>
      <xdr:row>31</xdr:row>
      <xdr:rowOff>9525</xdr:rowOff>
    </xdr:to>
    <xdr:sp macro="" textlink="">
      <xdr:nvSpPr>
        <xdr:cNvPr id="2" name="TextBox 1"/>
        <xdr:cNvSpPr txBox="1"/>
      </xdr:nvSpPr>
      <xdr:spPr>
        <a:xfrm>
          <a:off x="6838951" y="1323975"/>
          <a:ext cx="3152774" cy="461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r-Latn-ME" sz="1100"/>
            <a:t>PRESS</a:t>
          </a:r>
          <a:r>
            <a:rPr lang="sr-Latn-ME" sz="1100" baseline="0"/>
            <a:t> RELEASE:</a:t>
          </a:r>
          <a:endParaRPr lang="sr-Latn-ME" sz="1100"/>
        </a:p>
        <a:p>
          <a:r>
            <a:rPr lang="en-US" b="1"/>
            <a:t>Budget revenues </a:t>
          </a:r>
          <a:r>
            <a:rPr lang="en-US"/>
            <a:t>in January 2019 amounted to  107</a:t>
          </a:r>
          <a:r>
            <a:rPr lang="sr-Latn-ME"/>
            <a:t>,</a:t>
          </a:r>
          <a:r>
            <a:rPr lang="en-US"/>
            <a:t>1 million</a:t>
          </a:r>
          <a:r>
            <a:rPr lang="sr-Latn-ME"/>
            <a:t> €</a:t>
          </a:r>
          <a:r>
            <a:rPr lang="en-US"/>
            <a:t> and </a:t>
          </a:r>
          <a:r>
            <a:rPr lang="sr-Latn-ME"/>
            <a:t>the</a:t>
          </a:r>
          <a:r>
            <a:rPr lang="sr-Latn-ME" baseline="0"/>
            <a:t>y </a:t>
          </a:r>
          <a:r>
            <a:rPr lang="en-US"/>
            <a:t>were by 7</a:t>
          </a:r>
          <a:r>
            <a:rPr lang="sr-Latn-ME"/>
            <a:t>,</a:t>
          </a:r>
          <a:r>
            <a:rPr lang="en-US"/>
            <a:t>0 million</a:t>
          </a:r>
          <a:r>
            <a:rPr lang="sr-Latn-ME"/>
            <a:t> €</a:t>
          </a:r>
          <a:r>
            <a:rPr lang="en-US"/>
            <a:t> or 7</a:t>
          </a:r>
          <a:r>
            <a:rPr lang="sr-Latn-ME"/>
            <a:t>,</a:t>
          </a:r>
          <a:r>
            <a:rPr lang="en-US"/>
            <a:t>0% higher than the plan. Compared to the same month of the previous year, revenues were higher by 25</a:t>
          </a:r>
          <a:r>
            <a:rPr lang="sr-Latn-ME"/>
            <a:t>,</a:t>
          </a:r>
          <a:r>
            <a:rPr lang="en-US"/>
            <a:t>6 million</a:t>
          </a:r>
          <a:r>
            <a:rPr lang="sr-Latn-ME"/>
            <a:t> €</a:t>
          </a:r>
          <a:r>
            <a:rPr lang="en-US"/>
            <a:t> or 31</a:t>
          </a:r>
          <a:r>
            <a:rPr lang="sr-Latn-ME"/>
            <a:t>,</a:t>
          </a:r>
          <a:r>
            <a:rPr lang="en-US"/>
            <a:t>4%. </a:t>
          </a:r>
          <a:r>
            <a:rPr lang="en-US" b="1"/>
            <a:t>Budget expenditures </a:t>
          </a:r>
          <a:r>
            <a:rPr lang="en-US"/>
            <a:t>in January 2019 amounted to 139</a:t>
          </a:r>
          <a:r>
            <a:rPr lang="sr-Latn-ME"/>
            <a:t>,</a:t>
          </a:r>
          <a:r>
            <a:rPr lang="en-US"/>
            <a:t>3 million </a:t>
          </a:r>
          <a:r>
            <a:rPr lang="sr-Latn-ME"/>
            <a:t>€ </a:t>
          </a:r>
          <a:r>
            <a:rPr lang="en-US"/>
            <a:t>or 3</a:t>
          </a:r>
          <a:r>
            <a:rPr lang="sr-Latn-ME"/>
            <a:t>,</a:t>
          </a:r>
          <a:r>
            <a:rPr lang="en-US"/>
            <a:t>0% of GDP and were higher by 33</a:t>
          </a:r>
          <a:r>
            <a:rPr lang="sr-Latn-ME"/>
            <a:t>,</a:t>
          </a:r>
          <a:r>
            <a:rPr lang="en-US"/>
            <a:t>3 million</a:t>
          </a:r>
          <a:r>
            <a:rPr lang="sr-Latn-ME" baseline="0"/>
            <a:t> </a:t>
          </a:r>
          <a:r>
            <a:rPr lang="en-US"/>
            <a:t>€ or 31</a:t>
          </a:r>
          <a:r>
            <a:rPr lang="sr-Latn-ME"/>
            <a:t>,</a:t>
          </a:r>
          <a:r>
            <a:rPr lang="en-US"/>
            <a:t>4% compared to the same month of the previous year. Compared to the plan, expenditures were lower by 28</a:t>
          </a:r>
          <a:r>
            <a:rPr lang="sr-Latn-ME"/>
            <a:t>,</a:t>
          </a:r>
          <a:r>
            <a:rPr lang="en-US"/>
            <a:t>0 million</a:t>
          </a:r>
          <a:r>
            <a:rPr lang="sr-Latn-ME"/>
            <a:t> €</a:t>
          </a:r>
          <a:r>
            <a:rPr lang="en-US"/>
            <a:t> or 16</a:t>
          </a:r>
          <a:r>
            <a:rPr lang="sr-Latn-ME"/>
            <a:t>,</a:t>
          </a:r>
          <a:r>
            <a:rPr lang="en-US"/>
            <a:t>7%. In January 2019, the </a:t>
          </a:r>
          <a:r>
            <a:rPr lang="en-US" b="1"/>
            <a:t>budget deficit </a:t>
          </a:r>
          <a:r>
            <a:rPr lang="en-US"/>
            <a:t>amounted to 32</a:t>
          </a:r>
          <a:r>
            <a:rPr lang="sr-Latn-ME"/>
            <a:t>,</a:t>
          </a:r>
          <a:r>
            <a:rPr lang="en-US"/>
            <a:t>3 million</a:t>
          </a:r>
          <a:r>
            <a:rPr lang="sr-Latn-ME"/>
            <a:t> €</a:t>
          </a:r>
          <a:r>
            <a:rPr lang="en-US"/>
            <a:t> or 0</a:t>
          </a:r>
          <a:r>
            <a:rPr lang="sr-Latn-ME"/>
            <a:t>,</a:t>
          </a:r>
          <a:r>
            <a:rPr lang="en-US"/>
            <a:t>7% of the estimated GDP.</a:t>
          </a:r>
          <a:endParaRPr lang="en-US" sz="1100"/>
        </a:p>
      </xdr:txBody>
    </xdr:sp>
    <xdr:clientData/>
  </xdr:twoCellAnchor>
  <xdr:twoCellAnchor>
    <xdr:from>
      <xdr:col>16</xdr:col>
      <xdr:colOff>323850</xdr:colOff>
      <xdr:row>7</xdr:row>
      <xdr:rowOff>0</xdr:rowOff>
    </xdr:from>
    <xdr:to>
      <xdr:col>22</xdr:col>
      <xdr:colOff>323849</xdr:colOff>
      <xdr:row>22</xdr:row>
      <xdr:rowOff>76200</xdr:rowOff>
    </xdr:to>
    <xdr:sp macro="" textlink="">
      <xdr:nvSpPr>
        <xdr:cNvPr id="3" name="TextBox 2"/>
        <xdr:cNvSpPr txBox="1"/>
      </xdr:nvSpPr>
      <xdr:spPr>
        <a:xfrm>
          <a:off x="10077450" y="1343025"/>
          <a:ext cx="3657599" cy="2933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a:t>Methodological </a:t>
          </a:r>
          <a:r>
            <a:rPr lang="sr-Latn-ME"/>
            <a:t>remarks</a:t>
          </a:r>
          <a:r>
            <a:rPr lang="en-US"/>
            <a:t>: Data on the items "Gross salaries and contributions at the expense of the employer" and "Rights in the field of pension and disability insurance" were obtained on the basis of accrual adjustment, while the other items are shown by cash. Item Expenses for the purchase of securities is methodologically aligned with GFSM 2014 and represents a financing transaction, and as such is not an integral part of the budget deficit.</a:t>
          </a:r>
          <a:endParaRPr lang="x-none" sz="1100"/>
        </a:p>
      </xdr:txBody>
    </xdr:sp>
    <xdr:clientData/>
  </xdr:twoCellAnchor>
  <xdr:twoCellAnchor>
    <xdr:from>
      <xdr:col>0</xdr:col>
      <xdr:colOff>19050</xdr:colOff>
      <xdr:row>0</xdr:row>
      <xdr:rowOff>19049</xdr:rowOff>
    </xdr:from>
    <xdr:to>
      <xdr:col>2</xdr:col>
      <xdr:colOff>200025</xdr:colOff>
      <xdr:row>1</xdr:row>
      <xdr:rowOff>66674</xdr:rowOff>
    </xdr:to>
    <xdr:sp macro="" textlink="">
      <xdr:nvSpPr>
        <xdr:cNvPr id="4" name="TextBox 3"/>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5"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xdr:from>
      <xdr:col>2</xdr:col>
      <xdr:colOff>47625</xdr:colOff>
      <xdr:row>23</xdr:row>
      <xdr:rowOff>47624</xdr:rowOff>
    </xdr:from>
    <xdr:to>
      <xdr:col>6</xdr:col>
      <xdr:colOff>238125</xdr:colOff>
      <xdr:row>30</xdr:row>
      <xdr:rowOff>133349</xdr:rowOff>
    </xdr:to>
    <xdr:graphicFrame macro="">
      <xdr:nvGraphicFramePr>
        <xdr:cNvPr id="13" name="Chart 1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314324</xdr:colOff>
      <xdr:row>23</xdr:row>
      <xdr:rowOff>47625</xdr:rowOff>
    </xdr:from>
    <xdr:to>
      <xdr:col>10</xdr:col>
      <xdr:colOff>495299</xdr:colOff>
      <xdr:row>30</xdr:row>
      <xdr:rowOff>142875</xdr:rowOff>
    </xdr:to>
    <xdr:graphicFrame macro="">
      <xdr:nvGraphicFramePr>
        <xdr:cNvPr id="14" name="Chart 1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2</xdr:col>
      <xdr:colOff>57150</xdr:colOff>
      <xdr:row>7</xdr:row>
      <xdr:rowOff>76200</xdr:rowOff>
    </xdr:from>
    <xdr:ext cx="620106" cy="264560"/>
    <xdr:sp macro="" textlink="Master!G279">
      <xdr:nvSpPr>
        <xdr:cNvPr id="15" name="TextBox 14"/>
        <xdr:cNvSpPr txBox="1"/>
      </xdr:nvSpPr>
      <xdr:spPr>
        <a:xfrm>
          <a:off x="1276350" y="1419225"/>
          <a:ext cx="62010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BE27ED20-436C-4B0A-820D-47930E41119F}" type="TxLink">
            <a:rPr lang="en-US" sz="1100" b="0" i="0" u="sng" strike="noStrike">
              <a:solidFill>
                <a:srgbClr val="000000"/>
              </a:solidFill>
              <a:latin typeface="Calibri"/>
              <a:cs typeface="Calibri"/>
            </a:rPr>
            <a:pPr/>
            <a:t>Breakdown</a:t>
          </a:fld>
          <a:endParaRPr lang="en-US" sz="1800" u="sng"/>
        </a:p>
      </xdr:txBody>
    </xdr:sp>
    <xdr:clientData/>
  </xdr:oneCellAnchor>
  <xdr:twoCellAnchor>
    <xdr:from>
      <xdr:col>16</xdr:col>
      <xdr:colOff>333374</xdr:colOff>
      <xdr:row>22</xdr:row>
      <xdr:rowOff>161925</xdr:rowOff>
    </xdr:from>
    <xdr:to>
      <xdr:col>22</xdr:col>
      <xdr:colOff>323849</xdr:colOff>
      <xdr:row>31</xdr:row>
      <xdr:rowOff>19050</xdr:rowOff>
    </xdr:to>
    <xdr:sp macro="" textlink="">
      <xdr:nvSpPr>
        <xdr:cNvPr id="16" name="TextBox 15"/>
        <xdr:cNvSpPr txBox="1"/>
      </xdr:nvSpPr>
      <xdr:spPr>
        <a:xfrm>
          <a:off x="10086974" y="4362450"/>
          <a:ext cx="3648075" cy="158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a:p>
      </xdr:txBody>
    </xdr:sp>
    <xdr:clientData/>
  </xdr:twoCellAnchor>
  <xdr:twoCellAnchor editAs="absolute">
    <xdr:from>
      <xdr:col>11</xdr:col>
      <xdr:colOff>0</xdr:colOff>
      <xdr:row>2</xdr:row>
      <xdr:rowOff>0</xdr:rowOff>
    </xdr:from>
    <xdr:to>
      <xdr:col>14</xdr:col>
      <xdr:colOff>85725</xdr:colOff>
      <xdr:row>3</xdr:row>
      <xdr:rowOff>76200</xdr:rowOff>
    </xdr:to>
    <xdr:sp macro="" textlink="Master!G10">
      <xdr:nvSpPr>
        <xdr:cNvPr id="17" name="Rounded Rectangle 16">
          <a:hlinkClick xmlns:r="http://schemas.openxmlformats.org/officeDocument/2006/relationships" r:id="rId4"/>
        </xdr:cNvPr>
        <xdr:cNvSpPr/>
      </xdr:nvSpPr>
      <xdr:spPr>
        <a:xfrm>
          <a:off x="6886575" y="38100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7CE7986-0E22-4716-8637-7A663DBC27B6}"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xdr:from>
      <xdr:col>14</xdr:col>
      <xdr:colOff>466725</xdr:colOff>
      <xdr:row>0</xdr:row>
      <xdr:rowOff>85725</xdr:rowOff>
    </xdr:from>
    <xdr:to>
      <xdr:col>17</xdr:col>
      <xdr:colOff>437925</xdr:colOff>
      <xdr:row>1</xdr:row>
      <xdr:rowOff>111225</xdr:rowOff>
    </xdr:to>
    <xdr:sp macro="" textlink="Master!G11" fLocksText="0">
      <xdr:nvSpPr>
        <xdr:cNvPr id="19" name="Rounded Rectangle 18">
          <a:hlinkClick xmlns:r="http://schemas.openxmlformats.org/officeDocument/2006/relationships" r:id="rId5"/>
        </xdr:cNvPr>
        <xdr:cNvSpPr>
          <a:spLocks/>
        </xdr:cNvSpPr>
      </xdr:nvSpPr>
      <xdr:spPr>
        <a:xfrm>
          <a:off x="918210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48E85E4-3B54-4153-BE9E-2A87943BD4CC}" type="TxLink">
            <a:rPr lang="en-US" sz="1000" b="0" i="0" u="none" strike="noStrike">
              <a:solidFill>
                <a:srgbClr val="000000"/>
              </a:solidFill>
              <a:latin typeface="Calibri"/>
              <a:cs typeface="Calibri"/>
            </a:rPr>
            <a:pPr algn="ctr"/>
            <a:t>Montly Data 2019</a:t>
          </a:fld>
          <a:endParaRPr lang="en-US" sz="1000">
            <a:solidFill>
              <a:schemeClr val="tx1"/>
            </a:solidFill>
          </a:endParaRPr>
        </a:p>
      </xdr:txBody>
    </xdr:sp>
    <xdr:clientData fLocksWithSheet="0" fPrintsWithSheet="0"/>
  </xdr:twoCellAnchor>
  <xdr:twoCellAnchor editAs="absolute">
    <xdr:from>
      <xdr:col>14</xdr:col>
      <xdr:colOff>495300</xdr:colOff>
      <xdr:row>3</xdr:row>
      <xdr:rowOff>133350</xdr:rowOff>
    </xdr:from>
    <xdr:to>
      <xdr:col>17</xdr:col>
      <xdr:colOff>448877</xdr:colOff>
      <xdr:row>4</xdr:row>
      <xdr:rowOff>161501</xdr:rowOff>
    </xdr:to>
    <xdr:sp macro="" textlink="Master!G13">
      <xdr:nvSpPr>
        <xdr:cNvPr id="21" name="Rounded Rectangle 20">
          <a:hlinkClick xmlns:r="http://schemas.openxmlformats.org/officeDocument/2006/relationships" r:id="rId6"/>
        </xdr:cNvPr>
        <xdr:cNvSpPr/>
      </xdr:nvSpPr>
      <xdr:spPr>
        <a:xfrm>
          <a:off x="9210675" y="704850"/>
          <a:ext cx="1782377" cy="21865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F7BDB62-187A-468F-810B-CAD5404521F3}"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14</xdr:col>
      <xdr:colOff>476250</xdr:colOff>
      <xdr:row>2</xdr:row>
      <xdr:rowOff>0</xdr:rowOff>
    </xdr:from>
    <xdr:to>
      <xdr:col>17</xdr:col>
      <xdr:colOff>426731</xdr:colOff>
      <xdr:row>3</xdr:row>
      <xdr:rowOff>22099</xdr:rowOff>
    </xdr:to>
    <xdr:sp macro="" textlink="Master!G12">
      <xdr:nvSpPr>
        <xdr:cNvPr id="24" name="Rounded Rectangle 23">
          <a:hlinkClick xmlns:r="http://schemas.openxmlformats.org/officeDocument/2006/relationships" r:id="rId7"/>
        </xdr:cNvPr>
        <xdr:cNvSpPr/>
      </xdr:nvSpPr>
      <xdr:spPr>
        <a:xfrm>
          <a:off x="9191625" y="381000"/>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99200F-FD47-469A-8724-81C1907DF868}" type="TxLink">
            <a:rPr lang="en-US" sz="1000" b="0" i="0" u="none" strike="noStrike">
              <a:solidFill>
                <a:srgbClr val="000000"/>
              </a:solidFill>
              <a:latin typeface="Calibri"/>
              <a:cs typeface="Calibri"/>
            </a:rPr>
            <a:pPr algn="ctr"/>
            <a:t>Montly Data 2018</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295400"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400174" y="85725"/>
          <a:ext cx="890381" cy="819150"/>
        </a:xfrm>
        <a:prstGeom prst="rect">
          <a:avLst/>
        </a:prstGeom>
        <a:noFill/>
        <a:ln w="1">
          <a:noFill/>
          <a:miter lim="800000"/>
          <a:headEnd/>
          <a:tailEnd type="none" w="med" len="med"/>
        </a:ln>
        <a:effectLst/>
      </xdr:spPr>
    </xdr:pic>
    <xdr:clientData/>
  </xdr:twoCellAnchor>
  <xdr:twoCellAnchor editAs="absolute">
    <xdr:from>
      <xdr:col>17</xdr:col>
      <xdr:colOff>809625</xdr:colOff>
      <xdr:row>2</xdr:row>
      <xdr:rowOff>9524</xdr:rowOff>
    </xdr:from>
    <xdr:to>
      <xdr:col>21</xdr:col>
      <xdr:colOff>361950</xdr:colOff>
      <xdr:row>3</xdr:row>
      <xdr:rowOff>152399</xdr:rowOff>
    </xdr:to>
    <xdr:sp macro="" textlink="Master!G24">
      <xdr:nvSpPr>
        <xdr:cNvPr id="6" name="Rounded Rectangle 5">
          <a:hlinkClick xmlns:r="http://schemas.openxmlformats.org/officeDocument/2006/relationships" r:id="rId2"/>
        </xdr:cNvPr>
        <xdr:cNvSpPr/>
      </xdr:nvSpPr>
      <xdr:spPr>
        <a:xfrm>
          <a:off x="7553325" y="390524"/>
          <a:ext cx="2276475" cy="333375"/>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58C89A-53A8-483B-86BE-9D66F557DBAC}"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22</xdr:col>
      <xdr:colOff>38100</xdr:colOff>
      <xdr:row>0</xdr:row>
      <xdr:rowOff>104775</xdr:rowOff>
    </xdr:from>
    <xdr:to>
      <xdr:col>24</xdr:col>
      <xdr:colOff>598181</xdr:colOff>
      <xdr:row>1</xdr:row>
      <xdr:rowOff>126873</xdr:rowOff>
    </xdr:to>
    <xdr:sp macro="" textlink="Master!G11">
      <xdr:nvSpPr>
        <xdr:cNvPr id="7" name="Rounded Rectangle 6">
          <a:hlinkClick xmlns:r="http://schemas.openxmlformats.org/officeDocument/2006/relationships" r:id="rId3"/>
        </xdr:cNvPr>
        <xdr:cNvSpPr/>
      </xdr:nvSpPr>
      <xdr:spPr>
        <a:xfrm>
          <a:off x="10115550" y="104775"/>
          <a:ext cx="1779281" cy="212598"/>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5A3C00-4005-447D-B7D4-B56016177DB0}" type="TxLink">
            <a:rPr lang="en-US" sz="1000" b="0" i="0" u="none" strike="noStrike">
              <a:solidFill>
                <a:srgbClr val="000000"/>
              </a:solidFill>
              <a:latin typeface="Calibri"/>
              <a:cs typeface="Calibri"/>
            </a:rPr>
            <a:pPr algn="ctr"/>
            <a:t>Montly Data 2019</a:t>
          </a:fld>
          <a:endParaRPr lang="en-US" sz="1000"/>
        </a:p>
      </xdr:txBody>
    </xdr:sp>
    <xdr:clientData/>
  </xdr:twoCellAnchor>
  <xdr:twoCellAnchor editAs="absolute">
    <xdr:from>
      <xdr:col>22</xdr:col>
      <xdr:colOff>38100</xdr:colOff>
      <xdr:row>2</xdr:row>
      <xdr:rowOff>9525</xdr:rowOff>
    </xdr:from>
    <xdr:to>
      <xdr:col>24</xdr:col>
      <xdr:colOff>598181</xdr:colOff>
      <xdr:row>3</xdr:row>
      <xdr:rowOff>31624</xdr:rowOff>
    </xdr:to>
    <xdr:sp macro="" textlink="Master!G12">
      <xdr:nvSpPr>
        <xdr:cNvPr id="8" name="Rounded Rectangle 7">
          <a:hlinkClick xmlns:r="http://schemas.openxmlformats.org/officeDocument/2006/relationships" r:id="rId4"/>
        </xdr:cNvPr>
        <xdr:cNvSpPr/>
      </xdr:nvSpPr>
      <xdr:spPr>
        <a:xfrm>
          <a:off x="10115550" y="390525"/>
          <a:ext cx="1779281" cy="212599"/>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9B0B3BB9-EF27-464E-9D1A-20F53B912709}"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22</xdr:col>
      <xdr:colOff>57150</xdr:colOff>
      <xdr:row>3</xdr:row>
      <xdr:rowOff>133350</xdr:rowOff>
    </xdr:from>
    <xdr:to>
      <xdr:col>25</xdr:col>
      <xdr:colOff>7631</xdr:colOff>
      <xdr:row>4</xdr:row>
      <xdr:rowOff>134120</xdr:rowOff>
    </xdr:to>
    <xdr:sp macro="" textlink="Master!G13">
      <xdr:nvSpPr>
        <xdr:cNvPr id="9" name="Rounded Rectangle 8">
          <a:hlinkClick xmlns:r="http://schemas.openxmlformats.org/officeDocument/2006/relationships" r:id="rId5"/>
        </xdr:cNvPr>
        <xdr:cNvSpPr/>
      </xdr:nvSpPr>
      <xdr:spPr>
        <a:xfrm>
          <a:off x="10134600" y="704850"/>
          <a:ext cx="1779281" cy="19127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68F11A2-BD6C-4458-A0CF-455DD0145AD5}"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absolute">
        <xdr:from>
          <xdr:col>0</xdr:col>
          <xdr:colOff>19050</xdr:colOff>
          <xdr:row>0</xdr:row>
          <xdr:rowOff>28575</xdr:rowOff>
        </xdr:from>
        <xdr:to>
          <xdr:col>1</xdr:col>
          <xdr:colOff>628650</xdr:colOff>
          <xdr:row>1</xdr:row>
          <xdr:rowOff>47625</xdr:rowOff>
        </xdr:to>
        <xdr:sp macro="" textlink="">
          <xdr:nvSpPr>
            <xdr:cNvPr id="17409" name="Option Button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0</xdr:row>
          <xdr:rowOff>28575</xdr:rowOff>
        </xdr:from>
        <xdr:to>
          <xdr:col>2</xdr:col>
          <xdr:colOff>581025</xdr:colOff>
          <xdr:row>1</xdr:row>
          <xdr:rowOff>47625</xdr:rowOff>
        </xdr:to>
        <xdr:sp macro="" textlink="">
          <xdr:nvSpPr>
            <xdr:cNvPr id="17410" name="Option Button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4" name="Rounded Rectangle 3">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5" name="Rounded Rectangle 4">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6" name="Rounded Rectangle 5">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7" name="Rounded Rectangle 6">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1" fLocksText="0">
      <xdr:nvSpPr>
        <xdr:cNvPr id="8" name="Rounded Rectangle 7">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44FB6B9-C28E-46F0-B911-46048C8D2C4C}" type="TxLink">
            <a:rPr lang="en-US" sz="1000" b="0" i="0" u="none" strike="noStrike">
              <a:solidFill>
                <a:srgbClr val="000000"/>
              </a:solidFill>
              <a:latin typeface="Calibri"/>
              <a:cs typeface="Calibri"/>
            </a:rPr>
            <a:pPr algn="ctr"/>
            <a:t>Montly Data 2019</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2">
      <xdr:nvSpPr>
        <xdr:cNvPr id="9" name="Rounded Rectangle 8">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AFF66A2-DFB4-4F62-9C18-8BD40D3E12AF}" type="TxLink">
            <a:rPr lang="en-US" sz="1000" b="0" i="0" u="none" strike="noStrike">
              <a:solidFill>
                <a:srgbClr val="000000"/>
              </a:solidFill>
              <a:latin typeface="Calibri"/>
              <a:cs typeface="Calibri"/>
            </a:rPr>
            <a:pPr algn="ctr"/>
            <a:t>Montly Data 2018</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3">
      <xdr:nvSpPr>
        <xdr:cNvPr id="10" name="Rounded Rectangle 9">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40B4CF9-1D04-422E-BA0E-D49D86491676}" type="TxLink">
            <a:rPr lang="en-US" sz="1000" b="0" i="0" u="none" strike="noStrike">
              <a:solidFill>
                <a:srgbClr val="000000"/>
              </a:solidFill>
              <a:latin typeface="Calibri"/>
              <a:cs typeface="Calibri"/>
            </a:rPr>
            <a:pPr algn="ctr"/>
            <a:t>Montly Data 2017</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57345" name="Option Button 1" hidden="1">
              <a:extLst>
                <a:ext uri="{63B3BB69-23CF-44E3-9099-C40C66FF867C}">
                  <a14:compatExt spid="_x0000_s57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57346" name="Option Button 2" hidden="1">
              <a:extLst>
                <a:ext uri="{63B3BB69-23CF-44E3-9099-C40C66FF867C}">
                  <a14:compatExt spid="_x0000_s57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1009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85725"/>
          <a:ext cx="890381" cy="819150"/>
        </a:xfrm>
        <a:prstGeom prst="rect">
          <a:avLst/>
        </a:prstGeom>
        <a:noFill/>
        <a:ln w="1">
          <a:noFill/>
          <a:miter lim="800000"/>
          <a:headEnd/>
          <a:tailEnd type="none" w="med" len="med"/>
        </a:ln>
        <a:effectLst/>
      </xdr:spPr>
    </xdr:pic>
    <xdr:clientData/>
  </xdr:twoCellAnchor>
  <xdr:twoCellAnchor editAs="absolute">
    <xdr:from>
      <xdr:col>11</xdr:col>
      <xdr:colOff>0</xdr:colOff>
      <xdr:row>2</xdr:row>
      <xdr:rowOff>0</xdr:rowOff>
    </xdr:from>
    <xdr:to>
      <xdr:col>13</xdr:col>
      <xdr:colOff>467360</xdr:colOff>
      <xdr:row>3</xdr:row>
      <xdr:rowOff>76200</xdr:rowOff>
    </xdr:to>
    <xdr:sp macro="" textlink="Master!G24">
      <xdr:nvSpPr>
        <xdr:cNvPr id="6" name="Rounded Rectangle 5">
          <a:hlinkClick xmlns:r="http://schemas.openxmlformats.org/officeDocument/2006/relationships" r:id="rId2"/>
        </xdr:cNvPr>
        <xdr:cNvSpPr/>
      </xdr:nvSpPr>
      <xdr:spPr>
        <a:xfrm>
          <a:off x="6353175" y="22860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1D5D3F4-E38E-49E8-A649-4AED9EC73D52}"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11</xdr:col>
      <xdr:colOff>0</xdr:colOff>
      <xdr:row>4</xdr:row>
      <xdr:rowOff>0</xdr:rowOff>
    </xdr:from>
    <xdr:to>
      <xdr:col>13</xdr:col>
      <xdr:colOff>464185</xdr:colOff>
      <xdr:row>4</xdr:row>
      <xdr:rowOff>266700</xdr:rowOff>
    </xdr:to>
    <xdr:sp macro="" textlink="Master!G10">
      <xdr:nvSpPr>
        <xdr:cNvPr id="7" name="Rounded Rectangle 6">
          <a:hlinkClick xmlns:r="http://schemas.openxmlformats.org/officeDocument/2006/relationships" r:id="rId3"/>
        </xdr:cNvPr>
        <xdr:cNvSpPr/>
      </xdr:nvSpPr>
      <xdr:spPr>
        <a:xfrm>
          <a:off x="6353175" y="609600"/>
          <a:ext cx="189293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E9C119B-B4E4-4D24-AC62-F6B876F50023}" type="TxLink">
            <a:rPr lang="en-US" sz="1050" b="0" i="0" u="none" strike="noStrike">
              <a:solidFill>
                <a:srgbClr val="000000"/>
              </a:solidFill>
              <a:latin typeface="Calibri"/>
              <a:cs typeface="Calibri"/>
            </a:rPr>
            <a:pPr algn="ctr"/>
            <a:t>Analytics Tab</a:t>
          </a:fld>
          <a:endParaRPr lang="en-US" sz="1050"/>
        </a:p>
      </xdr:txBody>
    </xdr:sp>
    <xdr:clientData/>
  </xdr:twoCellAnchor>
  <xdr:twoCellAnchor editAs="absolute">
    <xdr:from>
      <xdr:col>14</xdr:col>
      <xdr:colOff>0</xdr:colOff>
      <xdr:row>2</xdr:row>
      <xdr:rowOff>0</xdr:rowOff>
    </xdr:from>
    <xdr:to>
      <xdr:col>15</xdr:col>
      <xdr:colOff>571818</xdr:colOff>
      <xdr:row>3</xdr:row>
      <xdr:rowOff>9525</xdr:rowOff>
    </xdr:to>
    <xdr:sp macro="" textlink="Master!G23">
      <xdr:nvSpPr>
        <xdr:cNvPr id="9" name="Rounded Rectangle 8">
          <a:hlinkClick xmlns:r="http://schemas.openxmlformats.org/officeDocument/2006/relationships" r:id="rId4"/>
        </xdr:cNvPr>
        <xdr:cNvSpPr/>
      </xdr:nvSpPr>
      <xdr:spPr>
        <a:xfrm>
          <a:off x="8496300" y="228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C1006B14-FF05-4B3F-AA33-5B4FBF7889E3}"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0</xdr:colOff>
      <xdr:row>4</xdr:row>
      <xdr:rowOff>0</xdr:rowOff>
    </xdr:from>
    <xdr:to>
      <xdr:col>15</xdr:col>
      <xdr:colOff>571818</xdr:colOff>
      <xdr:row>4</xdr:row>
      <xdr:rowOff>200025</xdr:rowOff>
    </xdr:to>
    <xdr:sp macro="" textlink="Master!G22">
      <xdr:nvSpPr>
        <xdr:cNvPr id="10" name="Rounded Rectangle 9">
          <a:hlinkClick xmlns:r="http://schemas.openxmlformats.org/officeDocument/2006/relationships" r:id="rId5"/>
        </xdr:cNvPr>
        <xdr:cNvSpPr/>
      </xdr:nvSpPr>
      <xdr:spPr>
        <a:xfrm>
          <a:off x="8496300" y="609600"/>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0DCFA1F-5B1F-4DCB-93A7-3B74C329F23F}"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16</xdr:col>
      <xdr:colOff>0</xdr:colOff>
      <xdr:row>1</xdr:row>
      <xdr:rowOff>57150</xdr:rowOff>
    </xdr:from>
    <xdr:to>
      <xdr:col>18</xdr:col>
      <xdr:colOff>361408</xdr:colOff>
      <xdr:row>2</xdr:row>
      <xdr:rowOff>82650</xdr:rowOff>
    </xdr:to>
    <xdr:sp macro="" textlink="Master!G12" fLocksText="0">
      <xdr:nvSpPr>
        <xdr:cNvPr id="11" name="Rounded Rectangle 10">
          <a:hlinkClick xmlns:r="http://schemas.openxmlformats.org/officeDocument/2006/relationships" r:id="rId6"/>
        </xdr:cNvPr>
        <xdr:cNvSpPr/>
      </xdr:nvSpPr>
      <xdr:spPr>
        <a:xfrm>
          <a:off x="9925050" y="9525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AF7BB9B-A6AC-436F-B271-B6B9D0F872DA}" type="TxLink">
            <a:rPr lang="en-US" sz="1000" b="0" i="0" u="none" strike="noStrike">
              <a:solidFill>
                <a:srgbClr val="000000"/>
              </a:solidFill>
              <a:latin typeface="Calibri"/>
              <a:cs typeface="Calibri"/>
            </a:rPr>
            <a:pPr algn="ctr"/>
            <a:t>Montly Data 2018</a:t>
          </a:fld>
          <a:endParaRPr lang="en-US" sz="1000"/>
        </a:p>
      </xdr:txBody>
    </xdr:sp>
    <xdr:clientData fLocksWithSheet="0"/>
  </xdr:twoCellAnchor>
  <xdr:twoCellAnchor editAs="absolute">
    <xdr:from>
      <xdr:col>16</xdr:col>
      <xdr:colOff>0</xdr:colOff>
      <xdr:row>2</xdr:row>
      <xdr:rowOff>152400</xdr:rowOff>
    </xdr:from>
    <xdr:to>
      <xdr:col>18</xdr:col>
      <xdr:colOff>385537</xdr:colOff>
      <xdr:row>3</xdr:row>
      <xdr:rowOff>177900</xdr:rowOff>
    </xdr:to>
    <xdr:sp macro="" textlink="Master!G13">
      <xdr:nvSpPr>
        <xdr:cNvPr id="12" name="Rounded Rectangle 11">
          <a:hlinkClick xmlns:r="http://schemas.openxmlformats.org/officeDocument/2006/relationships" r:id="rId7"/>
        </xdr:cNvPr>
        <xdr:cNvSpPr/>
      </xdr:nvSpPr>
      <xdr:spPr>
        <a:xfrm>
          <a:off x="9925050" y="38100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8CF93FA0-58F7-4CB5-88CE-D8D3205CA5E7}" type="TxLink">
            <a:rPr lang="en-US" sz="1000" b="0" i="0" u="none" strike="noStrike">
              <a:solidFill>
                <a:srgbClr val="000000"/>
              </a:solidFill>
              <a:latin typeface="Calibri"/>
              <a:cs typeface="Calibri"/>
            </a:rPr>
            <a:pPr algn="ctr"/>
            <a:t>Montly Data 2017</a:t>
          </a:fld>
          <a:endParaRPr lang="en-US" sz="1000"/>
        </a:p>
      </xdr:txBody>
    </xdr:sp>
    <xdr:clientData/>
  </xdr:twoCellAnchor>
  <xdr:twoCellAnchor editAs="absolute">
    <xdr:from>
      <xdr:col>16</xdr:col>
      <xdr:colOff>9525</xdr:colOff>
      <xdr:row>4</xdr:row>
      <xdr:rowOff>57150</xdr:rowOff>
    </xdr:from>
    <xdr:to>
      <xdr:col>18</xdr:col>
      <xdr:colOff>395062</xdr:colOff>
      <xdr:row>4</xdr:row>
      <xdr:rowOff>273150</xdr:rowOff>
    </xdr:to>
    <xdr:sp macro="" textlink="Master!G14">
      <xdr:nvSpPr>
        <xdr:cNvPr id="14" name="Rounded Rectangle 13">
          <a:hlinkClick xmlns:r="http://schemas.openxmlformats.org/officeDocument/2006/relationships" r:id="rId8"/>
        </xdr:cNvPr>
        <xdr:cNvSpPr/>
      </xdr:nvSpPr>
      <xdr:spPr>
        <a:xfrm>
          <a:off x="9934575" y="666750"/>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DC3FF98-F682-44D8-A74C-6EA9AB2CA60D}" type="TxLink">
            <a:rPr lang="en-US" sz="1000" b="0" i="0" u="none" strike="noStrike">
              <a:solidFill>
                <a:srgbClr val="000000"/>
              </a:solidFill>
              <a:latin typeface="Calibri"/>
              <a:cs typeface="Calibri"/>
            </a:rPr>
            <a:pPr algn="ctr"/>
            <a:t>Montly Data 2016</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9525</xdr:rowOff>
        </xdr:to>
        <xdr:sp macro="" textlink="">
          <xdr:nvSpPr>
            <xdr:cNvPr id="32769" name="Option Button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9525</xdr:rowOff>
        </xdr:to>
        <xdr:sp macro="" textlink="">
          <xdr:nvSpPr>
            <xdr:cNvPr id="32770" name="Option Button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152525" cy="857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257299" y="38100"/>
          <a:ext cx="890381" cy="819150"/>
        </a:xfrm>
        <a:prstGeom prst="rect">
          <a:avLst/>
        </a:prstGeom>
        <a:noFill/>
        <a:ln w="1">
          <a:noFill/>
          <a:miter lim="800000"/>
          <a:headEnd/>
          <a:tailEnd type="none" w="med" len="med"/>
        </a:ln>
        <a:effectLst/>
      </xdr:spPr>
    </xdr:pic>
    <xdr:clientData/>
  </xdr:twoCellAnchor>
  <xdr:twoCellAnchor editAs="absolute">
    <xdr:from>
      <xdr:col>11</xdr:col>
      <xdr:colOff>838200</xdr:colOff>
      <xdr:row>2</xdr:row>
      <xdr:rowOff>123824</xdr:rowOff>
    </xdr:from>
    <xdr:to>
      <xdr:col>13</xdr:col>
      <xdr:colOff>66675</xdr:colOff>
      <xdr:row>3</xdr:row>
      <xdr:rowOff>152399</xdr:rowOff>
    </xdr:to>
    <xdr:sp macro="" textlink="Master!G23">
      <xdr:nvSpPr>
        <xdr:cNvPr id="16" name="Rounded Rectangle 15">
          <a:hlinkClick xmlns:r="http://schemas.openxmlformats.org/officeDocument/2006/relationships" r:id="rId2"/>
        </xdr:cNvPr>
        <xdr:cNvSpPr/>
      </xdr:nvSpPr>
      <xdr:spPr>
        <a:xfrm>
          <a:off x="8124825" y="390524"/>
          <a:ext cx="1200150"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E6BDC51-B2D0-48ED-A462-D3E2C26E3A79}"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11</xdr:col>
      <xdr:colOff>819150</xdr:colOff>
      <xdr:row>4</xdr:row>
      <xdr:rowOff>28574</xdr:rowOff>
    </xdr:from>
    <xdr:to>
      <xdr:col>13</xdr:col>
      <xdr:colOff>66674</xdr:colOff>
      <xdr:row>4</xdr:row>
      <xdr:rowOff>247649</xdr:rowOff>
    </xdr:to>
    <xdr:sp macro="" textlink="Master!G22">
      <xdr:nvSpPr>
        <xdr:cNvPr id="17" name="Rounded Rectangle 16">
          <a:hlinkClick xmlns:r="http://schemas.openxmlformats.org/officeDocument/2006/relationships" r:id="rId3"/>
        </xdr:cNvPr>
        <xdr:cNvSpPr/>
      </xdr:nvSpPr>
      <xdr:spPr>
        <a:xfrm>
          <a:off x="8105775" y="676274"/>
          <a:ext cx="1219199" cy="21907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7DE4888-D0F0-44BB-AB71-7D5D499E235C}"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11</xdr:col>
      <xdr:colOff>552450</xdr:colOff>
      <xdr:row>1</xdr:row>
      <xdr:rowOff>38100</xdr:rowOff>
    </xdr:from>
    <xdr:to>
      <xdr:col>13</xdr:col>
      <xdr:colOff>370933</xdr:colOff>
      <xdr:row>2</xdr:row>
      <xdr:rowOff>63600</xdr:rowOff>
    </xdr:to>
    <xdr:sp macro="" textlink="Master!G13" fLocksText="0">
      <xdr:nvSpPr>
        <xdr:cNvPr id="18" name="Rounded Rectangle 17">
          <a:hlinkClick xmlns:r="http://schemas.openxmlformats.org/officeDocument/2006/relationships" r:id="rId2"/>
        </xdr:cNvPr>
        <xdr:cNvSpPr/>
      </xdr:nvSpPr>
      <xdr:spPr>
        <a:xfrm>
          <a:off x="7839075" y="114300"/>
          <a:ext cx="1790158"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E8489D9-E018-4ACE-8B6A-55BDE33CAE5E}" type="TxLink">
            <a:rPr lang="en-US" sz="1000" b="0" i="0" u="none" strike="noStrike">
              <a:solidFill>
                <a:srgbClr val="000000"/>
              </a:solidFill>
              <a:latin typeface="Calibri"/>
              <a:cs typeface="Calibri"/>
            </a:rPr>
            <a:pPr algn="ctr"/>
            <a:t>Montly Data 2017</a:t>
          </a:fld>
          <a:endParaRPr lang="en-US" sz="1000"/>
        </a:p>
      </xdr:txBody>
    </xdr:sp>
    <xdr:clientData fLocksWithSheet="0"/>
  </xdr:twoCellAnchor>
  <xdr:twoCellAnchor editAs="absolute">
    <xdr:from>
      <xdr:col>14</xdr:col>
      <xdr:colOff>114300</xdr:colOff>
      <xdr:row>1</xdr:row>
      <xdr:rowOff>47625</xdr:rowOff>
    </xdr:from>
    <xdr:to>
      <xdr:col>16</xdr:col>
      <xdr:colOff>109312</xdr:colOff>
      <xdr:row>2</xdr:row>
      <xdr:rowOff>73125</xdr:rowOff>
    </xdr:to>
    <xdr:sp macro="" textlink="Master!G14">
      <xdr:nvSpPr>
        <xdr:cNvPr id="19" name="Rounded Rectangle 18">
          <a:hlinkClick xmlns:r="http://schemas.openxmlformats.org/officeDocument/2006/relationships" r:id="rId4"/>
        </xdr:cNvPr>
        <xdr:cNvSpPr/>
      </xdr:nvSpPr>
      <xdr:spPr>
        <a:xfrm>
          <a:off x="10287000" y="1238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634D322D-B377-4A3C-A270-0D14772A68FA}" type="TxLink">
            <a:rPr lang="en-US" sz="1000" b="0" i="0" u="none" strike="noStrike">
              <a:solidFill>
                <a:srgbClr val="000000"/>
              </a:solidFill>
              <a:latin typeface="Calibri"/>
              <a:cs typeface="Calibri"/>
            </a:rPr>
            <a:pPr algn="ctr"/>
            <a:t>Montly Data 2016</a:t>
          </a:fld>
          <a:endParaRPr lang="en-US" sz="1000"/>
        </a:p>
      </xdr:txBody>
    </xdr:sp>
    <xdr:clientData/>
  </xdr:twoCellAnchor>
  <xdr:twoCellAnchor editAs="absolute">
    <xdr:from>
      <xdr:col>14</xdr:col>
      <xdr:colOff>114300</xdr:colOff>
      <xdr:row>3</xdr:row>
      <xdr:rowOff>9525</xdr:rowOff>
    </xdr:from>
    <xdr:to>
      <xdr:col>16</xdr:col>
      <xdr:colOff>109312</xdr:colOff>
      <xdr:row>4</xdr:row>
      <xdr:rowOff>35025</xdr:rowOff>
    </xdr:to>
    <xdr:sp macro="" textlink="Master!G15">
      <xdr:nvSpPr>
        <xdr:cNvPr id="20" name="Rounded Rectangle 19">
          <a:hlinkClick xmlns:r="http://schemas.openxmlformats.org/officeDocument/2006/relationships" r:id="rId5"/>
        </xdr:cNvPr>
        <xdr:cNvSpPr/>
      </xdr:nvSpPr>
      <xdr:spPr>
        <a:xfrm>
          <a:off x="10287000" y="466725"/>
          <a:ext cx="1814287"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6F25240-0A5B-4B38-81F5-83E58FBA451A}"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9</xdr:col>
      <xdr:colOff>285750</xdr:colOff>
      <xdr:row>2</xdr:row>
      <xdr:rowOff>95250</xdr:rowOff>
    </xdr:from>
    <xdr:to>
      <xdr:col>11</xdr:col>
      <xdr:colOff>133985</xdr:colOff>
      <xdr:row>3</xdr:row>
      <xdr:rowOff>171450</xdr:rowOff>
    </xdr:to>
    <xdr:sp macro="" textlink="Master!G24">
      <xdr:nvSpPr>
        <xdr:cNvPr id="21" name="Rounded Rectangle 20">
          <a:hlinkClick xmlns:r="http://schemas.openxmlformats.org/officeDocument/2006/relationships" r:id="rId6"/>
        </xdr:cNvPr>
        <xdr:cNvSpPr/>
      </xdr:nvSpPr>
      <xdr:spPr>
        <a:xfrm>
          <a:off x="5524500"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FB2E189-A7BA-43E0-9A1E-9F2936FBC681}" type="TxLink">
            <a:rPr lang="en-US" sz="1050" b="0" i="0" u="none" strike="noStrike">
              <a:solidFill>
                <a:srgbClr val="000000"/>
              </a:solidFill>
              <a:latin typeface="Calibri"/>
              <a:cs typeface="Calibri"/>
            </a:rPr>
            <a:pPr algn="ctr"/>
            <a:t>Welcome tab</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2</xdr:col>
          <xdr:colOff>0</xdr:colOff>
          <xdr:row>1</xdr:row>
          <xdr:rowOff>161925</xdr:rowOff>
        </xdr:to>
        <xdr:sp macro="" textlink="">
          <xdr:nvSpPr>
            <xdr:cNvPr id="49153" name="Option Button 1" hidden="1">
              <a:extLst>
                <a:ext uri="{63B3BB69-23CF-44E3-9099-C40C66FF867C}">
                  <a14:compatExt spid="_x0000_s49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0</xdr:row>
          <xdr:rowOff>19050</xdr:rowOff>
        </xdr:from>
        <xdr:to>
          <xdr:col>2</xdr:col>
          <xdr:colOff>381000</xdr:colOff>
          <xdr:row>1</xdr:row>
          <xdr:rowOff>161925</xdr:rowOff>
        </xdr:to>
        <xdr:sp macro="" textlink="">
          <xdr:nvSpPr>
            <xdr:cNvPr id="49154" name="Option Button 2" hidden="1">
              <a:extLst>
                <a:ext uri="{63B3BB69-23CF-44E3-9099-C40C66FF867C}">
                  <a14:compatExt spid="_x0000_s49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247650</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10</xdr:col>
      <xdr:colOff>630238</xdr:colOff>
      <xdr:row>2</xdr:row>
      <xdr:rowOff>152400</xdr:rowOff>
    </xdr:from>
    <xdr:to>
      <xdr:col>13</xdr:col>
      <xdr:colOff>383223</xdr:colOff>
      <xdr:row>4</xdr:row>
      <xdr:rowOff>38100</xdr:rowOff>
    </xdr:to>
    <xdr:sp macro="" textlink="Master!G24">
      <xdr:nvSpPr>
        <xdr:cNvPr id="4" name="Rounded Rectangle 3">
          <a:hlinkClick xmlns:r="http://schemas.openxmlformats.org/officeDocument/2006/relationships" r:id="rId2"/>
        </xdr:cNvPr>
        <xdr:cNvSpPr/>
      </xdr:nvSpPr>
      <xdr:spPr>
        <a:xfrm>
          <a:off x="6021388" y="361950"/>
          <a:ext cx="1896110"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14</xdr:col>
      <xdr:colOff>274320</xdr:colOff>
      <xdr:row>1</xdr:row>
      <xdr:rowOff>66674</xdr:rowOff>
    </xdr:from>
    <xdr:to>
      <xdr:col>16</xdr:col>
      <xdr:colOff>635728</xdr:colOff>
      <xdr:row>2</xdr:row>
      <xdr:rowOff>92174</xdr:rowOff>
    </xdr:to>
    <xdr:sp macro="" textlink="Master!G14" fLocksText="0">
      <xdr:nvSpPr>
        <xdr:cNvPr id="5" name="Rounded Rectangle 4">
          <a:hlinkClick xmlns:r="http://schemas.openxmlformats.org/officeDocument/2006/relationships" r:id="rId3"/>
        </xdr:cNvPr>
        <xdr:cNvSpPr/>
      </xdr:nvSpPr>
      <xdr:spPr>
        <a:xfrm>
          <a:off x="8562975" y="85724"/>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A6F011-3166-44D8-9BF0-66EECDAF55A1}" type="TxLink">
            <a:rPr lang="en-US" sz="1000" b="0" i="0" u="none" strike="noStrike">
              <a:solidFill>
                <a:srgbClr val="000000"/>
              </a:solidFill>
              <a:latin typeface="Calibri"/>
              <a:cs typeface="Calibri"/>
            </a:rPr>
            <a:pPr algn="ctr"/>
            <a:t>Montly Data 2016</a:t>
          </a:fld>
          <a:endParaRPr lang="en-US" sz="1000"/>
        </a:p>
      </xdr:txBody>
    </xdr:sp>
    <xdr:clientData fLocksWithSheet="0"/>
  </xdr:twoCellAnchor>
  <xdr:twoCellAnchor editAs="absolute">
    <xdr:from>
      <xdr:col>17</xdr:col>
      <xdr:colOff>154940</xdr:colOff>
      <xdr:row>2</xdr:row>
      <xdr:rowOff>180975</xdr:rowOff>
    </xdr:from>
    <xdr:to>
      <xdr:col>19</xdr:col>
      <xdr:colOff>540477</xdr:colOff>
      <xdr:row>4</xdr:row>
      <xdr:rowOff>15975</xdr:rowOff>
    </xdr:to>
    <xdr:sp macro="" textlink="Master!G15">
      <xdr:nvSpPr>
        <xdr:cNvPr id="6" name="Rounded Rectangle 5">
          <a:hlinkClick xmlns:r="http://schemas.openxmlformats.org/officeDocument/2006/relationships" r:id="rId4"/>
        </xdr:cNvPr>
        <xdr:cNvSpPr/>
      </xdr:nvSpPr>
      <xdr:spPr>
        <a:xfrm>
          <a:off x="10620375" y="3905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A3080063-F815-4F2E-BBED-639976182F8B}" type="TxLink">
            <a:rPr lang="en-US" sz="1000" b="0" i="0" u="none" strike="noStrike">
              <a:solidFill>
                <a:srgbClr val="000000"/>
              </a:solidFill>
              <a:latin typeface="Calibri"/>
              <a:cs typeface="Calibri"/>
            </a:rPr>
            <a:pPr algn="ctr"/>
            <a:t>Montly Data 2015</a:t>
          </a:fld>
          <a:endParaRPr lang="en-US" sz="1000"/>
        </a:p>
      </xdr:txBody>
    </xdr:sp>
    <xdr:clientData/>
  </xdr:twoCellAnchor>
  <xdr:twoCellAnchor editAs="absolute">
    <xdr:from>
      <xdr:col>14</xdr:col>
      <xdr:colOff>530860</xdr:colOff>
      <xdr:row>2</xdr:row>
      <xdr:rowOff>180975</xdr:rowOff>
    </xdr:from>
    <xdr:to>
      <xdr:col>16</xdr:col>
      <xdr:colOff>388303</xdr:colOff>
      <xdr:row>4</xdr:row>
      <xdr:rowOff>0</xdr:rowOff>
    </xdr:to>
    <xdr:sp macro="" textlink="Master!G23">
      <xdr:nvSpPr>
        <xdr:cNvPr id="12" name="Rounded Rectangle 11">
          <a:hlinkClick xmlns:r="http://schemas.openxmlformats.org/officeDocument/2006/relationships" r:id="rId5"/>
        </xdr:cNvPr>
        <xdr:cNvSpPr/>
      </xdr:nvSpPr>
      <xdr:spPr>
        <a:xfrm>
          <a:off x="8779510" y="39052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14</xdr:col>
      <xdr:colOff>540385</xdr:colOff>
      <xdr:row>4</xdr:row>
      <xdr:rowOff>85725</xdr:rowOff>
    </xdr:from>
    <xdr:to>
      <xdr:col>16</xdr:col>
      <xdr:colOff>397828</xdr:colOff>
      <xdr:row>4</xdr:row>
      <xdr:rowOff>285750</xdr:rowOff>
    </xdr:to>
    <xdr:sp macro="" textlink="Master!G22">
      <xdr:nvSpPr>
        <xdr:cNvPr id="13" name="Rounded Rectangle 12">
          <a:hlinkClick xmlns:r="http://schemas.openxmlformats.org/officeDocument/2006/relationships" r:id="rId6"/>
        </xdr:cNvPr>
        <xdr:cNvSpPr/>
      </xdr:nvSpPr>
      <xdr:spPr>
        <a:xfrm>
          <a:off x="8789035" y="676275"/>
          <a:ext cx="1286193"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2</xdr:col>
          <xdr:colOff>0</xdr:colOff>
          <xdr:row>2</xdr:row>
          <xdr:rowOff>19050</xdr:rowOff>
        </xdr:to>
        <xdr:sp macro="" textlink="">
          <xdr:nvSpPr>
            <xdr:cNvPr id="25601" name="Option Button 1" hidden="1">
              <a:extLst>
                <a:ext uri="{63B3BB69-23CF-44E3-9099-C40C66FF867C}">
                  <a14:compatExt spid="_x0000_s25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2</xdr:row>
          <xdr:rowOff>19050</xdr:rowOff>
        </xdr:to>
        <xdr:sp macro="" textlink="">
          <xdr:nvSpPr>
            <xdr:cNvPr id="25602" name="Option Button 2" hidden="1">
              <a:extLst>
                <a:ext uri="{63B3BB69-23CF-44E3-9099-C40C66FF867C}">
                  <a14:compatExt spid="_x0000_s25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381000</xdr:colOff>
      <xdr:row>1</xdr:row>
      <xdr:rowOff>171450</xdr:rowOff>
    </xdr:from>
    <xdr:to>
      <xdr:col>12</xdr:col>
      <xdr:colOff>152400</xdr:colOff>
      <xdr:row>3</xdr:row>
      <xdr:rowOff>57150</xdr:rowOff>
    </xdr:to>
    <xdr:sp macro="" textlink="Master!G24">
      <xdr:nvSpPr>
        <xdr:cNvPr id="4" name="Rounded Rectangle 3">
          <a:hlinkClick xmlns:r="http://schemas.openxmlformats.org/officeDocument/2006/relationships" r:id="rId2"/>
        </xdr:cNvPr>
        <xdr:cNvSpPr/>
      </xdr:nvSpPr>
      <xdr:spPr>
        <a:xfrm>
          <a:off x="6181725" y="3619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050" b="0" i="0" u="none" strike="noStrike">
              <a:solidFill>
                <a:srgbClr val="000000"/>
              </a:solidFill>
              <a:latin typeface="Calibri"/>
              <a:cs typeface="Calibri"/>
            </a:rPr>
            <a:pPr algn="ctr"/>
            <a:t>Welcome tab</a:t>
          </a:fld>
          <a:endParaRPr lang="en-US" sz="1050"/>
        </a:p>
      </xdr:txBody>
    </xdr:sp>
    <xdr:clientData/>
  </xdr:twoCellAnchor>
  <xdr:twoCellAnchor editAs="absolute">
    <xdr:from>
      <xdr:col>13</xdr:col>
      <xdr:colOff>438150</xdr:colOff>
      <xdr:row>2</xdr:row>
      <xdr:rowOff>9525</xdr:rowOff>
    </xdr:from>
    <xdr:to>
      <xdr:col>15</xdr:col>
      <xdr:colOff>295275</xdr:colOff>
      <xdr:row>3</xdr:row>
      <xdr:rowOff>19050</xdr:rowOff>
    </xdr:to>
    <xdr:sp macro="" textlink="Master!G23">
      <xdr:nvSpPr>
        <xdr:cNvPr id="12" name="Rounded Rectangle 11">
          <a:hlinkClick xmlns:r="http://schemas.openxmlformats.org/officeDocument/2006/relationships" r:id="rId3"/>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1000" b="0" i="0" u="none" strike="noStrike">
              <a:solidFill>
                <a:srgbClr val="000000"/>
              </a:solidFill>
              <a:latin typeface="Calibri"/>
              <a:cs typeface="Calibri"/>
            </a:rPr>
            <a:pPr algn="ctr"/>
            <a:t>Execution</a:t>
          </a:fld>
          <a:endParaRPr lang="en-US" sz="1000"/>
        </a:p>
      </xdr:txBody>
    </xdr:sp>
    <xdr:clientData/>
  </xdr:twoCellAnchor>
  <xdr:twoCellAnchor editAs="absolute">
    <xdr:from>
      <xdr:col>13</xdr:col>
      <xdr:colOff>438150</xdr:colOff>
      <xdr:row>3</xdr:row>
      <xdr:rowOff>142875</xdr:rowOff>
    </xdr:from>
    <xdr:to>
      <xdr:col>15</xdr:col>
      <xdr:colOff>295275</xdr:colOff>
      <xdr:row>4</xdr:row>
      <xdr:rowOff>152400</xdr:rowOff>
    </xdr:to>
    <xdr:sp macro="" textlink="Master!G22">
      <xdr:nvSpPr>
        <xdr:cNvPr id="13" name="Rounded Rectangle 12">
          <a:hlinkClick xmlns:r="http://schemas.openxmlformats.org/officeDocument/2006/relationships" r:id="rId4"/>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1000" b="0" i="0" u="none" strike="noStrike">
              <a:solidFill>
                <a:srgbClr val="000000"/>
              </a:solidFill>
              <a:latin typeface="Calibri"/>
              <a:cs typeface="Calibri"/>
            </a:rPr>
            <a:pPr algn="ctr"/>
            <a:t>Plan</a:t>
          </a:fld>
          <a:endParaRPr lang="en-US" sz="1000"/>
        </a:p>
      </xdr:txBody>
    </xdr:sp>
    <xdr:clientData/>
  </xdr:twoCellAnchor>
  <xdr:twoCellAnchor editAs="absolute">
    <xdr:from>
      <xdr:col>13</xdr:col>
      <xdr:colOff>30480</xdr:colOff>
      <xdr:row>0</xdr:row>
      <xdr:rowOff>129540</xdr:rowOff>
    </xdr:from>
    <xdr:to>
      <xdr:col>15</xdr:col>
      <xdr:colOff>418875</xdr:colOff>
      <xdr:row>1</xdr:row>
      <xdr:rowOff>155040</xdr:rowOff>
    </xdr:to>
    <xdr:sp macro="" textlink="Master!G15">
      <xdr:nvSpPr>
        <xdr:cNvPr id="15" name="Rounded Rectangle 14">
          <a:hlinkClick xmlns:r="http://schemas.openxmlformats.org/officeDocument/2006/relationships" r:id="rId5"/>
        </xdr:cNvPr>
        <xdr:cNvSpPr/>
      </xdr:nvSpPr>
      <xdr:spPr>
        <a:xfrm>
          <a:off x="8900160" y="129540"/>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53424760-1BD1-40B8-A3BC-879E2F75758D}" type="TxLink">
            <a:rPr lang="en-US" sz="1000" b="0" i="0" u="none" strike="noStrike">
              <a:solidFill>
                <a:srgbClr val="000000"/>
              </a:solidFill>
              <a:latin typeface="Calibri"/>
              <a:cs typeface="Calibri"/>
            </a:rPr>
            <a:pPr algn="ctr"/>
            <a:t>Montly Data 2015</a:t>
          </a:fld>
          <a:endParaRPr lang="en-US" sz="100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11265" name="Option Button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11266" name="Option Button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19050</xdr:colOff>
      <xdr:row>0</xdr:row>
      <xdr:rowOff>19049</xdr:rowOff>
    </xdr:from>
    <xdr:to>
      <xdr:col>2</xdr:col>
      <xdr:colOff>200025</xdr:colOff>
      <xdr:row>1</xdr:row>
      <xdr:rowOff>66674</xdr:rowOff>
    </xdr:to>
    <xdr:sp macro="" textlink="">
      <xdr:nvSpPr>
        <xdr:cNvPr id="2" name="TextBox 1"/>
        <xdr:cNvSpPr txBox="1"/>
      </xdr:nvSpPr>
      <xdr:spPr>
        <a:xfrm>
          <a:off x="19050" y="19049"/>
          <a:ext cx="1400175" cy="2381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a:p>
      </xdr:txBody>
    </xdr:sp>
    <xdr:clientData/>
  </xdr:twoCellAnchor>
  <xdr:twoCellAnchor editAs="oneCell">
    <xdr:from>
      <xdr:col>2</xdr:col>
      <xdr:colOff>285749</xdr:colOff>
      <xdr:row>0</xdr:row>
      <xdr:rowOff>85725</xdr:rowOff>
    </xdr:from>
    <xdr:to>
      <xdr:col>3</xdr:col>
      <xdr:colOff>566530</xdr:colOff>
      <xdr:row>4</xdr:row>
      <xdr:rowOff>142875</xdr:rowOff>
    </xdr:to>
    <xdr:pic>
      <xdr:nvPicPr>
        <xdr:cNvPr id="3" name="Picture 9"/>
        <xdr:cNvPicPr>
          <a:picLocks noChangeAspect="1" noChangeArrowheads="1"/>
        </xdr:cNvPicPr>
      </xdr:nvPicPr>
      <xdr:blipFill>
        <a:blip xmlns:r="http://schemas.openxmlformats.org/officeDocument/2006/relationships" r:embed="rId1" cstate="print"/>
        <a:srcRect/>
        <a:stretch>
          <a:fillRect/>
        </a:stretch>
      </xdr:blipFill>
      <xdr:spPr bwMode="auto">
        <a:xfrm>
          <a:off x="1504949" y="85725"/>
          <a:ext cx="890381" cy="819150"/>
        </a:xfrm>
        <a:prstGeom prst="rect">
          <a:avLst/>
        </a:prstGeom>
        <a:noFill/>
        <a:ln w="1">
          <a:noFill/>
          <a:miter lim="800000"/>
          <a:headEnd/>
          <a:tailEnd type="none" w="med" len="med"/>
        </a:ln>
        <a:effectLst/>
      </xdr:spPr>
    </xdr:pic>
    <xdr:clientData/>
  </xdr:twoCellAnchor>
  <xdr:twoCellAnchor editAs="absolute">
    <xdr:from>
      <xdr:col>9</xdr:col>
      <xdr:colOff>166495</xdr:colOff>
      <xdr:row>0</xdr:row>
      <xdr:rowOff>161925</xdr:rowOff>
    </xdr:from>
    <xdr:to>
      <xdr:col>11</xdr:col>
      <xdr:colOff>641280</xdr:colOff>
      <xdr:row>2</xdr:row>
      <xdr:rowOff>47625</xdr:rowOff>
    </xdr:to>
    <xdr:sp macro="" textlink="Master!G24">
      <xdr:nvSpPr>
        <xdr:cNvPr id="4" name="Rounded Rectangle 3">
          <a:hlinkClick xmlns:r="http://schemas.openxmlformats.org/officeDocument/2006/relationships" r:id="rId2"/>
        </xdr:cNvPr>
        <xdr:cNvSpPr/>
      </xdr:nvSpPr>
      <xdr:spPr>
        <a:xfrm>
          <a:off x="6019800" y="161925"/>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FAF76C4-9A0C-48BF-A32D-1E081BEE2640}" type="TxLink">
            <a:rPr lang="en-US" sz="1100" b="0" i="0" u="none" strike="noStrike">
              <a:solidFill>
                <a:srgbClr val="000000"/>
              </a:solidFill>
              <a:latin typeface="Calibri"/>
              <a:cs typeface="Calibri"/>
            </a:rPr>
            <a:pPr algn="ctr"/>
            <a:t>Welcome tab</a:t>
          </a:fld>
          <a:endParaRPr lang="en-US" sz="1800"/>
        </a:p>
      </xdr:txBody>
    </xdr:sp>
    <xdr:clientData/>
  </xdr:twoCellAnchor>
  <xdr:twoCellAnchor editAs="absolute">
    <xdr:from>
      <xdr:col>15</xdr:col>
      <xdr:colOff>439790</xdr:colOff>
      <xdr:row>0</xdr:row>
      <xdr:rowOff>85725</xdr:rowOff>
    </xdr:from>
    <xdr:to>
      <xdr:col>18</xdr:col>
      <xdr:colOff>81278</xdr:colOff>
      <xdr:row>1</xdr:row>
      <xdr:rowOff>111225</xdr:rowOff>
    </xdr:to>
    <xdr:sp macro="" textlink="Master!G17">
      <xdr:nvSpPr>
        <xdr:cNvPr id="6" name="Rounded Rectangle 5">
          <a:hlinkClick xmlns:r="http://schemas.openxmlformats.org/officeDocument/2006/relationships" r:id="rId3"/>
        </xdr:cNvPr>
        <xdr:cNvSpPr/>
      </xdr:nvSpPr>
      <xdr:spPr>
        <a:xfrm>
          <a:off x="10610850" y="85725"/>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389DAB21-63CE-4CD0-A1AB-28569F13E132}" type="TxLink">
            <a:rPr lang="en-US" sz="800" b="0" i="0" u="none" strike="noStrike">
              <a:solidFill>
                <a:srgbClr val="000000"/>
              </a:solidFill>
              <a:latin typeface="Calibri"/>
              <a:cs typeface="Calibri"/>
            </a:rPr>
            <a:pPr algn="ctr"/>
            <a:t>Montly Data 2013</a:t>
          </a:fld>
          <a:endParaRPr lang="en-US" sz="1050"/>
        </a:p>
      </xdr:txBody>
    </xdr:sp>
    <xdr:clientData/>
  </xdr:twoCellAnchor>
  <xdr:twoCellAnchor editAs="absolute">
    <xdr:from>
      <xdr:col>18</xdr:col>
      <xdr:colOff>252953</xdr:colOff>
      <xdr:row>0</xdr:row>
      <xdr:rowOff>95250</xdr:rowOff>
    </xdr:from>
    <xdr:to>
      <xdr:col>20</xdr:col>
      <xdr:colOff>583172</xdr:colOff>
      <xdr:row>1</xdr:row>
      <xdr:rowOff>120750</xdr:rowOff>
    </xdr:to>
    <xdr:sp macro="" textlink="Master!G17">
      <xdr:nvSpPr>
        <xdr:cNvPr id="8" name="Rounded Rectangle 7">
          <a:hlinkClick xmlns:r="http://schemas.openxmlformats.org/officeDocument/2006/relationships" r:id="rId2"/>
        </xdr:cNvPr>
        <xdr:cNvSpPr/>
      </xdr:nvSpPr>
      <xdr:spPr>
        <a:xfrm>
          <a:off x="12582525" y="9525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86F328A-13DD-40D7-AE67-FABB5F00F581}" type="TxLink">
            <a:rPr lang="en-US" sz="900" b="0" i="0" u="none" strike="noStrike">
              <a:solidFill>
                <a:srgbClr val="000000"/>
              </a:solidFill>
              <a:latin typeface="Calibri"/>
              <a:cs typeface="Calibri"/>
            </a:rPr>
            <a:pPr algn="ctr"/>
            <a:t>Montly Data 2013</a:t>
          </a:fld>
          <a:endParaRPr lang="en-US" sz="1000"/>
        </a:p>
      </xdr:txBody>
    </xdr:sp>
    <xdr:clientData/>
  </xdr:twoCellAnchor>
  <xdr:twoCellAnchor editAs="absolute">
    <xdr:from>
      <xdr:col>18</xdr:col>
      <xdr:colOff>262478</xdr:colOff>
      <xdr:row>2</xdr:row>
      <xdr:rowOff>0</xdr:rowOff>
    </xdr:from>
    <xdr:to>
      <xdr:col>20</xdr:col>
      <xdr:colOff>592697</xdr:colOff>
      <xdr:row>3</xdr:row>
      <xdr:rowOff>25500</xdr:rowOff>
    </xdr:to>
    <xdr:sp macro="" textlink="Master!G20">
      <xdr:nvSpPr>
        <xdr:cNvPr id="9" name="Rounded Rectangle 8">
          <a:hlinkClick xmlns:r="http://schemas.openxmlformats.org/officeDocument/2006/relationships" r:id="rId2"/>
        </xdr:cNvPr>
        <xdr:cNvSpPr/>
      </xdr:nvSpPr>
      <xdr:spPr>
        <a:xfrm>
          <a:off x="12592050" y="381000"/>
          <a:ext cx="1800000" cy="21600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4A2CFDFB-69DA-45F5-B56A-3AFFDEA11EA8}" type="TxLink">
            <a:rPr lang="en-US" sz="900" b="0" i="0" u="none" strike="noStrike">
              <a:solidFill>
                <a:srgbClr val="000000"/>
              </a:solidFill>
              <a:latin typeface="Calibri"/>
              <a:cs typeface="Calibri"/>
            </a:rPr>
            <a:pPr algn="ctr"/>
            <a:t>Historical Data, since 2006</a:t>
          </a:fld>
          <a:endParaRPr lang="en-US" sz="700"/>
        </a:p>
      </xdr:txBody>
    </xdr:sp>
    <xdr:clientData/>
  </xdr:twoCellAnchor>
  <xdr:twoCellAnchor editAs="absolute">
    <xdr:from>
      <xdr:col>18</xdr:col>
      <xdr:colOff>272003</xdr:colOff>
      <xdr:row>3</xdr:row>
      <xdr:rowOff>104775</xdr:rowOff>
    </xdr:from>
    <xdr:to>
      <xdr:col>20</xdr:col>
      <xdr:colOff>602222</xdr:colOff>
      <xdr:row>4</xdr:row>
      <xdr:rowOff>130275</xdr:rowOff>
    </xdr:to>
    <xdr:sp macro="" textlink="Master!G21">
      <xdr:nvSpPr>
        <xdr:cNvPr id="10" name="Rounded Rectangle 9">
          <a:hlinkClick xmlns:r="http://schemas.openxmlformats.org/officeDocument/2006/relationships" r:id="rId2"/>
        </xdr:cNvPr>
        <xdr:cNvSpPr/>
      </xdr:nvSpPr>
      <xdr:spPr>
        <a:xfrm>
          <a:off x="12601575" y="676275"/>
          <a:ext cx="1800000" cy="216000"/>
        </a:xfrm>
        <a:prstGeom prst="roundRect">
          <a:avLst/>
        </a:prstGeom>
        <a:solidFill>
          <a:schemeClr val="bg1">
            <a:lumMod val="85000"/>
          </a:schemeClr>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1772F5AA-4F40-4050-993E-FAF164F70508}" type="TxLink">
            <a:rPr lang="en-US" sz="900" b="0" i="0" u="none" strike="noStrike">
              <a:solidFill>
                <a:srgbClr val="000000"/>
              </a:solidFill>
              <a:latin typeface="Calibri"/>
              <a:cs typeface="Calibri"/>
            </a:rPr>
            <a:pPr algn="ctr"/>
            <a:t>Public Debt</a:t>
          </a:fld>
          <a:endParaRPr lang="en-US" sz="500"/>
        </a:p>
      </xdr:txBody>
    </xdr:sp>
    <xdr:clientData/>
  </xdr:twoCellAnchor>
  <xdr:twoCellAnchor editAs="absolute">
    <xdr:from>
      <xdr:col>9</xdr:col>
      <xdr:colOff>156970</xdr:colOff>
      <xdr:row>2</xdr:row>
      <xdr:rowOff>133350</xdr:rowOff>
    </xdr:from>
    <xdr:to>
      <xdr:col>11</xdr:col>
      <xdr:colOff>631755</xdr:colOff>
      <xdr:row>4</xdr:row>
      <xdr:rowOff>19050</xdr:rowOff>
    </xdr:to>
    <xdr:sp macro="" textlink="Master!G10">
      <xdr:nvSpPr>
        <xdr:cNvPr id="11" name="Rounded Rectangle 10">
          <a:hlinkClick xmlns:r="http://schemas.openxmlformats.org/officeDocument/2006/relationships" r:id="rId4"/>
        </xdr:cNvPr>
        <xdr:cNvSpPr/>
      </xdr:nvSpPr>
      <xdr:spPr>
        <a:xfrm>
          <a:off x="6010275" y="514350"/>
          <a:ext cx="1914525" cy="266700"/>
        </a:xfrm>
        <a:prstGeom prst="roundRect">
          <a:avLst/>
        </a:prstGeom>
        <a:no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0DAF0742-CFC8-4BBA-9594-E78D1FABD3D3}" type="TxLink">
            <a:rPr lang="en-US" sz="1100" b="0" i="0" u="none" strike="noStrike">
              <a:solidFill>
                <a:srgbClr val="000000"/>
              </a:solidFill>
              <a:latin typeface="Calibri"/>
              <a:cs typeface="Calibri"/>
            </a:rPr>
            <a:pPr algn="ctr"/>
            <a:t>Analytics Tab</a:t>
          </a:fld>
          <a:endParaRPr lang="en-US" sz="1100"/>
        </a:p>
      </xdr:txBody>
    </xdr:sp>
    <xdr:clientData/>
  </xdr:twoCellAnchor>
  <xdr:twoCellAnchor editAs="absolute">
    <xdr:from>
      <xdr:col>13</xdr:col>
      <xdr:colOff>364322</xdr:colOff>
      <xdr:row>2</xdr:row>
      <xdr:rowOff>9525</xdr:rowOff>
    </xdr:from>
    <xdr:to>
      <xdr:col>15</xdr:col>
      <xdr:colOff>211190</xdr:colOff>
      <xdr:row>3</xdr:row>
      <xdr:rowOff>19050</xdr:rowOff>
    </xdr:to>
    <xdr:sp macro="" textlink="Master!G23">
      <xdr:nvSpPr>
        <xdr:cNvPr id="12" name="Rounded Rectangle 11">
          <a:hlinkClick xmlns:r="http://schemas.openxmlformats.org/officeDocument/2006/relationships" r:id="rId5"/>
        </xdr:cNvPr>
        <xdr:cNvSpPr/>
      </xdr:nvSpPr>
      <xdr:spPr>
        <a:xfrm>
          <a:off x="9096375" y="39052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2E8E22D1-CA17-4D0E-B7D3-A073DF233BCB}" type="TxLink">
            <a:rPr lang="en-US" sz="900" b="0" i="0" u="none" strike="noStrike">
              <a:solidFill>
                <a:srgbClr val="000000"/>
              </a:solidFill>
              <a:latin typeface="Calibri"/>
              <a:cs typeface="Calibri"/>
            </a:rPr>
            <a:pPr algn="ctr"/>
            <a:t>Execution</a:t>
          </a:fld>
          <a:endParaRPr lang="en-US" sz="1400"/>
        </a:p>
      </xdr:txBody>
    </xdr:sp>
    <xdr:clientData/>
  </xdr:twoCellAnchor>
  <xdr:twoCellAnchor editAs="absolute">
    <xdr:from>
      <xdr:col>13</xdr:col>
      <xdr:colOff>364322</xdr:colOff>
      <xdr:row>3</xdr:row>
      <xdr:rowOff>142875</xdr:rowOff>
    </xdr:from>
    <xdr:to>
      <xdr:col>15</xdr:col>
      <xdr:colOff>211190</xdr:colOff>
      <xdr:row>4</xdr:row>
      <xdr:rowOff>152400</xdr:rowOff>
    </xdr:to>
    <xdr:sp macro="" textlink="Master!G22">
      <xdr:nvSpPr>
        <xdr:cNvPr id="13" name="Rounded Rectangle 12">
          <a:hlinkClick xmlns:r="http://schemas.openxmlformats.org/officeDocument/2006/relationships" r:id="rId6"/>
        </xdr:cNvPr>
        <xdr:cNvSpPr/>
      </xdr:nvSpPr>
      <xdr:spPr>
        <a:xfrm>
          <a:off x="9096375" y="714375"/>
          <a:ext cx="1285875" cy="200025"/>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EA93F396-1B45-43DE-BBCA-37B327D38555}" type="TxLink">
            <a:rPr lang="en-US" sz="900" b="0" i="0" u="none" strike="noStrike">
              <a:solidFill>
                <a:srgbClr val="000000"/>
              </a:solidFill>
              <a:latin typeface="Calibri"/>
              <a:cs typeface="Calibri"/>
            </a:rPr>
            <a:pPr algn="ctr"/>
            <a:t>Plan</a:t>
          </a:fld>
          <a:endParaRPr lang="en-US" sz="1200"/>
        </a:p>
      </xdr:txBody>
    </xdr:sp>
    <xdr:clientData/>
  </xdr:twoCellAnchor>
  <xdr:twoCellAnchor editAs="absolute">
    <xdr:from>
      <xdr:col>15</xdr:col>
      <xdr:colOff>437322</xdr:colOff>
      <xdr:row>1</xdr:row>
      <xdr:rowOff>178905</xdr:rowOff>
    </xdr:from>
    <xdr:to>
      <xdr:col>18</xdr:col>
      <xdr:colOff>102148</xdr:colOff>
      <xdr:row>3</xdr:row>
      <xdr:rowOff>16224</xdr:rowOff>
    </xdr:to>
    <xdr:sp macro="" textlink="Master!G18">
      <xdr:nvSpPr>
        <xdr:cNvPr id="15" name="Rounded Rectangle 14">
          <a:hlinkClick xmlns:r="http://schemas.openxmlformats.org/officeDocument/2006/relationships" r:id="rId7"/>
        </xdr:cNvPr>
        <xdr:cNvSpPr/>
      </xdr:nvSpPr>
      <xdr:spPr>
        <a:xfrm>
          <a:off x="10793896" y="364435"/>
          <a:ext cx="1851435" cy="208380"/>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D78F488A-6AEA-409D-9960-318B2A13BEBC}" type="TxLink">
            <a:rPr lang="en-US" sz="800" b="0" i="0" u="none" strike="noStrike">
              <a:solidFill>
                <a:srgbClr val="000000"/>
              </a:solidFill>
              <a:latin typeface="Calibri"/>
              <a:cs typeface="Calibri"/>
            </a:rPr>
            <a:pPr algn="ctr"/>
            <a:t>Montly Data 2012</a:t>
          </a:fld>
          <a:endParaRPr lang="en-US" sz="1050"/>
        </a:p>
      </xdr:txBody>
    </xdr:sp>
    <xdr:clientData/>
  </xdr:twoCellAnchor>
  <xdr:twoCellAnchor editAs="absolute">
    <xdr:from>
      <xdr:col>12</xdr:col>
      <xdr:colOff>569843</xdr:colOff>
      <xdr:row>0</xdr:row>
      <xdr:rowOff>99392</xdr:rowOff>
    </xdr:from>
    <xdr:to>
      <xdr:col>15</xdr:col>
      <xdr:colOff>211331</xdr:colOff>
      <xdr:row>1</xdr:row>
      <xdr:rowOff>124893</xdr:rowOff>
    </xdr:to>
    <xdr:sp macro="" textlink="Master!G16">
      <xdr:nvSpPr>
        <xdr:cNvPr id="16" name="Rounded Rectangle 15">
          <a:hlinkClick xmlns:r="http://schemas.openxmlformats.org/officeDocument/2006/relationships" r:id="rId3"/>
        </xdr:cNvPr>
        <xdr:cNvSpPr/>
      </xdr:nvSpPr>
      <xdr:spPr>
        <a:xfrm>
          <a:off x="8739808"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7A532CC9-BBC5-4325-AA50-2AAB0DB16E2D}" type="TxLink">
            <a:rPr lang="en-US" sz="900" b="0" i="0" u="none" strike="noStrike">
              <a:solidFill>
                <a:srgbClr val="000000"/>
              </a:solidFill>
              <a:latin typeface="Calibri"/>
              <a:cs typeface="Calibri"/>
            </a:rPr>
            <a:pPr algn="ctr"/>
            <a:t>Montly Data 2014</a:t>
          </a:fld>
          <a:endParaRPr lang="en-US" sz="1050"/>
        </a:p>
      </xdr:txBody>
    </xdr:sp>
    <xdr:clientData/>
  </xdr:twoCellAnchor>
  <xdr:twoCellAnchor editAs="absolute">
    <xdr:from>
      <xdr:col>12</xdr:col>
      <xdr:colOff>563217</xdr:colOff>
      <xdr:row>0</xdr:row>
      <xdr:rowOff>99392</xdr:rowOff>
    </xdr:from>
    <xdr:to>
      <xdr:col>15</xdr:col>
      <xdr:colOff>204705</xdr:colOff>
      <xdr:row>1</xdr:row>
      <xdr:rowOff>124893</xdr:rowOff>
    </xdr:to>
    <xdr:sp macro="" textlink="Master!G16">
      <xdr:nvSpPr>
        <xdr:cNvPr id="17" name="Rounded Rectangle 16">
          <a:hlinkClick xmlns:r="http://schemas.openxmlformats.org/officeDocument/2006/relationships" r:id="rId8"/>
        </xdr:cNvPr>
        <xdr:cNvSpPr/>
      </xdr:nvSpPr>
      <xdr:spPr>
        <a:xfrm>
          <a:off x="8733182" y="99392"/>
          <a:ext cx="1828097" cy="211031"/>
        </a:xfrm>
        <a:prstGeom prst="roundRect">
          <a:avLst/>
        </a:prstGeom>
        <a:solidFill>
          <a:schemeClr val="bg2"/>
        </a:solidFill>
        <a:ln w="19050">
          <a:solidFill>
            <a:srgbClr val="7E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fld id="{F8122B9D-2CCD-4122-A8AD-E7A542450B57}" type="TxLink">
            <a:rPr lang="en-US" sz="800" b="0" i="0" u="none" strike="noStrike">
              <a:solidFill>
                <a:srgbClr val="000000"/>
              </a:solidFill>
              <a:latin typeface="Calibri"/>
              <a:cs typeface="Calibri"/>
            </a:rPr>
            <a:pPr algn="ctr"/>
            <a:t>Montly Data 2014</a:t>
          </a:fld>
          <a:endParaRPr lang="en-US" sz="1050"/>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0</xdr:row>
          <xdr:rowOff>28575</xdr:rowOff>
        </xdr:from>
        <xdr:to>
          <xdr:col>1</xdr:col>
          <xdr:colOff>352425</xdr:colOff>
          <xdr:row>1</xdr:row>
          <xdr:rowOff>47625</xdr:rowOff>
        </xdr:to>
        <xdr:sp macro="" textlink="">
          <xdr:nvSpPr>
            <xdr:cNvPr id="4097" name="Option Button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Crnogorski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0</xdr:row>
          <xdr:rowOff>28575</xdr:rowOff>
        </xdr:from>
        <xdr:to>
          <xdr:col>2</xdr:col>
          <xdr:colOff>476250</xdr:colOff>
          <xdr:row>1</xdr:row>
          <xdr:rowOff>47625</xdr:rowOff>
        </xdr:to>
        <xdr:sp macro="" textlink="">
          <xdr:nvSpPr>
            <xdr:cNvPr id="4098" name="Option Button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English</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kolina.banas/Dropbox/MINISTARSTVO%20FINANSIJA/SEP/00_GDDS/Arhiva%20GDDS_%20montly%20data_f/2017/GDDS%2012_montly%20data_f%20-%2030.1.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tika - 2014"/>
      <sheetName val="Breakdown"/>
      <sheetName val="Analitika - 2017"/>
      <sheetName val="2017"/>
      <sheetName val="2016"/>
      <sheetName val="2015"/>
      <sheetName val="2014"/>
      <sheetName val="2013"/>
      <sheetName val="Dug"/>
      <sheetName val="DataEx"/>
      <sheetName val="Master"/>
      <sheetName val="Sheet1"/>
    </sheetNames>
    <sheetDataSet>
      <sheetData sheetId="0"/>
      <sheetData sheetId="1"/>
      <sheetData sheetId="2"/>
      <sheetData sheetId="3"/>
      <sheetData sheetId="4"/>
      <sheetData sheetId="5"/>
      <sheetData sheetId="6"/>
      <sheetData sheetId="7"/>
      <sheetData sheetId="8"/>
      <sheetData sheetId="9">
        <row r="2">
          <cell r="CX2">
            <v>0</v>
          </cell>
          <cell r="CY2">
            <v>0</v>
          </cell>
          <cell r="CZ2">
            <v>0</v>
          </cell>
          <cell r="DA2">
            <v>0</v>
          </cell>
          <cell r="DB2">
            <v>0</v>
          </cell>
          <cell r="DC2">
            <v>0</v>
          </cell>
          <cell r="DD2">
            <v>0</v>
          </cell>
          <cell r="DE2">
            <v>0</v>
          </cell>
          <cell r="DF2">
            <v>0</v>
          </cell>
          <cell r="DG2">
            <v>0</v>
          </cell>
          <cell r="DH2">
            <v>0</v>
          </cell>
          <cell r="DI2">
            <v>0</v>
          </cell>
        </row>
        <row r="3">
          <cell r="CX3">
            <v>0</v>
          </cell>
          <cell r="CY3">
            <v>0</v>
          </cell>
          <cell r="CZ3">
            <v>0</v>
          </cell>
          <cell r="DA3">
            <v>0</v>
          </cell>
          <cell r="DB3">
            <v>0</v>
          </cell>
          <cell r="DC3">
            <v>0</v>
          </cell>
          <cell r="DD3">
            <v>0</v>
          </cell>
          <cell r="DE3">
            <v>0</v>
          </cell>
          <cell r="DF3">
            <v>0</v>
          </cell>
          <cell r="DG3">
            <v>0</v>
          </cell>
          <cell r="DH3">
            <v>0</v>
          </cell>
          <cell r="DI3">
            <v>0</v>
          </cell>
        </row>
        <row r="4">
          <cell r="CX4">
            <v>-98</v>
          </cell>
          <cell r="CY4">
            <v>0</v>
          </cell>
          <cell r="CZ4">
            <v>0</v>
          </cell>
          <cell r="DA4">
            <v>-4549</v>
          </cell>
          <cell r="DB4">
            <v>0</v>
          </cell>
          <cell r="DC4">
            <v>90211.559999987483</v>
          </cell>
          <cell r="DD4">
            <v>0</v>
          </cell>
          <cell r="DE4">
            <v>0</v>
          </cell>
          <cell r="DF4">
            <v>0</v>
          </cell>
          <cell r="DG4">
            <v>-5504.1899999976158</v>
          </cell>
          <cell r="DH4">
            <v>-1201.0999999940395</v>
          </cell>
          <cell r="DI4">
            <v>2607573.0499999821</v>
          </cell>
          <cell r="DJ4">
            <v>0</v>
          </cell>
        </row>
        <row r="5">
          <cell r="CX5">
            <v>70781935.379999995</v>
          </cell>
          <cell r="CY5">
            <v>82127760.799999997</v>
          </cell>
          <cell r="CZ5">
            <v>100708163.93000002</v>
          </cell>
          <cell r="DA5">
            <v>109079836.14999998</v>
          </cell>
          <cell r="DB5">
            <v>102078548.78</v>
          </cell>
          <cell r="DC5">
            <v>109931818.73999998</v>
          </cell>
          <cell r="DD5">
            <v>120720236.03</v>
          </cell>
          <cell r="DE5">
            <v>126556297.33000001</v>
          </cell>
          <cell r="DF5">
            <v>117901924.08</v>
          </cell>
          <cell r="DG5">
            <v>158205030.05000004</v>
          </cell>
          <cell r="DH5">
            <v>98495259.030000001</v>
          </cell>
          <cell r="DI5">
            <v>157038700.81999999</v>
          </cell>
          <cell r="DJ5">
            <v>0</v>
          </cell>
        </row>
        <row r="6">
          <cell r="E6" t="str">
            <v>OSTVARENJE BUDŽETA</v>
          </cell>
          <cell r="F6">
            <v>2006</v>
          </cell>
          <cell r="G6">
            <v>0</v>
          </cell>
          <cell r="H6">
            <v>0</v>
          </cell>
          <cell r="I6">
            <v>0</v>
          </cell>
          <cell r="J6">
            <v>0</v>
          </cell>
          <cell r="K6">
            <v>0</v>
          </cell>
          <cell r="L6">
            <v>0</v>
          </cell>
          <cell r="M6">
            <v>0</v>
          </cell>
          <cell r="N6">
            <v>0</v>
          </cell>
          <cell r="O6">
            <v>0</v>
          </cell>
          <cell r="P6">
            <v>0</v>
          </cell>
          <cell r="Q6">
            <v>0</v>
          </cell>
          <cell r="R6">
            <v>2007</v>
          </cell>
          <cell r="S6">
            <v>0</v>
          </cell>
          <cell r="T6">
            <v>0</v>
          </cell>
          <cell r="U6">
            <v>0</v>
          </cell>
          <cell r="V6">
            <v>0</v>
          </cell>
          <cell r="W6">
            <v>0</v>
          </cell>
          <cell r="X6">
            <v>0</v>
          </cell>
          <cell r="Y6">
            <v>0</v>
          </cell>
          <cell r="Z6">
            <v>0</v>
          </cell>
          <cell r="AA6">
            <v>0</v>
          </cell>
          <cell r="AB6">
            <v>0</v>
          </cell>
          <cell r="AC6">
            <v>0</v>
          </cell>
          <cell r="AD6">
            <v>2008</v>
          </cell>
          <cell r="AE6">
            <v>0</v>
          </cell>
          <cell r="AF6">
            <v>0</v>
          </cell>
          <cell r="AG6">
            <v>0</v>
          </cell>
          <cell r="AH6">
            <v>0</v>
          </cell>
          <cell r="AI6">
            <v>0</v>
          </cell>
          <cell r="AJ6">
            <v>0</v>
          </cell>
          <cell r="AK6">
            <v>0</v>
          </cell>
          <cell r="AL6">
            <v>0</v>
          </cell>
          <cell r="AM6">
            <v>0</v>
          </cell>
          <cell r="AN6">
            <v>0</v>
          </cell>
          <cell r="AO6">
            <v>0</v>
          </cell>
          <cell r="AP6">
            <v>2009</v>
          </cell>
          <cell r="AQ6">
            <v>0</v>
          </cell>
          <cell r="AR6">
            <v>0</v>
          </cell>
          <cell r="AS6">
            <v>0</v>
          </cell>
          <cell r="AT6">
            <v>0</v>
          </cell>
          <cell r="AU6">
            <v>0</v>
          </cell>
          <cell r="AV6">
            <v>0</v>
          </cell>
          <cell r="AW6">
            <v>0</v>
          </cell>
          <cell r="AX6">
            <v>0</v>
          </cell>
          <cell r="AY6">
            <v>0</v>
          </cell>
          <cell r="AZ6">
            <v>0</v>
          </cell>
          <cell r="BA6">
            <v>0</v>
          </cell>
          <cell r="BB6">
            <v>2010</v>
          </cell>
          <cell r="BC6">
            <v>0</v>
          </cell>
          <cell r="BD6">
            <v>0</v>
          </cell>
          <cell r="BE6">
            <v>0</v>
          </cell>
          <cell r="BF6">
            <v>0</v>
          </cell>
          <cell r="BG6">
            <v>0</v>
          </cell>
          <cell r="BH6">
            <v>0</v>
          </cell>
          <cell r="BI6">
            <v>0</v>
          </cell>
          <cell r="BJ6">
            <v>0</v>
          </cell>
          <cell r="BK6">
            <v>0</v>
          </cell>
          <cell r="BL6">
            <v>0</v>
          </cell>
          <cell r="BM6">
            <v>0</v>
          </cell>
          <cell r="BN6">
            <v>2011</v>
          </cell>
          <cell r="BO6">
            <v>0</v>
          </cell>
          <cell r="BP6">
            <v>0</v>
          </cell>
          <cell r="BQ6">
            <v>0</v>
          </cell>
          <cell r="BR6">
            <v>0</v>
          </cell>
          <cell r="BS6">
            <v>0</v>
          </cell>
          <cell r="BT6">
            <v>0</v>
          </cell>
          <cell r="BU6">
            <v>0</v>
          </cell>
          <cell r="BV6">
            <v>0</v>
          </cell>
          <cell r="BW6">
            <v>0</v>
          </cell>
          <cell r="BX6">
            <v>0</v>
          </cell>
          <cell r="BY6">
            <v>0</v>
          </cell>
          <cell r="BZ6">
            <v>2012</v>
          </cell>
          <cell r="CA6">
            <v>0</v>
          </cell>
          <cell r="CB6">
            <v>0</v>
          </cell>
          <cell r="CC6">
            <v>0</v>
          </cell>
          <cell r="CD6">
            <v>0</v>
          </cell>
          <cell r="CE6">
            <v>0</v>
          </cell>
          <cell r="CF6">
            <v>0</v>
          </cell>
          <cell r="CG6">
            <v>0</v>
          </cell>
          <cell r="CH6">
            <v>0</v>
          </cell>
          <cell r="CI6">
            <v>0</v>
          </cell>
          <cell r="CJ6">
            <v>0</v>
          </cell>
          <cell r="CK6">
            <v>0</v>
          </cell>
          <cell r="CL6">
            <v>2013</v>
          </cell>
          <cell r="CM6">
            <v>0</v>
          </cell>
          <cell r="CN6">
            <v>0</v>
          </cell>
          <cell r="CO6">
            <v>0</v>
          </cell>
          <cell r="CP6">
            <v>0</v>
          </cell>
          <cell r="CQ6">
            <v>0</v>
          </cell>
          <cell r="CR6">
            <v>0</v>
          </cell>
          <cell r="CS6">
            <v>0</v>
          </cell>
          <cell r="CT6">
            <v>0</v>
          </cell>
          <cell r="CU6">
            <v>0</v>
          </cell>
          <cell r="CV6">
            <v>0</v>
          </cell>
          <cell r="CW6">
            <v>0</v>
          </cell>
          <cell r="CX6">
            <v>2014</v>
          </cell>
          <cell r="CY6">
            <v>0</v>
          </cell>
          <cell r="CZ6">
            <v>0</v>
          </cell>
          <cell r="DA6">
            <v>0</v>
          </cell>
          <cell r="DB6">
            <v>0</v>
          </cell>
          <cell r="DC6">
            <v>0</v>
          </cell>
          <cell r="DD6">
            <v>0</v>
          </cell>
          <cell r="DE6">
            <v>0</v>
          </cell>
          <cell r="DF6">
            <v>0</v>
          </cell>
          <cell r="DG6">
            <v>0</v>
          </cell>
          <cell r="DH6">
            <v>0</v>
          </cell>
          <cell r="DI6">
            <v>0</v>
          </cell>
          <cell r="DJ6">
            <v>2015</v>
          </cell>
          <cell r="DK6">
            <v>0</v>
          </cell>
          <cell r="DL6">
            <v>0</v>
          </cell>
          <cell r="DM6">
            <v>0</v>
          </cell>
          <cell r="DN6">
            <v>0</v>
          </cell>
          <cell r="DO6">
            <v>0</v>
          </cell>
          <cell r="DP6">
            <v>0</v>
          </cell>
          <cell r="DQ6">
            <v>0</v>
          </cell>
          <cell r="DR6">
            <v>0</v>
          </cell>
          <cell r="DS6">
            <v>0</v>
          </cell>
          <cell r="DT6">
            <v>0</v>
          </cell>
          <cell r="DU6">
            <v>0</v>
          </cell>
        </row>
        <row r="7">
          <cell r="E7">
            <v>0</v>
          </cell>
          <cell r="F7" t="str">
            <v>2006-01</v>
          </cell>
          <cell r="G7" t="str">
            <v>2006-02</v>
          </cell>
          <cell r="H7" t="str">
            <v>2006-03</v>
          </cell>
          <cell r="I7" t="str">
            <v>2006-04</v>
          </cell>
          <cell r="J7" t="str">
            <v>2006-05</v>
          </cell>
          <cell r="K7" t="str">
            <v>2006-06</v>
          </cell>
          <cell r="L7" t="str">
            <v>2006-07</v>
          </cell>
          <cell r="M7" t="str">
            <v>2006-08</v>
          </cell>
          <cell r="N7" t="str">
            <v>2006-09</v>
          </cell>
          <cell r="O7" t="str">
            <v>2006-10</v>
          </cell>
          <cell r="P7" t="str">
            <v>2006-11</v>
          </cell>
          <cell r="Q7" t="str">
            <v>2006-12</v>
          </cell>
          <cell r="R7" t="str">
            <v>2007-01</v>
          </cell>
          <cell r="S7" t="str">
            <v>2007-02</v>
          </cell>
          <cell r="T7" t="str">
            <v>2007-03</v>
          </cell>
          <cell r="U7" t="str">
            <v>2007-04</v>
          </cell>
          <cell r="V7" t="str">
            <v>2007-05</v>
          </cell>
          <cell r="W7" t="str">
            <v>2007-06</v>
          </cell>
          <cell r="X7" t="str">
            <v>2007-07</v>
          </cell>
          <cell r="Y7" t="str">
            <v>2007-08</v>
          </cell>
          <cell r="Z7" t="str">
            <v>2007-09</v>
          </cell>
          <cell r="AA7" t="str">
            <v>2007-10</v>
          </cell>
          <cell r="AB7" t="str">
            <v>2007-11</v>
          </cell>
          <cell r="AC7" t="str">
            <v>2007-12</v>
          </cell>
          <cell r="AD7" t="str">
            <v>2008-01</v>
          </cell>
          <cell r="AE7" t="str">
            <v>2008-02</v>
          </cell>
          <cell r="AF7" t="str">
            <v>2008-03</v>
          </cell>
          <cell r="AG7" t="str">
            <v>2008-04</v>
          </cell>
          <cell r="AH7" t="str">
            <v>2008-05</v>
          </cell>
          <cell r="AI7" t="str">
            <v>2008-06</v>
          </cell>
          <cell r="AJ7" t="str">
            <v>2008-07</v>
          </cell>
          <cell r="AK7" t="str">
            <v>2008-08</v>
          </cell>
          <cell r="AL7" t="str">
            <v>2008-09</v>
          </cell>
          <cell r="AM7" t="str">
            <v>2008-10</v>
          </cell>
          <cell r="AN7" t="str">
            <v>2008-11</v>
          </cell>
          <cell r="AO7" t="str">
            <v>2008-12</v>
          </cell>
          <cell r="AP7" t="str">
            <v>2009-01</v>
          </cell>
          <cell r="AQ7" t="str">
            <v>2009-02</v>
          </cell>
          <cell r="AR7" t="str">
            <v>2009-03</v>
          </cell>
          <cell r="AS7" t="str">
            <v>2009-04</v>
          </cell>
          <cell r="AT7" t="str">
            <v>2009-05</v>
          </cell>
          <cell r="AU7" t="str">
            <v>2009-06</v>
          </cell>
          <cell r="AV7" t="str">
            <v>2009-07</v>
          </cell>
          <cell r="AW7" t="str">
            <v>2009-08</v>
          </cell>
          <cell r="AX7" t="str">
            <v>2009-09</v>
          </cell>
          <cell r="AY7" t="str">
            <v>2009-10</v>
          </cell>
          <cell r="AZ7" t="str">
            <v>2009-11</v>
          </cell>
          <cell r="BA7" t="str">
            <v>2009-12</v>
          </cell>
          <cell r="BB7" t="str">
            <v>2010-01</v>
          </cell>
          <cell r="BC7" t="str">
            <v>2010-02</v>
          </cell>
          <cell r="BD7" t="str">
            <v>2010-03</v>
          </cell>
          <cell r="BE7" t="str">
            <v>2010-04</v>
          </cell>
          <cell r="BF7" t="str">
            <v>2010-05</v>
          </cell>
          <cell r="BG7" t="str">
            <v>2010-06</v>
          </cell>
          <cell r="BH7" t="str">
            <v>2010-07</v>
          </cell>
          <cell r="BI7" t="str">
            <v>2010-08</v>
          </cell>
          <cell r="BJ7" t="str">
            <v>2010-09</v>
          </cell>
          <cell r="BK7" t="str">
            <v>2010-10</v>
          </cell>
          <cell r="BL7" t="str">
            <v>2010-11</v>
          </cell>
          <cell r="BM7" t="str">
            <v>2010-12</v>
          </cell>
          <cell r="BN7" t="str">
            <v>2011-01</v>
          </cell>
          <cell r="BO7" t="str">
            <v>2011-02</v>
          </cell>
          <cell r="BP7" t="str">
            <v>2011-03</v>
          </cell>
          <cell r="BQ7" t="str">
            <v>2011-04</v>
          </cell>
          <cell r="BR7" t="str">
            <v>2011-05</v>
          </cell>
          <cell r="BS7" t="str">
            <v>2011-06</v>
          </cell>
          <cell r="BT7" t="str">
            <v>2011-07</v>
          </cell>
          <cell r="BU7" t="str">
            <v>2011-08</v>
          </cell>
          <cell r="BV7" t="str">
            <v>2011-09</v>
          </cell>
          <cell r="BW7" t="str">
            <v>2011-10</v>
          </cell>
          <cell r="BX7" t="str">
            <v>2011-11</v>
          </cell>
          <cell r="BY7" t="str">
            <v>2011-12</v>
          </cell>
          <cell r="BZ7" t="str">
            <v>2012-01</v>
          </cell>
          <cell r="CA7" t="str">
            <v>2012-02</v>
          </cell>
          <cell r="CB7" t="str">
            <v>2012-03</v>
          </cell>
          <cell r="CC7" t="str">
            <v>2012-04</v>
          </cell>
          <cell r="CD7" t="str">
            <v>2012-05</v>
          </cell>
          <cell r="CE7" t="str">
            <v>2012-06</v>
          </cell>
          <cell r="CF7" t="str">
            <v>2012-07</v>
          </cell>
          <cell r="CG7" t="str">
            <v>2012-08</v>
          </cell>
          <cell r="CH7" t="str">
            <v>2012-09</v>
          </cell>
          <cell r="CI7" t="str">
            <v>2012-10</v>
          </cell>
          <cell r="CJ7" t="str">
            <v>2012-11</v>
          </cell>
          <cell r="CK7" t="str">
            <v>2012-12</v>
          </cell>
          <cell r="CL7" t="str">
            <v>2013-01</v>
          </cell>
          <cell r="CM7" t="str">
            <v>2013-02</v>
          </cell>
          <cell r="CN7" t="str">
            <v>2013-03</v>
          </cell>
          <cell r="CO7" t="str">
            <v>2013-04</v>
          </cell>
          <cell r="CP7" t="str">
            <v>2013-05</v>
          </cell>
          <cell r="CQ7" t="str">
            <v>2013-06</v>
          </cell>
          <cell r="CR7" t="str">
            <v>2013-07</v>
          </cell>
          <cell r="CS7" t="str">
            <v>2013-08</v>
          </cell>
          <cell r="CT7" t="str">
            <v>2013-09</v>
          </cell>
          <cell r="CU7" t="str">
            <v>2013-10</v>
          </cell>
          <cell r="CV7" t="str">
            <v>2013-11</v>
          </cell>
          <cell r="CW7" t="str">
            <v>2013-12</v>
          </cell>
          <cell r="CX7" t="str">
            <v>2014-01</v>
          </cell>
          <cell r="CY7" t="str">
            <v>2014-02</v>
          </cell>
          <cell r="CZ7" t="str">
            <v>2014-03</v>
          </cell>
          <cell r="DA7" t="str">
            <v>2014-04</v>
          </cell>
          <cell r="DB7" t="str">
            <v>2014-05</v>
          </cell>
          <cell r="DC7" t="str">
            <v>2014-06</v>
          </cell>
          <cell r="DD7" t="str">
            <v>2014-07</v>
          </cell>
          <cell r="DE7" t="str">
            <v>2014-08</v>
          </cell>
          <cell r="DF7" t="str">
            <v>2014-09</v>
          </cell>
          <cell r="DG7" t="str">
            <v>2014-10</v>
          </cell>
          <cell r="DH7" t="str">
            <v>2014-11</v>
          </cell>
          <cell r="DI7" t="str">
            <v>2014-12</v>
          </cell>
          <cell r="DJ7" t="str">
            <v>2015-01</v>
          </cell>
          <cell r="DK7" t="str">
            <v>2015-02</v>
          </cell>
          <cell r="DL7" t="str">
            <v>2015-03</v>
          </cell>
          <cell r="DM7" t="str">
            <v>2015-04</v>
          </cell>
          <cell r="DN7" t="str">
            <v>2015-05</v>
          </cell>
          <cell r="DO7" t="str">
            <v>2015-06</v>
          </cell>
          <cell r="DP7" t="str">
            <v>2015-07</v>
          </cell>
          <cell r="DQ7" t="str">
            <v>2015-08</v>
          </cell>
          <cell r="DR7" t="str">
            <v>2015-09</v>
          </cell>
          <cell r="DS7" t="str">
            <v>2015-10</v>
          </cell>
          <cell r="DT7" t="str">
            <v>2015-11</v>
          </cell>
          <cell r="DU7" t="str">
            <v>2015-12</v>
          </cell>
          <cell r="DV7" t="str">
            <v>2016-01</v>
          </cell>
          <cell r="DW7" t="str">
            <v>2016-02</v>
          </cell>
          <cell r="DX7" t="str">
            <v>2016-03</v>
          </cell>
          <cell r="DY7" t="str">
            <v>2016-04</v>
          </cell>
          <cell r="DZ7" t="str">
            <v>2016-05</v>
          </cell>
          <cell r="EA7" t="str">
            <v>2016-06</v>
          </cell>
          <cell r="EB7" t="str">
            <v>2016-07</v>
          </cell>
          <cell r="EC7" t="str">
            <v>2016-08</v>
          </cell>
          <cell r="ED7" t="str">
            <v>2016-09</v>
          </cell>
          <cell r="EE7" t="str">
            <v>2016-10</v>
          </cell>
          <cell r="EF7" t="str">
            <v>2016-11</v>
          </cell>
          <cell r="EG7" t="str">
            <v>2016-12</v>
          </cell>
          <cell r="EH7" t="str">
            <v>2017-01</v>
          </cell>
          <cell r="EI7" t="str">
            <v>2017-02</v>
          </cell>
          <cell r="EJ7" t="str">
            <v>2017-03</v>
          </cell>
          <cell r="EK7" t="str">
            <v>2017-04</v>
          </cell>
          <cell r="EL7" t="str">
            <v>2017-05</v>
          </cell>
          <cell r="EM7" t="str">
            <v>2017-06</v>
          </cell>
          <cell r="EN7" t="str">
            <v>2017-07</v>
          </cell>
          <cell r="EO7" t="str">
            <v>2017-08</v>
          </cell>
          <cell r="EP7" t="str">
            <v>2017-09</v>
          </cell>
          <cell r="EQ7" t="str">
            <v>2017-10</v>
          </cell>
          <cell r="ER7" t="str">
            <v>2017-11</v>
          </cell>
          <cell r="ES7" t="str">
            <v>2017-12</v>
          </cell>
        </row>
        <row r="8">
          <cell r="A8">
            <v>7</v>
          </cell>
          <cell r="B8" t="str">
            <v xml:space="preserve"> </v>
          </cell>
          <cell r="D8">
            <v>7</v>
          </cell>
          <cell r="E8" t="str">
            <v>PRIMICI</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90333686.040000021</v>
          </cell>
          <cell r="CM8">
            <v>81138013.660000011</v>
          </cell>
          <cell r="CN8">
            <v>113028593.41999999</v>
          </cell>
          <cell r="CO8">
            <v>119482956.75000001</v>
          </cell>
          <cell r="CP8">
            <v>100070912.16000001</v>
          </cell>
          <cell r="CQ8">
            <v>111620460.60999998</v>
          </cell>
          <cell r="CR8">
            <v>193780471.62999997</v>
          </cell>
          <cell r="CS8">
            <v>171436997.09000003</v>
          </cell>
          <cell r="CT8">
            <v>133557985.89000006</v>
          </cell>
          <cell r="CU8">
            <v>119466755.63000003</v>
          </cell>
          <cell r="CV8">
            <v>97738756.36999999</v>
          </cell>
          <cell r="CW8">
            <v>257597115.53999999</v>
          </cell>
          <cell r="CX8">
            <v>79368083.709999993</v>
          </cell>
          <cell r="CY8">
            <v>83446112.569999993</v>
          </cell>
          <cell r="CZ8">
            <v>169756699.26000002</v>
          </cell>
          <cell r="DA8">
            <v>130376903.57999998</v>
          </cell>
          <cell r="DB8">
            <v>297216178.97999996</v>
          </cell>
          <cell r="DC8">
            <v>110529753.06999999</v>
          </cell>
          <cell r="DD8">
            <v>123131448.20999999</v>
          </cell>
          <cell r="DE8">
            <v>128054657.09000002</v>
          </cell>
          <cell r="DF8">
            <v>120504779.09</v>
          </cell>
          <cell r="DG8">
            <v>158989888.06000003</v>
          </cell>
          <cell r="DH8">
            <v>101756605.19</v>
          </cell>
          <cell r="DI8">
            <v>161885152.09000003</v>
          </cell>
          <cell r="DJ8">
            <v>106730598.20999998</v>
          </cell>
          <cell r="DK8">
            <v>128789050.12</v>
          </cell>
          <cell r="DL8">
            <v>623084631.07999992</v>
          </cell>
          <cell r="DM8">
            <v>182297570.14999998</v>
          </cell>
          <cell r="DN8">
            <v>103320694.32000001</v>
          </cell>
          <cell r="DO8">
            <v>187991741.99000001</v>
          </cell>
          <cell r="DP8">
            <v>147633530.78</v>
          </cell>
          <cell r="DQ8">
            <v>166968807.54999995</v>
          </cell>
          <cell r="DR8">
            <v>145552524.33000001</v>
          </cell>
          <cell r="DS8">
            <v>117131377.60000005</v>
          </cell>
          <cell r="DT8">
            <v>97194967.49000001</v>
          </cell>
          <cell r="DU8">
            <v>160047843.98999998</v>
          </cell>
          <cell r="DV8">
            <v>67777580.170000017</v>
          </cell>
          <cell r="DW8">
            <v>97500102.210000008</v>
          </cell>
          <cell r="DX8">
            <v>427173040.08999997</v>
          </cell>
          <cell r="DY8">
            <v>114841065.18999998</v>
          </cell>
          <cell r="DZ8">
            <v>110713491.84</v>
          </cell>
          <cell r="EA8">
            <v>135275960.20000002</v>
          </cell>
          <cell r="EB8">
            <v>137180856.41000003</v>
          </cell>
          <cell r="EC8">
            <v>191358316.03000003</v>
          </cell>
          <cell r="ED8">
            <v>134034657.84</v>
          </cell>
          <cell r="EE8">
            <v>121457573.10999998</v>
          </cell>
          <cell r="EF8">
            <v>196253592.55000001</v>
          </cell>
          <cell r="EG8">
            <v>198878890.66</v>
          </cell>
          <cell r="EH8">
            <v>74035484.649999991</v>
          </cell>
          <cell r="EI8">
            <v>111911440.43000001</v>
          </cell>
          <cell r="EJ8">
            <v>194526698.76999998</v>
          </cell>
          <cell r="EK8">
            <v>154580255.34999999</v>
          </cell>
          <cell r="EL8">
            <v>126340160.72000001</v>
          </cell>
          <cell r="EM8">
            <v>164632827.79999998</v>
          </cell>
          <cell r="EN8">
            <v>172154696.32000002</v>
          </cell>
          <cell r="EO8">
            <v>225754210.33000004</v>
          </cell>
          <cell r="EP8">
            <v>181876726.09</v>
          </cell>
          <cell r="EQ8">
            <v>159511265.75999999</v>
          </cell>
          <cell r="ER8">
            <v>154084828.09999999</v>
          </cell>
          <cell r="ES8">
            <v>0</v>
          </cell>
          <cell r="ET8">
            <v>0</v>
          </cell>
          <cell r="EU8">
            <v>0</v>
          </cell>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cell r="GA8">
            <v>0</v>
          </cell>
          <cell r="GB8">
            <v>0</v>
          </cell>
          <cell r="GC8">
            <v>0</v>
          </cell>
          <cell r="GD8">
            <v>0</v>
          </cell>
          <cell r="GE8">
            <v>0</v>
          </cell>
          <cell r="GF8">
            <v>0</v>
          </cell>
          <cell r="GG8">
            <v>0</v>
          </cell>
          <cell r="GH8">
            <v>0</v>
          </cell>
          <cell r="GI8">
            <v>0</v>
          </cell>
          <cell r="GJ8">
            <v>0</v>
          </cell>
          <cell r="GK8">
            <v>0</v>
          </cell>
          <cell r="GL8">
            <v>0</v>
          </cell>
          <cell r="GM8">
            <v>0</v>
          </cell>
          <cell r="GN8">
            <v>0</v>
          </cell>
          <cell r="GO8">
            <v>0</v>
          </cell>
          <cell r="GP8">
            <v>0</v>
          </cell>
          <cell r="GQ8">
            <v>0</v>
          </cell>
          <cell r="GR8">
            <v>0</v>
          </cell>
          <cell r="GS8">
            <v>0</v>
          </cell>
          <cell r="GT8">
            <v>0</v>
          </cell>
          <cell r="GU8">
            <v>0</v>
          </cell>
          <cell r="GV8">
            <v>0</v>
          </cell>
          <cell r="GW8">
            <v>0</v>
          </cell>
          <cell r="GX8">
            <v>0</v>
          </cell>
          <cell r="GY8">
            <v>0</v>
          </cell>
          <cell r="GZ8">
            <v>0</v>
          </cell>
          <cell r="HA8">
            <v>0</v>
          </cell>
          <cell r="HB8">
            <v>0</v>
          </cell>
          <cell r="HC8">
            <v>0</v>
          </cell>
          <cell r="HD8">
            <v>0</v>
          </cell>
          <cell r="HE8">
            <v>0</v>
          </cell>
          <cell r="HF8">
            <v>0</v>
          </cell>
          <cell r="HG8">
            <v>0</v>
          </cell>
          <cell r="HH8">
            <v>0</v>
          </cell>
          <cell r="HI8">
            <v>0</v>
          </cell>
          <cell r="HJ8">
            <v>0</v>
          </cell>
          <cell r="HK8">
            <v>0</v>
          </cell>
          <cell r="HL8">
            <v>0</v>
          </cell>
          <cell r="HM8">
            <v>0</v>
          </cell>
          <cell r="HN8">
            <v>0</v>
          </cell>
          <cell r="HO8">
            <v>0</v>
          </cell>
          <cell r="HP8">
            <v>0</v>
          </cell>
          <cell r="HQ8">
            <v>0</v>
          </cell>
          <cell r="HR8">
            <v>0</v>
          </cell>
          <cell r="HS8">
            <v>0</v>
          </cell>
          <cell r="HT8">
            <v>0</v>
          </cell>
          <cell r="HU8">
            <v>0</v>
          </cell>
          <cell r="HV8">
            <v>0</v>
          </cell>
          <cell r="HW8">
            <v>0</v>
          </cell>
          <cell r="HX8">
            <v>0</v>
          </cell>
          <cell r="HY8">
            <v>0</v>
          </cell>
          <cell r="HZ8">
            <v>0</v>
          </cell>
          <cell r="IA8">
            <v>0</v>
          </cell>
          <cell r="IB8">
            <v>0</v>
          </cell>
          <cell r="IC8">
            <v>0</v>
          </cell>
          <cell r="ID8">
            <v>0</v>
          </cell>
          <cell r="IE8">
            <v>0</v>
          </cell>
          <cell r="IF8">
            <v>0</v>
          </cell>
          <cell r="IG8">
            <v>0</v>
          </cell>
          <cell r="IH8">
            <v>0</v>
          </cell>
          <cell r="II8">
            <v>0</v>
          </cell>
          <cell r="IJ8">
            <v>0</v>
          </cell>
          <cell r="IK8">
            <v>0</v>
          </cell>
          <cell r="IL8">
            <v>0</v>
          </cell>
          <cell r="IM8">
            <v>0</v>
          </cell>
          <cell r="IN8">
            <v>0</v>
          </cell>
          <cell r="IO8">
            <v>0</v>
          </cell>
          <cell r="IP8">
            <v>0</v>
          </cell>
          <cell r="IQ8">
            <v>0</v>
          </cell>
          <cell r="IR8">
            <v>0</v>
          </cell>
          <cell r="IS8">
            <v>0</v>
          </cell>
          <cell r="IT8">
            <v>0</v>
          </cell>
          <cell r="IU8">
            <v>0</v>
          </cell>
          <cell r="IV8">
            <v>0</v>
          </cell>
          <cell r="IW8">
            <v>0</v>
          </cell>
          <cell r="IX8">
            <v>0</v>
          </cell>
          <cell r="IY8">
            <v>0</v>
          </cell>
          <cell r="IZ8">
            <v>0</v>
          </cell>
          <cell r="JA8">
            <v>0</v>
          </cell>
          <cell r="JB8">
            <v>0</v>
          </cell>
          <cell r="JC8">
            <v>0</v>
          </cell>
          <cell r="JD8">
            <v>0</v>
          </cell>
          <cell r="JE8">
            <v>0</v>
          </cell>
          <cell r="JF8">
            <v>0</v>
          </cell>
          <cell r="JG8">
            <v>0</v>
          </cell>
          <cell r="JH8">
            <v>0</v>
          </cell>
          <cell r="JI8">
            <v>0</v>
          </cell>
          <cell r="JJ8">
            <v>0</v>
          </cell>
          <cell r="JK8">
            <v>0</v>
          </cell>
          <cell r="JL8">
            <v>0</v>
          </cell>
          <cell r="JM8">
            <v>0</v>
          </cell>
          <cell r="JN8">
            <v>0</v>
          </cell>
          <cell r="JO8">
            <v>0</v>
          </cell>
          <cell r="JP8">
            <v>0</v>
          </cell>
          <cell r="JQ8">
            <v>0</v>
          </cell>
          <cell r="JR8">
            <v>0</v>
          </cell>
          <cell r="JS8">
            <v>0</v>
          </cell>
          <cell r="JT8">
            <v>0</v>
          </cell>
          <cell r="JU8">
            <v>0</v>
          </cell>
          <cell r="JV8">
            <v>0</v>
          </cell>
          <cell r="JW8">
            <v>0</v>
          </cell>
          <cell r="JX8">
            <v>0</v>
          </cell>
          <cell r="JY8">
            <v>0</v>
          </cell>
          <cell r="JZ8">
            <v>0</v>
          </cell>
          <cell r="KA8">
            <v>0</v>
          </cell>
          <cell r="KB8">
            <v>0</v>
          </cell>
          <cell r="KC8">
            <v>0</v>
          </cell>
          <cell r="KD8">
            <v>0</v>
          </cell>
          <cell r="KE8">
            <v>0</v>
          </cell>
          <cell r="KF8">
            <v>0</v>
          </cell>
          <cell r="KG8">
            <v>0</v>
          </cell>
          <cell r="KH8">
            <v>0</v>
          </cell>
          <cell r="KI8">
            <v>0</v>
          </cell>
          <cell r="KJ8">
            <v>0</v>
          </cell>
          <cell r="KK8">
            <v>0</v>
          </cell>
          <cell r="KL8">
            <v>0</v>
          </cell>
          <cell r="KM8">
            <v>0</v>
          </cell>
          <cell r="KN8">
            <v>0</v>
          </cell>
          <cell r="KO8">
            <v>0</v>
          </cell>
          <cell r="KP8">
            <v>0</v>
          </cell>
          <cell r="KQ8">
            <v>0</v>
          </cell>
          <cell r="KR8">
            <v>0</v>
          </cell>
          <cell r="KS8">
            <v>0</v>
          </cell>
          <cell r="KT8">
            <v>0</v>
          </cell>
          <cell r="KU8">
            <v>0</v>
          </cell>
          <cell r="KV8">
            <v>0</v>
          </cell>
          <cell r="KW8">
            <v>0</v>
          </cell>
          <cell r="KX8">
            <v>0</v>
          </cell>
          <cell r="KY8">
            <v>0</v>
          </cell>
          <cell r="KZ8">
            <v>0</v>
          </cell>
          <cell r="LA8">
            <v>0</v>
          </cell>
          <cell r="LB8">
            <v>0</v>
          </cell>
          <cell r="LC8">
            <v>0</v>
          </cell>
          <cell r="LD8">
            <v>0</v>
          </cell>
          <cell r="LE8">
            <v>0</v>
          </cell>
          <cell r="LF8">
            <v>0</v>
          </cell>
          <cell r="LG8">
            <v>0</v>
          </cell>
          <cell r="LH8">
            <v>0</v>
          </cell>
          <cell r="LI8">
            <v>0</v>
          </cell>
        </row>
        <row r="9">
          <cell r="B9">
            <v>71</v>
          </cell>
          <cell r="D9">
            <v>71</v>
          </cell>
          <cell r="E9" t="str">
            <v>Tekući prihodi</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55007549.070000008</v>
          </cell>
          <cell r="CM9">
            <v>75835326.770000011</v>
          </cell>
          <cell r="CN9">
            <v>88914651.389999986</v>
          </cell>
          <cell r="CO9">
            <v>104091401.67000002</v>
          </cell>
          <cell r="CP9">
            <v>94325584.910000011</v>
          </cell>
          <cell r="CQ9">
            <v>99966900.37999998</v>
          </cell>
          <cell r="CR9">
            <v>122481083.35999997</v>
          </cell>
          <cell r="CS9">
            <v>125279368.25000004</v>
          </cell>
          <cell r="CT9">
            <v>117134830.11000006</v>
          </cell>
          <cell r="CU9">
            <v>118761640.25000003</v>
          </cell>
          <cell r="CV9">
            <v>96518169.450000003</v>
          </cell>
          <cell r="CW9">
            <v>145120002.57999998</v>
          </cell>
          <cell r="CX9">
            <v>70782033.379999995</v>
          </cell>
          <cell r="CY9">
            <v>82127760.799999997</v>
          </cell>
          <cell r="CZ9">
            <v>100708163.93000002</v>
          </cell>
          <cell r="DA9">
            <v>109084385.14999998</v>
          </cell>
          <cell r="DB9">
            <v>102078548.78</v>
          </cell>
          <cell r="DC9">
            <v>109841607.17999999</v>
          </cell>
          <cell r="DD9">
            <v>120720236.03</v>
          </cell>
          <cell r="DE9">
            <v>126556297.33000001</v>
          </cell>
          <cell r="DF9">
            <v>117901924.08</v>
          </cell>
          <cell r="DG9">
            <v>158210534.24000004</v>
          </cell>
          <cell r="DH9">
            <v>98496460.129999995</v>
          </cell>
          <cell r="DI9">
            <v>154431127.77000001</v>
          </cell>
          <cell r="DJ9">
            <v>71181339.670000002</v>
          </cell>
          <cell r="DK9">
            <v>86812905.100000009</v>
          </cell>
          <cell r="DL9">
            <v>100426756.40000001</v>
          </cell>
          <cell r="DM9">
            <v>111553536.67</v>
          </cell>
          <cell r="DN9">
            <v>99802277.799999997</v>
          </cell>
          <cell r="DO9">
            <v>118164247.59</v>
          </cell>
          <cell r="DP9">
            <v>127513546.68000001</v>
          </cell>
          <cell r="DQ9">
            <v>124403393.31999995</v>
          </cell>
          <cell r="DR9">
            <v>123697136.31</v>
          </cell>
          <cell r="DS9">
            <v>110697450.34000005</v>
          </cell>
          <cell r="DT9">
            <v>95953862.830000013</v>
          </cell>
          <cell r="DU9">
            <v>156411772.79999998</v>
          </cell>
          <cell r="DV9">
            <v>67415694.690000013</v>
          </cell>
          <cell r="DW9">
            <v>95779987.890000015</v>
          </cell>
          <cell r="DX9">
            <v>121569715.28999998</v>
          </cell>
          <cell r="DY9">
            <v>114117602.84999999</v>
          </cell>
          <cell r="DZ9">
            <v>109929481.12</v>
          </cell>
          <cell r="EA9">
            <v>124386958.85000002</v>
          </cell>
          <cell r="EB9">
            <v>126209907.60000002</v>
          </cell>
          <cell r="EC9">
            <v>190949979.51000002</v>
          </cell>
          <cell r="ED9">
            <v>132898529.40000001</v>
          </cell>
          <cell r="EE9">
            <v>120689605.48999999</v>
          </cell>
          <cell r="EF9">
            <v>112516780.99000002</v>
          </cell>
          <cell r="EG9">
            <v>169975515</v>
          </cell>
          <cell r="EH9">
            <v>73679382.079999998</v>
          </cell>
          <cell r="EI9">
            <v>88768620.050000012</v>
          </cell>
          <cell r="EJ9">
            <v>135184988.79999998</v>
          </cell>
          <cell r="EK9">
            <v>124911661.67</v>
          </cell>
          <cell r="EL9">
            <v>125356661.59000002</v>
          </cell>
          <cell r="EM9">
            <v>134055955.00999999</v>
          </cell>
          <cell r="EN9">
            <v>145961895.21000001</v>
          </cell>
          <cell r="EO9">
            <v>149426896.58000004</v>
          </cell>
          <cell r="EP9">
            <v>138688866.59</v>
          </cell>
          <cell r="EQ9">
            <v>135552744.59</v>
          </cell>
          <cell r="ER9">
            <v>122189011.15000001</v>
          </cell>
          <cell r="ES9">
            <v>0</v>
          </cell>
          <cell r="ET9">
            <v>0</v>
          </cell>
          <cell r="EU9">
            <v>0</v>
          </cell>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cell r="GA9">
            <v>0</v>
          </cell>
          <cell r="GB9">
            <v>0</v>
          </cell>
          <cell r="GC9">
            <v>0</v>
          </cell>
          <cell r="GD9">
            <v>0</v>
          </cell>
          <cell r="GE9">
            <v>0</v>
          </cell>
          <cell r="GF9">
            <v>0</v>
          </cell>
          <cell r="GG9">
            <v>0</v>
          </cell>
          <cell r="GH9">
            <v>0</v>
          </cell>
          <cell r="GI9">
            <v>0</v>
          </cell>
          <cell r="GJ9">
            <v>0</v>
          </cell>
          <cell r="GK9">
            <v>0</v>
          </cell>
          <cell r="GL9">
            <v>0</v>
          </cell>
          <cell r="GM9">
            <v>0</v>
          </cell>
          <cell r="GN9">
            <v>0</v>
          </cell>
          <cell r="GO9">
            <v>0</v>
          </cell>
          <cell r="GP9">
            <v>0</v>
          </cell>
          <cell r="GQ9">
            <v>0</v>
          </cell>
          <cell r="GR9">
            <v>0</v>
          </cell>
          <cell r="GS9">
            <v>0</v>
          </cell>
          <cell r="GT9">
            <v>0</v>
          </cell>
          <cell r="GU9">
            <v>0</v>
          </cell>
          <cell r="GV9">
            <v>0</v>
          </cell>
          <cell r="GW9">
            <v>0</v>
          </cell>
          <cell r="GX9">
            <v>0</v>
          </cell>
          <cell r="GY9">
            <v>0</v>
          </cell>
          <cell r="GZ9">
            <v>0</v>
          </cell>
          <cell r="HA9">
            <v>0</v>
          </cell>
          <cell r="HB9">
            <v>0</v>
          </cell>
          <cell r="HC9">
            <v>0</v>
          </cell>
          <cell r="HD9">
            <v>0</v>
          </cell>
          <cell r="HE9">
            <v>0</v>
          </cell>
          <cell r="HF9">
            <v>0</v>
          </cell>
          <cell r="HG9">
            <v>0</v>
          </cell>
          <cell r="HH9">
            <v>0</v>
          </cell>
          <cell r="HI9">
            <v>0</v>
          </cell>
          <cell r="HJ9">
            <v>0</v>
          </cell>
          <cell r="HK9">
            <v>0</v>
          </cell>
          <cell r="HL9">
            <v>0</v>
          </cell>
          <cell r="HM9">
            <v>0</v>
          </cell>
          <cell r="HN9">
            <v>0</v>
          </cell>
          <cell r="HO9">
            <v>0</v>
          </cell>
          <cell r="HP9">
            <v>0</v>
          </cell>
          <cell r="HQ9">
            <v>0</v>
          </cell>
          <cell r="HR9">
            <v>0</v>
          </cell>
          <cell r="HS9">
            <v>0</v>
          </cell>
          <cell r="HT9">
            <v>0</v>
          </cell>
          <cell r="HU9">
            <v>0</v>
          </cell>
          <cell r="HV9">
            <v>0</v>
          </cell>
          <cell r="HW9">
            <v>0</v>
          </cell>
          <cell r="HX9">
            <v>0</v>
          </cell>
          <cell r="HY9">
            <v>0</v>
          </cell>
          <cell r="HZ9">
            <v>0</v>
          </cell>
          <cell r="IA9">
            <v>0</v>
          </cell>
          <cell r="IB9">
            <v>0</v>
          </cell>
          <cell r="IC9">
            <v>0</v>
          </cell>
          <cell r="ID9">
            <v>0</v>
          </cell>
          <cell r="IE9">
            <v>0</v>
          </cell>
          <cell r="IF9">
            <v>0</v>
          </cell>
          <cell r="IG9">
            <v>0</v>
          </cell>
          <cell r="IH9">
            <v>0</v>
          </cell>
          <cell r="II9">
            <v>0</v>
          </cell>
          <cell r="IJ9">
            <v>0</v>
          </cell>
          <cell r="IK9">
            <v>0</v>
          </cell>
          <cell r="IL9">
            <v>0</v>
          </cell>
          <cell r="IM9">
            <v>0</v>
          </cell>
          <cell r="IN9">
            <v>0</v>
          </cell>
          <cell r="IO9">
            <v>0</v>
          </cell>
          <cell r="IP9">
            <v>0</v>
          </cell>
          <cell r="IQ9">
            <v>0</v>
          </cell>
          <cell r="IR9">
            <v>0</v>
          </cell>
          <cell r="IS9">
            <v>0</v>
          </cell>
          <cell r="IT9">
            <v>0</v>
          </cell>
          <cell r="IU9">
            <v>0</v>
          </cell>
          <cell r="IV9">
            <v>0</v>
          </cell>
          <cell r="IW9">
            <v>0</v>
          </cell>
          <cell r="IX9">
            <v>0</v>
          </cell>
          <cell r="IY9">
            <v>0</v>
          </cell>
          <cell r="IZ9">
            <v>0</v>
          </cell>
          <cell r="JA9">
            <v>0</v>
          </cell>
          <cell r="JB9">
            <v>0</v>
          </cell>
          <cell r="JC9">
            <v>0</v>
          </cell>
          <cell r="JD9">
            <v>0</v>
          </cell>
          <cell r="JE9">
            <v>0</v>
          </cell>
          <cell r="JF9">
            <v>0</v>
          </cell>
          <cell r="JG9">
            <v>0</v>
          </cell>
          <cell r="JH9">
            <v>0</v>
          </cell>
          <cell r="JI9">
            <v>0</v>
          </cell>
          <cell r="JJ9">
            <v>0</v>
          </cell>
          <cell r="JK9">
            <v>0</v>
          </cell>
          <cell r="JL9">
            <v>0</v>
          </cell>
          <cell r="JM9">
            <v>0</v>
          </cell>
          <cell r="JN9">
            <v>0</v>
          </cell>
          <cell r="JO9">
            <v>0</v>
          </cell>
          <cell r="JP9">
            <v>0</v>
          </cell>
          <cell r="JQ9">
            <v>0</v>
          </cell>
          <cell r="JR9">
            <v>0</v>
          </cell>
          <cell r="JS9">
            <v>0</v>
          </cell>
          <cell r="JT9">
            <v>0</v>
          </cell>
          <cell r="JU9">
            <v>0</v>
          </cell>
          <cell r="JV9">
            <v>0</v>
          </cell>
          <cell r="JW9">
            <v>0</v>
          </cell>
          <cell r="JX9">
            <v>0</v>
          </cell>
          <cell r="JY9">
            <v>0</v>
          </cell>
          <cell r="JZ9">
            <v>0</v>
          </cell>
          <cell r="KA9">
            <v>0</v>
          </cell>
          <cell r="KB9">
            <v>0</v>
          </cell>
          <cell r="KC9">
            <v>0</v>
          </cell>
          <cell r="KD9">
            <v>0</v>
          </cell>
          <cell r="KE9">
            <v>0</v>
          </cell>
          <cell r="KF9">
            <v>0</v>
          </cell>
          <cell r="KG9">
            <v>0</v>
          </cell>
          <cell r="KH9">
            <v>0</v>
          </cell>
          <cell r="KI9">
            <v>0</v>
          </cell>
          <cell r="KJ9">
            <v>0</v>
          </cell>
          <cell r="KK9">
            <v>0</v>
          </cell>
          <cell r="KL9">
            <v>0</v>
          </cell>
          <cell r="KM9">
            <v>0</v>
          </cell>
          <cell r="KN9">
            <v>0</v>
          </cell>
          <cell r="KO9">
            <v>0</v>
          </cell>
          <cell r="KP9">
            <v>0</v>
          </cell>
          <cell r="KQ9">
            <v>0</v>
          </cell>
          <cell r="KR9">
            <v>0</v>
          </cell>
          <cell r="KS9">
            <v>0</v>
          </cell>
          <cell r="KT9">
            <v>0</v>
          </cell>
          <cell r="KU9">
            <v>0</v>
          </cell>
          <cell r="KV9">
            <v>0</v>
          </cell>
          <cell r="KW9">
            <v>0</v>
          </cell>
          <cell r="KX9">
            <v>0</v>
          </cell>
          <cell r="KY9">
            <v>0</v>
          </cell>
          <cell r="KZ9">
            <v>0</v>
          </cell>
          <cell r="LA9">
            <v>0</v>
          </cell>
          <cell r="LB9">
            <v>0</v>
          </cell>
          <cell r="LC9">
            <v>0</v>
          </cell>
          <cell r="LD9">
            <v>0</v>
          </cell>
          <cell r="LE9">
            <v>0</v>
          </cell>
          <cell r="LF9">
            <v>0</v>
          </cell>
          <cell r="LG9">
            <v>0</v>
          </cell>
          <cell r="LH9">
            <v>0</v>
          </cell>
          <cell r="LI9">
            <v>0</v>
          </cell>
        </row>
        <row r="10">
          <cell r="A10">
            <v>0</v>
          </cell>
          <cell r="B10">
            <v>0</v>
          </cell>
          <cell r="C10">
            <v>711</v>
          </cell>
          <cell r="D10">
            <v>711</v>
          </cell>
          <cell r="E10" t="str">
            <v>Porezi</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38651682.140000001</v>
          </cell>
          <cell r="CM10">
            <v>43074559.129999995</v>
          </cell>
          <cell r="CN10">
            <v>53935470.890000001</v>
          </cell>
          <cell r="CO10">
            <v>70397095.140000015</v>
          </cell>
          <cell r="CP10">
            <v>59487673.050000004</v>
          </cell>
          <cell r="CQ10">
            <v>61991252.849999994</v>
          </cell>
          <cell r="CR10">
            <v>78155438.859999985</v>
          </cell>
          <cell r="CS10">
            <v>82426236.730000019</v>
          </cell>
          <cell r="CT10">
            <v>71970399.340000018</v>
          </cell>
          <cell r="CU10">
            <v>66404277.470000006</v>
          </cell>
          <cell r="CV10">
            <v>57024205.149999999</v>
          </cell>
          <cell r="CW10">
            <v>72178168.75999999</v>
          </cell>
          <cell r="CX10">
            <v>48388139.909999996</v>
          </cell>
          <cell r="CY10">
            <v>48891680.68999999</v>
          </cell>
          <cell r="CZ10">
            <v>66983401.859999999</v>
          </cell>
          <cell r="DA10">
            <v>71590015.019999996</v>
          </cell>
          <cell r="DB10">
            <v>59304955.359999999</v>
          </cell>
          <cell r="DC10">
            <v>65704527.309999995</v>
          </cell>
          <cell r="DD10">
            <v>79435217.059999987</v>
          </cell>
          <cell r="DE10">
            <v>84181706.100000024</v>
          </cell>
          <cell r="DF10">
            <v>79682673.109999999</v>
          </cell>
          <cell r="DG10">
            <v>102761223.56000002</v>
          </cell>
          <cell r="DH10">
            <v>56236155.620000012</v>
          </cell>
          <cell r="DI10">
            <v>70043886.920000002</v>
          </cell>
          <cell r="DJ10">
            <v>48650345.919999994</v>
          </cell>
          <cell r="DK10">
            <v>51592469.180000007</v>
          </cell>
          <cell r="DL10">
            <v>60361034.989999995</v>
          </cell>
          <cell r="DM10">
            <v>69639815.219999999</v>
          </cell>
          <cell r="DN10">
            <v>62514260.400000006</v>
          </cell>
          <cell r="DO10">
            <v>73370468.569999993</v>
          </cell>
          <cell r="DP10">
            <v>77525685.449999988</v>
          </cell>
          <cell r="DQ10">
            <v>77946419.109999985</v>
          </cell>
          <cell r="DR10">
            <v>78770043.420000017</v>
          </cell>
          <cell r="DS10">
            <v>63111454.090000011</v>
          </cell>
          <cell r="DT10">
            <v>61933489.370000012</v>
          </cell>
          <cell r="DU10">
            <v>80122100.639999971</v>
          </cell>
          <cell r="DV10">
            <v>49873109.479999997</v>
          </cell>
          <cell r="DW10">
            <v>55731541.770000003</v>
          </cell>
          <cell r="DX10">
            <v>74814586.949999988</v>
          </cell>
          <cell r="DY10">
            <v>72317902.650000006</v>
          </cell>
          <cell r="DZ10">
            <v>67796504.100000009</v>
          </cell>
          <cell r="EA10">
            <v>77725350.840000018</v>
          </cell>
          <cell r="EB10">
            <v>84660750.020000011</v>
          </cell>
          <cell r="EC10">
            <v>95610203.920000017</v>
          </cell>
          <cell r="ED10">
            <v>84436328.609999999</v>
          </cell>
          <cell r="EE10">
            <v>76418294.650000006</v>
          </cell>
          <cell r="EF10">
            <v>66580660.090000004</v>
          </cell>
          <cell r="EG10">
            <v>80561502.650000006</v>
          </cell>
          <cell r="EH10">
            <v>53512170.450000003</v>
          </cell>
          <cell r="EI10">
            <v>50615120.200000003</v>
          </cell>
          <cell r="EJ10">
            <v>90524246.909999996</v>
          </cell>
          <cell r="EK10">
            <v>81677988.170000002</v>
          </cell>
          <cell r="EL10">
            <v>77800336.480000004</v>
          </cell>
          <cell r="EM10">
            <v>85282444.409999996</v>
          </cell>
          <cell r="EN10">
            <v>89248400.650000006</v>
          </cell>
          <cell r="EO10">
            <v>99153787.180000007</v>
          </cell>
          <cell r="EP10">
            <v>92913520.620000005</v>
          </cell>
          <cell r="EQ10">
            <v>86378572.319999993</v>
          </cell>
          <cell r="ER10">
            <v>74654697.829999998</v>
          </cell>
          <cell r="ES10">
            <v>89394289.060000002</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cell r="GA10">
            <v>0</v>
          </cell>
          <cell r="GB10">
            <v>0</v>
          </cell>
          <cell r="GC10">
            <v>0</v>
          </cell>
          <cell r="GD10">
            <v>0</v>
          </cell>
          <cell r="GE10">
            <v>0</v>
          </cell>
          <cell r="GF10">
            <v>0</v>
          </cell>
          <cell r="GG10">
            <v>0</v>
          </cell>
          <cell r="GH10">
            <v>0</v>
          </cell>
          <cell r="GI10">
            <v>0</v>
          </cell>
          <cell r="GJ10">
            <v>0</v>
          </cell>
          <cell r="GK10">
            <v>0</v>
          </cell>
          <cell r="GL10">
            <v>0</v>
          </cell>
          <cell r="GM10">
            <v>0</v>
          </cell>
          <cell r="GN10">
            <v>0</v>
          </cell>
          <cell r="GO10">
            <v>0</v>
          </cell>
          <cell r="GP10">
            <v>0</v>
          </cell>
          <cell r="GQ10">
            <v>0</v>
          </cell>
          <cell r="GR10">
            <v>0</v>
          </cell>
          <cell r="GS10">
            <v>0</v>
          </cell>
          <cell r="GT10">
            <v>0</v>
          </cell>
          <cell r="GU10">
            <v>0</v>
          </cell>
          <cell r="GV10">
            <v>0</v>
          </cell>
          <cell r="GW10">
            <v>0</v>
          </cell>
          <cell r="GX10">
            <v>0</v>
          </cell>
          <cell r="GY10">
            <v>0</v>
          </cell>
          <cell r="GZ10">
            <v>0</v>
          </cell>
          <cell r="HA10">
            <v>0</v>
          </cell>
          <cell r="HB10">
            <v>0</v>
          </cell>
          <cell r="HC10">
            <v>0</v>
          </cell>
          <cell r="HD10">
            <v>0</v>
          </cell>
          <cell r="HE10">
            <v>0</v>
          </cell>
          <cell r="HF10">
            <v>0</v>
          </cell>
          <cell r="HG10">
            <v>0</v>
          </cell>
          <cell r="HH10">
            <v>0</v>
          </cell>
          <cell r="HI10">
            <v>0</v>
          </cell>
          <cell r="HJ10">
            <v>0</v>
          </cell>
          <cell r="HK10">
            <v>0</v>
          </cell>
          <cell r="HL10">
            <v>0</v>
          </cell>
          <cell r="HM10">
            <v>0</v>
          </cell>
          <cell r="HN10">
            <v>0</v>
          </cell>
          <cell r="HO10">
            <v>0</v>
          </cell>
          <cell r="HP10">
            <v>0</v>
          </cell>
          <cell r="HQ10">
            <v>0</v>
          </cell>
          <cell r="HR10">
            <v>0</v>
          </cell>
          <cell r="HS10">
            <v>0</v>
          </cell>
          <cell r="HT10">
            <v>0</v>
          </cell>
          <cell r="HU10">
            <v>0</v>
          </cell>
          <cell r="HV10">
            <v>0</v>
          </cell>
          <cell r="HW10">
            <v>0</v>
          </cell>
          <cell r="HX10">
            <v>0</v>
          </cell>
          <cell r="HY10">
            <v>0</v>
          </cell>
          <cell r="HZ10">
            <v>0</v>
          </cell>
          <cell r="IA10">
            <v>0</v>
          </cell>
          <cell r="IB10">
            <v>0</v>
          </cell>
          <cell r="IC10">
            <v>0</v>
          </cell>
          <cell r="ID10">
            <v>0</v>
          </cell>
          <cell r="IE10">
            <v>0</v>
          </cell>
          <cell r="IF10">
            <v>0</v>
          </cell>
          <cell r="IG10">
            <v>0</v>
          </cell>
          <cell r="IH10">
            <v>0</v>
          </cell>
          <cell r="II10">
            <v>0</v>
          </cell>
          <cell r="IJ10">
            <v>0</v>
          </cell>
          <cell r="IK10">
            <v>0</v>
          </cell>
          <cell r="IL10">
            <v>0</v>
          </cell>
          <cell r="IM10">
            <v>0</v>
          </cell>
          <cell r="IN10">
            <v>0</v>
          </cell>
          <cell r="IO10">
            <v>0</v>
          </cell>
          <cell r="IP10">
            <v>0</v>
          </cell>
          <cell r="IQ10">
            <v>0</v>
          </cell>
          <cell r="IR10">
            <v>0</v>
          </cell>
          <cell r="IS10">
            <v>0</v>
          </cell>
          <cell r="IT10">
            <v>0</v>
          </cell>
          <cell r="IU10">
            <v>0</v>
          </cell>
          <cell r="IV10">
            <v>0</v>
          </cell>
          <cell r="IW10">
            <v>0</v>
          </cell>
          <cell r="IX10">
            <v>0</v>
          </cell>
          <cell r="IY10">
            <v>0</v>
          </cell>
          <cell r="IZ10">
            <v>0</v>
          </cell>
          <cell r="JA10">
            <v>0</v>
          </cell>
          <cell r="JB10">
            <v>0</v>
          </cell>
          <cell r="JC10">
            <v>0</v>
          </cell>
          <cell r="JD10">
            <v>0</v>
          </cell>
          <cell r="JE10">
            <v>0</v>
          </cell>
          <cell r="JF10">
            <v>0</v>
          </cell>
          <cell r="JG10">
            <v>0</v>
          </cell>
          <cell r="JH10">
            <v>0</v>
          </cell>
          <cell r="JI10">
            <v>0</v>
          </cell>
          <cell r="JJ10">
            <v>0</v>
          </cell>
          <cell r="JK10">
            <v>0</v>
          </cell>
          <cell r="JL10">
            <v>0</v>
          </cell>
          <cell r="JM10">
            <v>0</v>
          </cell>
          <cell r="JN10">
            <v>0</v>
          </cell>
          <cell r="JO10">
            <v>0</v>
          </cell>
          <cell r="JP10">
            <v>0</v>
          </cell>
          <cell r="JQ10">
            <v>0</v>
          </cell>
          <cell r="JR10">
            <v>0</v>
          </cell>
          <cell r="JS10">
            <v>0</v>
          </cell>
          <cell r="JT10">
            <v>0</v>
          </cell>
          <cell r="JU10">
            <v>0</v>
          </cell>
          <cell r="JV10">
            <v>0</v>
          </cell>
          <cell r="JW10">
            <v>0</v>
          </cell>
          <cell r="JX10">
            <v>0</v>
          </cell>
          <cell r="JY10">
            <v>0</v>
          </cell>
          <cell r="JZ10">
            <v>0</v>
          </cell>
          <cell r="KA10">
            <v>0</v>
          </cell>
          <cell r="KB10">
            <v>0</v>
          </cell>
          <cell r="KC10">
            <v>0</v>
          </cell>
          <cell r="KD10">
            <v>0</v>
          </cell>
          <cell r="KE10">
            <v>0</v>
          </cell>
          <cell r="KF10">
            <v>0</v>
          </cell>
          <cell r="KG10">
            <v>0</v>
          </cell>
          <cell r="KH10">
            <v>0</v>
          </cell>
          <cell r="KI10">
            <v>0</v>
          </cell>
          <cell r="KJ10">
            <v>0</v>
          </cell>
          <cell r="KK10">
            <v>0</v>
          </cell>
          <cell r="KL10">
            <v>0</v>
          </cell>
          <cell r="KM10">
            <v>0</v>
          </cell>
          <cell r="KN10">
            <v>0</v>
          </cell>
          <cell r="KO10">
            <v>0</v>
          </cell>
          <cell r="KP10">
            <v>0</v>
          </cell>
          <cell r="KQ10">
            <v>0</v>
          </cell>
          <cell r="KR10">
            <v>0</v>
          </cell>
          <cell r="KS10">
            <v>0</v>
          </cell>
          <cell r="KT10">
            <v>0</v>
          </cell>
          <cell r="KU10">
            <v>0</v>
          </cell>
          <cell r="KV10">
            <v>0</v>
          </cell>
          <cell r="KW10">
            <v>0</v>
          </cell>
          <cell r="KX10">
            <v>0</v>
          </cell>
          <cell r="KY10">
            <v>0</v>
          </cell>
          <cell r="KZ10">
            <v>0</v>
          </cell>
          <cell r="LA10">
            <v>0</v>
          </cell>
          <cell r="LB10">
            <v>0</v>
          </cell>
          <cell r="LC10">
            <v>0</v>
          </cell>
          <cell r="LD10">
            <v>0</v>
          </cell>
          <cell r="LE10">
            <v>0</v>
          </cell>
          <cell r="LF10">
            <v>0</v>
          </cell>
          <cell r="LG10">
            <v>0</v>
          </cell>
          <cell r="LH10">
            <v>0</v>
          </cell>
          <cell r="LI10">
            <v>0</v>
          </cell>
        </row>
        <row r="11">
          <cell r="D11">
            <v>7111</v>
          </cell>
          <cell r="E11" t="str">
            <v>Porez na dohodak fizičkih lica</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2526434.27</v>
          </cell>
          <cell r="CM11">
            <v>6576693.6499999939</v>
          </cell>
          <cell r="CN11">
            <v>6649607.6899999976</v>
          </cell>
          <cell r="CO11">
            <v>6878624.9600000037</v>
          </cell>
          <cell r="CP11">
            <v>7715762.9900000067</v>
          </cell>
          <cell r="CQ11">
            <v>6905575.8100000024</v>
          </cell>
          <cell r="CR11">
            <v>7544499.169999999</v>
          </cell>
          <cell r="CS11">
            <v>8683203.9300000034</v>
          </cell>
          <cell r="CT11">
            <v>9021711.1100000013</v>
          </cell>
          <cell r="CU11">
            <v>10279942.169999996</v>
          </cell>
          <cell r="CV11">
            <v>7302700.2599999951</v>
          </cell>
          <cell r="CW11">
            <v>15533677.899999999</v>
          </cell>
          <cell r="CX11">
            <v>3618675.86</v>
          </cell>
          <cell r="CY11">
            <v>6667541.54</v>
          </cell>
          <cell r="CZ11">
            <v>8194536.0300000003</v>
          </cell>
          <cell r="DA11">
            <v>8012567.7000000002</v>
          </cell>
          <cell r="DB11">
            <v>8930235.6400000006</v>
          </cell>
          <cell r="DC11">
            <v>8873002.2799999993</v>
          </cell>
          <cell r="DD11">
            <v>8846190.8499999996</v>
          </cell>
          <cell r="DE11">
            <v>9451996.9199999999</v>
          </cell>
          <cell r="DF11">
            <v>8133658.2199999997</v>
          </cell>
          <cell r="DG11">
            <v>10375239.68</v>
          </cell>
          <cell r="DH11">
            <v>7680183.6100000003</v>
          </cell>
          <cell r="DI11">
            <v>15621993.34</v>
          </cell>
          <cell r="DJ11">
            <v>4124772.2199999942</v>
          </cell>
          <cell r="DK11">
            <v>6382588.3899999997</v>
          </cell>
          <cell r="DL11">
            <v>7348323.950000002</v>
          </cell>
          <cell r="DM11">
            <v>7769463.1899999976</v>
          </cell>
          <cell r="DN11">
            <v>6638534.7299999977</v>
          </cell>
          <cell r="DO11">
            <v>7851015.5500000063</v>
          </cell>
          <cell r="DP11">
            <v>8602485.6799999997</v>
          </cell>
          <cell r="DQ11">
            <v>7987492.7399999984</v>
          </cell>
          <cell r="DR11">
            <v>7895000.8600000087</v>
          </cell>
          <cell r="DS11">
            <v>12558044.720000006</v>
          </cell>
          <cell r="DT11">
            <v>10620418.339999994</v>
          </cell>
          <cell r="DU11">
            <v>16988178.789999992</v>
          </cell>
          <cell r="DV11">
            <v>3378459.01</v>
          </cell>
          <cell r="DW11">
            <v>8966879.7300000004</v>
          </cell>
          <cell r="DX11">
            <v>9924140.9199999999</v>
          </cell>
          <cell r="DY11">
            <v>8377077.25</v>
          </cell>
          <cell r="DZ11">
            <v>8563145.8100000005</v>
          </cell>
          <cell r="EA11">
            <v>9760165.0700000003</v>
          </cell>
          <cell r="EB11">
            <v>12597996.66</v>
          </cell>
          <cell r="EC11">
            <v>11738543.99</v>
          </cell>
          <cell r="ED11">
            <v>12658379.98</v>
          </cell>
          <cell r="EE11">
            <v>10220885.41</v>
          </cell>
          <cell r="EF11">
            <v>8748146.6300000008</v>
          </cell>
          <cell r="EG11">
            <v>18197782.010000002</v>
          </cell>
          <cell r="EH11">
            <v>3855468.97</v>
          </cell>
          <cell r="EI11">
            <v>7751521.5300000003</v>
          </cell>
          <cell r="EJ11">
            <v>9093379.6300000008</v>
          </cell>
          <cell r="EK11">
            <v>8729072.4399999995</v>
          </cell>
          <cell r="EL11">
            <v>9825835.5299999993</v>
          </cell>
          <cell r="EM11">
            <v>9719543.6799999997</v>
          </cell>
          <cell r="EN11">
            <v>10577855.74</v>
          </cell>
          <cell r="EO11">
            <v>10476522.35</v>
          </cell>
          <cell r="EP11">
            <v>9609655.3800000008</v>
          </cell>
          <cell r="EQ11">
            <v>10226839.18</v>
          </cell>
          <cell r="ER11">
            <v>7670634.21</v>
          </cell>
          <cell r="ES11">
            <v>14446111.9</v>
          </cell>
          <cell r="ET11">
            <v>0</v>
          </cell>
          <cell r="EU11">
            <v>0</v>
          </cell>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cell r="GA11">
            <v>0</v>
          </cell>
          <cell r="GB11">
            <v>0</v>
          </cell>
          <cell r="GC11">
            <v>0</v>
          </cell>
          <cell r="GD11">
            <v>0</v>
          </cell>
          <cell r="GE11">
            <v>0</v>
          </cell>
          <cell r="GF11">
            <v>0</v>
          </cell>
          <cell r="GG11">
            <v>0</v>
          </cell>
          <cell r="GH11">
            <v>0</v>
          </cell>
          <cell r="GI11">
            <v>0</v>
          </cell>
          <cell r="GJ11">
            <v>0</v>
          </cell>
          <cell r="GK11">
            <v>0</v>
          </cell>
          <cell r="GL11">
            <v>0</v>
          </cell>
          <cell r="GM11">
            <v>0</v>
          </cell>
          <cell r="GN11">
            <v>0</v>
          </cell>
          <cell r="GO11">
            <v>0</v>
          </cell>
          <cell r="GP11">
            <v>0</v>
          </cell>
          <cell r="GQ11">
            <v>0</v>
          </cell>
          <cell r="GR11">
            <v>0</v>
          </cell>
          <cell r="GS11">
            <v>0</v>
          </cell>
          <cell r="GT11">
            <v>0</v>
          </cell>
          <cell r="GU11">
            <v>0</v>
          </cell>
          <cell r="GV11">
            <v>0</v>
          </cell>
          <cell r="GW11">
            <v>0</v>
          </cell>
          <cell r="GX11">
            <v>0</v>
          </cell>
          <cell r="GY11">
            <v>0</v>
          </cell>
          <cell r="GZ11">
            <v>0</v>
          </cell>
          <cell r="HA11">
            <v>0</v>
          </cell>
          <cell r="HB11">
            <v>0</v>
          </cell>
          <cell r="HC11">
            <v>0</v>
          </cell>
          <cell r="HD11">
            <v>0</v>
          </cell>
          <cell r="HE11">
            <v>0</v>
          </cell>
          <cell r="HF11">
            <v>0</v>
          </cell>
          <cell r="HG11">
            <v>0</v>
          </cell>
          <cell r="HH11">
            <v>0</v>
          </cell>
          <cell r="HI11">
            <v>0</v>
          </cell>
          <cell r="HJ11">
            <v>0</v>
          </cell>
          <cell r="HK11">
            <v>0</v>
          </cell>
          <cell r="HL11">
            <v>0</v>
          </cell>
          <cell r="HM11">
            <v>0</v>
          </cell>
          <cell r="HN11">
            <v>0</v>
          </cell>
          <cell r="HO11">
            <v>0</v>
          </cell>
          <cell r="HP11">
            <v>0</v>
          </cell>
          <cell r="HQ11">
            <v>0</v>
          </cell>
          <cell r="HR11">
            <v>0</v>
          </cell>
          <cell r="HS11">
            <v>0</v>
          </cell>
          <cell r="HT11">
            <v>0</v>
          </cell>
          <cell r="HU11">
            <v>0</v>
          </cell>
          <cell r="HV11">
            <v>0</v>
          </cell>
          <cell r="HW11">
            <v>0</v>
          </cell>
          <cell r="HX11">
            <v>0</v>
          </cell>
          <cell r="HY11">
            <v>0</v>
          </cell>
          <cell r="HZ11">
            <v>0</v>
          </cell>
          <cell r="IA11">
            <v>0</v>
          </cell>
          <cell r="IB11">
            <v>0</v>
          </cell>
          <cell r="IC11">
            <v>0</v>
          </cell>
          <cell r="ID11">
            <v>0</v>
          </cell>
          <cell r="IE11">
            <v>0</v>
          </cell>
          <cell r="IF11">
            <v>0</v>
          </cell>
          <cell r="IG11">
            <v>0</v>
          </cell>
          <cell r="IH11">
            <v>0</v>
          </cell>
          <cell r="II11">
            <v>0</v>
          </cell>
          <cell r="IJ11">
            <v>0</v>
          </cell>
          <cell r="IK11">
            <v>0</v>
          </cell>
          <cell r="IL11">
            <v>0</v>
          </cell>
          <cell r="IM11">
            <v>0</v>
          </cell>
          <cell r="IN11">
            <v>0</v>
          </cell>
          <cell r="IO11">
            <v>0</v>
          </cell>
          <cell r="IP11">
            <v>0</v>
          </cell>
          <cell r="IQ11">
            <v>0</v>
          </cell>
          <cell r="IR11">
            <v>0</v>
          </cell>
          <cell r="IS11">
            <v>0</v>
          </cell>
          <cell r="IT11">
            <v>0</v>
          </cell>
          <cell r="IU11">
            <v>0</v>
          </cell>
          <cell r="IV11">
            <v>0</v>
          </cell>
          <cell r="IW11">
            <v>0</v>
          </cell>
          <cell r="IX11">
            <v>0</v>
          </cell>
          <cell r="IY11">
            <v>0</v>
          </cell>
          <cell r="IZ11">
            <v>0</v>
          </cell>
          <cell r="JA11">
            <v>0</v>
          </cell>
          <cell r="JB11">
            <v>0</v>
          </cell>
          <cell r="JC11">
            <v>0</v>
          </cell>
          <cell r="JD11">
            <v>0</v>
          </cell>
          <cell r="JE11">
            <v>0</v>
          </cell>
          <cell r="JF11">
            <v>0</v>
          </cell>
          <cell r="JG11">
            <v>0</v>
          </cell>
          <cell r="JH11">
            <v>0</v>
          </cell>
          <cell r="JI11">
            <v>0</v>
          </cell>
          <cell r="JJ11">
            <v>0</v>
          </cell>
          <cell r="JK11">
            <v>0</v>
          </cell>
          <cell r="JL11">
            <v>0</v>
          </cell>
          <cell r="JM11">
            <v>0</v>
          </cell>
          <cell r="JN11">
            <v>0</v>
          </cell>
          <cell r="JO11">
            <v>0</v>
          </cell>
          <cell r="JP11">
            <v>0</v>
          </cell>
          <cell r="JQ11">
            <v>0</v>
          </cell>
          <cell r="JR11">
            <v>0</v>
          </cell>
          <cell r="JS11">
            <v>0</v>
          </cell>
          <cell r="JT11">
            <v>0</v>
          </cell>
          <cell r="JU11">
            <v>0</v>
          </cell>
          <cell r="JV11">
            <v>0</v>
          </cell>
          <cell r="JW11">
            <v>0</v>
          </cell>
          <cell r="JX11">
            <v>0</v>
          </cell>
          <cell r="JY11">
            <v>0</v>
          </cell>
          <cell r="JZ11">
            <v>0</v>
          </cell>
          <cell r="KA11">
            <v>0</v>
          </cell>
          <cell r="KB11">
            <v>0</v>
          </cell>
          <cell r="KC11">
            <v>0</v>
          </cell>
          <cell r="KD11">
            <v>0</v>
          </cell>
          <cell r="KE11">
            <v>0</v>
          </cell>
          <cell r="KF11">
            <v>0</v>
          </cell>
          <cell r="KG11">
            <v>0</v>
          </cell>
          <cell r="KH11">
            <v>0</v>
          </cell>
          <cell r="KI11">
            <v>0</v>
          </cell>
          <cell r="KJ11">
            <v>0</v>
          </cell>
          <cell r="KK11">
            <v>0</v>
          </cell>
          <cell r="KL11">
            <v>0</v>
          </cell>
          <cell r="KM11">
            <v>0</v>
          </cell>
          <cell r="KN11">
            <v>0</v>
          </cell>
          <cell r="KO11">
            <v>0</v>
          </cell>
          <cell r="KP11">
            <v>0</v>
          </cell>
          <cell r="KQ11">
            <v>0</v>
          </cell>
          <cell r="KR11">
            <v>0</v>
          </cell>
          <cell r="KS11">
            <v>0</v>
          </cell>
          <cell r="KT11">
            <v>0</v>
          </cell>
          <cell r="KU11">
            <v>0</v>
          </cell>
          <cell r="KV11">
            <v>0</v>
          </cell>
          <cell r="KW11">
            <v>0</v>
          </cell>
          <cell r="KX11">
            <v>0</v>
          </cell>
          <cell r="KY11">
            <v>0</v>
          </cell>
          <cell r="KZ11">
            <v>0</v>
          </cell>
          <cell r="LA11">
            <v>0</v>
          </cell>
          <cell r="LB11">
            <v>0</v>
          </cell>
          <cell r="LC11">
            <v>0</v>
          </cell>
          <cell r="LD11">
            <v>0</v>
          </cell>
          <cell r="LE11">
            <v>0</v>
          </cell>
          <cell r="LF11">
            <v>0</v>
          </cell>
          <cell r="LG11">
            <v>0</v>
          </cell>
          <cell r="LH11">
            <v>0</v>
          </cell>
          <cell r="LI11">
            <v>0</v>
          </cell>
        </row>
        <row r="12">
          <cell r="D12">
            <v>7112</v>
          </cell>
          <cell r="E12" t="str">
            <v>Porez na dobit pravnih lica</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496276.24</v>
          </cell>
          <cell r="CM12">
            <v>1055200.6000000003</v>
          </cell>
          <cell r="CN12">
            <v>5089275.7499999991</v>
          </cell>
          <cell r="CO12">
            <v>14799003.470000001</v>
          </cell>
          <cell r="CP12">
            <v>3059202.23</v>
          </cell>
          <cell r="CQ12">
            <v>3636920.8499999996</v>
          </cell>
          <cell r="CR12">
            <v>3866755.9</v>
          </cell>
          <cell r="CS12">
            <v>2838435.42</v>
          </cell>
          <cell r="CT12">
            <v>2334594.66</v>
          </cell>
          <cell r="CU12">
            <v>1290368.17</v>
          </cell>
          <cell r="CV12">
            <v>1131477.26</v>
          </cell>
          <cell r="CW12">
            <v>1041215.8400000002</v>
          </cell>
          <cell r="CX12">
            <v>1541172.27</v>
          </cell>
          <cell r="CY12">
            <v>956251.9</v>
          </cell>
          <cell r="CZ12">
            <v>12105724.380000001</v>
          </cell>
          <cell r="DA12">
            <v>11308140.51</v>
          </cell>
          <cell r="DB12">
            <v>2493246.79</v>
          </cell>
          <cell r="DC12">
            <v>2382596.06</v>
          </cell>
          <cell r="DD12">
            <v>5915301.0899999999</v>
          </cell>
          <cell r="DE12">
            <v>2518646.2200000002</v>
          </cell>
          <cell r="DF12">
            <v>2054396.39</v>
          </cell>
          <cell r="DG12">
            <v>1764157.95</v>
          </cell>
          <cell r="DH12">
            <v>495961.62</v>
          </cell>
          <cell r="DI12">
            <v>1484776.32</v>
          </cell>
          <cell r="DJ12">
            <v>500820.52999999991</v>
          </cell>
          <cell r="DK12">
            <v>776411.7200000002</v>
          </cell>
          <cell r="DL12">
            <v>9846873.8099999987</v>
          </cell>
          <cell r="DM12">
            <v>15145224.379999999</v>
          </cell>
          <cell r="DN12">
            <v>2278350.0299999993</v>
          </cell>
          <cell r="DO12">
            <v>4095208.3599999989</v>
          </cell>
          <cell r="DP12">
            <v>2969829.04</v>
          </cell>
          <cell r="DQ12">
            <v>1709846.5499999991</v>
          </cell>
          <cell r="DR12">
            <v>2279121.8800000008</v>
          </cell>
          <cell r="DS12">
            <v>629921.88999999966</v>
          </cell>
          <cell r="DT12">
            <v>477921.05</v>
          </cell>
          <cell r="DU12">
            <v>1442198.9400000004</v>
          </cell>
          <cell r="DV12">
            <v>308497.07</v>
          </cell>
          <cell r="DW12">
            <v>1230342</v>
          </cell>
          <cell r="DX12">
            <v>15051954.65</v>
          </cell>
          <cell r="DY12">
            <v>11458551.32</v>
          </cell>
          <cell r="DZ12">
            <v>2599087.38</v>
          </cell>
          <cell r="EA12">
            <v>4450921.9400000004</v>
          </cell>
          <cell r="EB12">
            <v>2550814.71</v>
          </cell>
          <cell r="EC12">
            <v>2816513.59</v>
          </cell>
          <cell r="ED12">
            <v>1745433.32</v>
          </cell>
          <cell r="EE12">
            <v>1556300.93</v>
          </cell>
          <cell r="EF12">
            <v>521816.19</v>
          </cell>
          <cell r="EG12">
            <v>964356.93</v>
          </cell>
          <cell r="EH12">
            <v>632316.18999999994</v>
          </cell>
          <cell r="EI12">
            <v>1242026.04</v>
          </cell>
          <cell r="EJ12">
            <v>17612665.690000001</v>
          </cell>
          <cell r="EK12">
            <v>14506801.98</v>
          </cell>
          <cell r="EL12">
            <v>2683183.94</v>
          </cell>
          <cell r="EM12">
            <v>2493382.48</v>
          </cell>
          <cell r="EN12">
            <v>2422592.44</v>
          </cell>
          <cell r="EO12">
            <v>2511333.39</v>
          </cell>
          <cell r="EP12">
            <v>1103662</v>
          </cell>
          <cell r="EQ12">
            <v>1688078.63</v>
          </cell>
          <cell r="ER12">
            <v>667573.11</v>
          </cell>
          <cell r="ES12">
            <v>1664886.32</v>
          </cell>
          <cell r="ET12">
            <v>0</v>
          </cell>
          <cell r="EU12">
            <v>0</v>
          </cell>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cell r="GA12">
            <v>0</v>
          </cell>
          <cell r="GB12">
            <v>0</v>
          </cell>
          <cell r="GC12">
            <v>0</v>
          </cell>
          <cell r="GD12">
            <v>0</v>
          </cell>
          <cell r="GE12">
            <v>0</v>
          </cell>
          <cell r="GF12">
            <v>0</v>
          </cell>
          <cell r="GG12">
            <v>0</v>
          </cell>
          <cell r="GH12">
            <v>0</v>
          </cell>
          <cell r="GI12">
            <v>0</v>
          </cell>
          <cell r="GJ12">
            <v>0</v>
          </cell>
          <cell r="GK12">
            <v>0</v>
          </cell>
          <cell r="GL12">
            <v>0</v>
          </cell>
          <cell r="GM12">
            <v>0</v>
          </cell>
          <cell r="GN12">
            <v>0</v>
          </cell>
          <cell r="GO12">
            <v>0</v>
          </cell>
          <cell r="GP12">
            <v>0</v>
          </cell>
          <cell r="GQ12">
            <v>0</v>
          </cell>
          <cell r="GR12">
            <v>0</v>
          </cell>
          <cell r="GS12">
            <v>0</v>
          </cell>
          <cell r="GT12">
            <v>0</v>
          </cell>
          <cell r="GU12">
            <v>0</v>
          </cell>
          <cell r="GV12">
            <v>0</v>
          </cell>
          <cell r="GW12">
            <v>0</v>
          </cell>
          <cell r="GX12">
            <v>0</v>
          </cell>
          <cell r="GY12">
            <v>0</v>
          </cell>
          <cell r="GZ12">
            <v>0</v>
          </cell>
          <cell r="HA12">
            <v>0</v>
          </cell>
          <cell r="HB12">
            <v>0</v>
          </cell>
          <cell r="HC12">
            <v>0</v>
          </cell>
          <cell r="HD12">
            <v>0</v>
          </cell>
          <cell r="HE12">
            <v>0</v>
          </cell>
          <cell r="HF12">
            <v>0</v>
          </cell>
          <cell r="HG12">
            <v>0</v>
          </cell>
          <cell r="HH12">
            <v>0</v>
          </cell>
          <cell r="HI12">
            <v>0</v>
          </cell>
          <cell r="HJ12">
            <v>0</v>
          </cell>
          <cell r="HK12">
            <v>0</v>
          </cell>
          <cell r="HL12">
            <v>0</v>
          </cell>
          <cell r="HM12">
            <v>0</v>
          </cell>
          <cell r="HN12">
            <v>0</v>
          </cell>
          <cell r="HO12">
            <v>0</v>
          </cell>
          <cell r="HP12">
            <v>0</v>
          </cell>
          <cell r="HQ12">
            <v>0</v>
          </cell>
          <cell r="HR12">
            <v>0</v>
          </cell>
          <cell r="HS12">
            <v>0</v>
          </cell>
          <cell r="HT12">
            <v>0</v>
          </cell>
          <cell r="HU12">
            <v>0</v>
          </cell>
          <cell r="HV12">
            <v>0</v>
          </cell>
          <cell r="HW12">
            <v>0</v>
          </cell>
          <cell r="HX12">
            <v>0</v>
          </cell>
          <cell r="HY12">
            <v>0</v>
          </cell>
          <cell r="HZ12">
            <v>0</v>
          </cell>
          <cell r="IA12">
            <v>0</v>
          </cell>
          <cell r="IB12">
            <v>0</v>
          </cell>
          <cell r="IC12">
            <v>0</v>
          </cell>
          <cell r="ID12">
            <v>0</v>
          </cell>
          <cell r="IE12">
            <v>0</v>
          </cell>
          <cell r="IF12">
            <v>0</v>
          </cell>
          <cell r="IG12">
            <v>0</v>
          </cell>
          <cell r="IH12">
            <v>0</v>
          </cell>
          <cell r="II12">
            <v>0</v>
          </cell>
          <cell r="IJ12">
            <v>0</v>
          </cell>
          <cell r="IK12">
            <v>0</v>
          </cell>
          <cell r="IL12">
            <v>0</v>
          </cell>
          <cell r="IM12">
            <v>0</v>
          </cell>
          <cell r="IN12">
            <v>0</v>
          </cell>
          <cell r="IO12">
            <v>0</v>
          </cell>
          <cell r="IP12">
            <v>0</v>
          </cell>
          <cell r="IQ12">
            <v>0</v>
          </cell>
          <cell r="IR12">
            <v>0</v>
          </cell>
          <cell r="IS12">
            <v>0</v>
          </cell>
          <cell r="IT12">
            <v>0</v>
          </cell>
          <cell r="IU12">
            <v>0</v>
          </cell>
          <cell r="IV12">
            <v>0</v>
          </cell>
          <cell r="IW12">
            <v>0</v>
          </cell>
          <cell r="IX12">
            <v>0</v>
          </cell>
          <cell r="IY12">
            <v>0</v>
          </cell>
          <cell r="IZ12">
            <v>0</v>
          </cell>
          <cell r="JA12">
            <v>0</v>
          </cell>
          <cell r="JB12">
            <v>0</v>
          </cell>
          <cell r="JC12">
            <v>0</v>
          </cell>
          <cell r="JD12">
            <v>0</v>
          </cell>
          <cell r="JE12">
            <v>0</v>
          </cell>
          <cell r="JF12">
            <v>0</v>
          </cell>
          <cell r="JG12">
            <v>0</v>
          </cell>
          <cell r="JH12">
            <v>0</v>
          </cell>
          <cell r="JI12">
            <v>0</v>
          </cell>
          <cell r="JJ12">
            <v>0</v>
          </cell>
          <cell r="JK12">
            <v>0</v>
          </cell>
          <cell r="JL12">
            <v>0</v>
          </cell>
          <cell r="JM12">
            <v>0</v>
          </cell>
          <cell r="JN12">
            <v>0</v>
          </cell>
          <cell r="JO12">
            <v>0</v>
          </cell>
          <cell r="JP12">
            <v>0</v>
          </cell>
          <cell r="JQ12">
            <v>0</v>
          </cell>
          <cell r="JR12">
            <v>0</v>
          </cell>
          <cell r="JS12">
            <v>0</v>
          </cell>
          <cell r="JT12">
            <v>0</v>
          </cell>
          <cell r="JU12">
            <v>0</v>
          </cell>
          <cell r="JV12">
            <v>0</v>
          </cell>
          <cell r="JW12">
            <v>0</v>
          </cell>
          <cell r="JX12">
            <v>0</v>
          </cell>
          <cell r="JY12">
            <v>0</v>
          </cell>
          <cell r="JZ12">
            <v>0</v>
          </cell>
          <cell r="KA12">
            <v>0</v>
          </cell>
          <cell r="KB12">
            <v>0</v>
          </cell>
          <cell r="KC12">
            <v>0</v>
          </cell>
          <cell r="KD12">
            <v>0</v>
          </cell>
          <cell r="KE12">
            <v>0</v>
          </cell>
          <cell r="KF12">
            <v>0</v>
          </cell>
          <cell r="KG12">
            <v>0</v>
          </cell>
          <cell r="KH12">
            <v>0</v>
          </cell>
          <cell r="KI12">
            <v>0</v>
          </cell>
          <cell r="KJ12">
            <v>0</v>
          </cell>
          <cell r="KK12">
            <v>0</v>
          </cell>
          <cell r="KL12">
            <v>0</v>
          </cell>
          <cell r="KM12">
            <v>0</v>
          </cell>
          <cell r="KN12">
            <v>0</v>
          </cell>
          <cell r="KO12">
            <v>0</v>
          </cell>
          <cell r="KP12">
            <v>0</v>
          </cell>
          <cell r="KQ12">
            <v>0</v>
          </cell>
          <cell r="KR12">
            <v>0</v>
          </cell>
          <cell r="KS12">
            <v>0</v>
          </cell>
          <cell r="KT12">
            <v>0</v>
          </cell>
          <cell r="KU12">
            <v>0</v>
          </cell>
          <cell r="KV12">
            <v>0</v>
          </cell>
          <cell r="KW12">
            <v>0</v>
          </cell>
          <cell r="KX12">
            <v>0</v>
          </cell>
          <cell r="KY12">
            <v>0</v>
          </cell>
          <cell r="KZ12">
            <v>0</v>
          </cell>
          <cell r="LA12">
            <v>0</v>
          </cell>
          <cell r="LB12">
            <v>0</v>
          </cell>
          <cell r="LC12">
            <v>0</v>
          </cell>
          <cell r="LD12">
            <v>0</v>
          </cell>
          <cell r="LE12">
            <v>0</v>
          </cell>
          <cell r="LF12">
            <v>0</v>
          </cell>
          <cell r="LG12">
            <v>0</v>
          </cell>
          <cell r="LH12">
            <v>0</v>
          </cell>
          <cell r="LI12">
            <v>0</v>
          </cell>
        </row>
        <row r="13">
          <cell r="D13">
            <v>7113</v>
          </cell>
          <cell r="E13" t="str">
            <v>Porez na promet nepokretnosti</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115652.5</v>
          </cell>
          <cell r="CM13">
            <v>124226.80999999998</v>
          </cell>
          <cell r="CN13">
            <v>132357.70000000001</v>
          </cell>
          <cell r="CO13">
            <v>115457.95</v>
          </cell>
          <cell r="CP13">
            <v>67705.25999999998</v>
          </cell>
          <cell r="CQ13">
            <v>72081.91</v>
          </cell>
          <cell r="CR13">
            <v>126831.70000000001</v>
          </cell>
          <cell r="CS13">
            <v>162557.79</v>
          </cell>
          <cell r="CT13">
            <v>100652.06999999999</v>
          </cell>
          <cell r="CU13">
            <v>168549.68</v>
          </cell>
          <cell r="CV13">
            <v>113492.53000000001</v>
          </cell>
          <cell r="CW13">
            <v>140999.42000000001</v>
          </cell>
          <cell r="CX13">
            <v>101912.43</v>
          </cell>
          <cell r="CY13">
            <v>108443.93</v>
          </cell>
          <cell r="CZ13">
            <v>147063.39000000001</v>
          </cell>
          <cell r="DA13">
            <v>141709.28</v>
          </cell>
          <cell r="DB13">
            <v>99243.1</v>
          </cell>
          <cell r="DC13">
            <v>122243.61</v>
          </cell>
          <cell r="DD13">
            <v>137366.94</v>
          </cell>
          <cell r="DE13">
            <v>107633.93</v>
          </cell>
          <cell r="DF13">
            <v>124234.63</v>
          </cell>
          <cell r="DG13">
            <v>120976.32000000001</v>
          </cell>
          <cell r="DH13">
            <v>104566.49</v>
          </cell>
          <cell r="DI13">
            <v>164005.82999999999</v>
          </cell>
          <cell r="DJ13">
            <v>64332.390000000007</v>
          </cell>
          <cell r="DK13">
            <v>156323.32</v>
          </cell>
          <cell r="DL13">
            <v>109018.21</v>
          </cell>
          <cell r="DM13">
            <v>92127.279999999984</v>
          </cell>
          <cell r="DN13">
            <v>84167.930000000008</v>
          </cell>
          <cell r="DO13">
            <v>129133.9</v>
          </cell>
          <cell r="DP13">
            <v>107539.78</v>
          </cell>
          <cell r="DQ13">
            <v>98669.24</v>
          </cell>
          <cell r="DR13">
            <v>145821.66</v>
          </cell>
          <cell r="DS13">
            <v>120068.57</v>
          </cell>
          <cell r="DT13">
            <v>133190.98000000001</v>
          </cell>
          <cell r="DU13">
            <v>246402.12000000005</v>
          </cell>
          <cell r="DV13">
            <v>84789.68</v>
          </cell>
          <cell r="DW13">
            <v>116811.6</v>
          </cell>
          <cell r="DX13">
            <v>93474.83</v>
          </cell>
          <cell r="DY13">
            <v>89942.54</v>
          </cell>
          <cell r="DZ13">
            <v>95910.8</v>
          </cell>
          <cell r="EA13">
            <v>125863.94</v>
          </cell>
          <cell r="EB13">
            <v>87863.37</v>
          </cell>
          <cell r="EC13">
            <v>133027.82999999999</v>
          </cell>
          <cell r="ED13">
            <v>160261.85</v>
          </cell>
          <cell r="EE13">
            <v>102926.91</v>
          </cell>
          <cell r="EF13">
            <v>121571.98</v>
          </cell>
          <cell r="EG13">
            <v>117604.66</v>
          </cell>
          <cell r="EH13">
            <v>58790.3</v>
          </cell>
          <cell r="EI13">
            <v>107978.26</v>
          </cell>
          <cell r="EJ13">
            <v>88556.13</v>
          </cell>
          <cell r="EK13">
            <v>93919.51</v>
          </cell>
          <cell r="EL13">
            <v>178761.83</v>
          </cell>
          <cell r="EM13">
            <v>96074.04</v>
          </cell>
          <cell r="EN13">
            <v>140635.43</v>
          </cell>
          <cell r="EO13">
            <v>152546.72</v>
          </cell>
          <cell r="EP13">
            <v>115920.43</v>
          </cell>
          <cell r="EQ13">
            <v>195735.62</v>
          </cell>
          <cell r="ER13">
            <v>165720.76</v>
          </cell>
          <cell r="ES13">
            <v>130025.67</v>
          </cell>
          <cell r="ET13">
            <v>0</v>
          </cell>
          <cell r="EU13">
            <v>0</v>
          </cell>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cell r="GA13">
            <v>0</v>
          </cell>
          <cell r="GB13">
            <v>0</v>
          </cell>
          <cell r="GC13">
            <v>0</v>
          </cell>
          <cell r="GD13">
            <v>0</v>
          </cell>
          <cell r="GE13">
            <v>0</v>
          </cell>
          <cell r="GF13">
            <v>0</v>
          </cell>
          <cell r="GG13">
            <v>0</v>
          </cell>
          <cell r="GH13">
            <v>0</v>
          </cell>
          <cell r="GI13">
            <v>0</v>
          </cell>
          <cell r="GJ13">
            <v>0</v>
          </cell>
          <cell r="GK13">
            <v>0</v>
          </cell>
          <cell r="GL13">
            <v>0</v>
          </cell>
          <cell r="GM13">
            <v>0</v>
          </cell>
          <cell r="GN13">
            <v>0</v>
          </cell>
          <cell r="GO13">
            <v>0</v>
          </cell>
          <cell r="GP13">
            <v>0</v>
          </cell>
          <cell r="GQ13">
            <v>0</v>
          </cell>
          <cell r="GR13">
            <v>0</v>
          </cell>
          <cell r="GS13">
            <v>0</v>
          </cell>
          <cell r="GT13">
            <v>0</v>
          </cell>
          <cell r="GU13">
            <v>0</v>
          </cell>
          <cell r="GV13">
            <v>0</v>
          </cell>
          <cell r="GW13">
            <v>0</v>
          </cell>
          <cell r="GX13">
            <v>0</v>
          </cell>
          <cell r="GY13">
            <v>0</v>
          </cell>
          <cell r="GZ13">
            <v>0</v>
          </cell>
          <cell r="HA13">
            <v>0</v>
          </cell>
          <cell r="HB13">
            <v>0</v>
          </cell>
          <cell r="HC13">
            <v>0</v>
          </cell>
          <cell r="HD13">
            <v>0</v>
          </cell>
          <cell r="HE13">
            <v>0</v>
          </cell>
          <cell r="HF13">
            <v>0</v>
          </cell>
          <cell r="HG13">
            <v>0</v>
          </cell>
          <cell r="HH13">
            <v>0</v>
          </cell>
          <cell r="HI13">
            <v>0</v>
          </cell>
          <cell r="HJ13">
            <v>0</v>
          </cell>
          <cell r="HK13">
            <v>0</v>
          </cell>
          <cell r="HL13">
            <v>0</v>
          </cell>
          <cell r="HM13">
            <v>0</v>
          </cell>
          <cell r="HN13">
            <v>0</v>
          </cell>
          <cell r="HO13">
            <v>0</v>
          </cell>
          <cell r="HP13">
            <v>0</v>
          </cell>
          <cell r="HQ13">
            <v>0</v>
          </cell>
          <cell r="HR13">
            <v>0</v>
          </cell>
          <cell r="HS13">
            <v>0</v>
          </cell>
          <cell r="HT13">
            <v>0</v>
          </cell>
          <cell r="HU13">
            <v>0</v>
          </cell>
          <cell r="HV13">
            <v>0</v>
          </cell>
          <cell r="HW13">
            <v>0</v>
          </cell>
          <cell r="HX13">
            <v>0</v>
          </cell>
          <cell r="HY13">
            <v>0</v>
          </cell>
          <cell r="HZ13">
            <v>0</v>
          </cell>
          <cell r="IA13">
            <v>0</v>
          </cell>
          <cell r="IB13">
            <v>0</v>
          </cell>
          <cell r="IC13">
            <v>0</v>
          </cell>
          <cell r="ID13">
            <v>0</v>
          </cell>
          <cell r="IE13">
            <v>0</v>
          </cell>
          <cell r="IF13">
            <v>0</v>
          </cell>
          <cell r="IG13">
            <v>0</v>
          </cell>
          <cell r="IH13">
            <v>0</v>
          </cell>
          <cell r="II13">
            <v>0</v>
          </cell>
          <cell r="IJ13">
            <v>0</v>
          </cell>
          <cell r="IK13">
            <v>0</v>
          </cell>
          <cell r="IL13">
            <v>0</v>
          </cell>
          <cell r="IM13">
            <v>0</v>
          </cell>
          <cell r="IN13">
            <v>0</v>
          </cell>
          <cell r="IO13">
            <v>0</v>
          </cell>
          <cell r="IP13">
            <v>0</v>
          </cell>
          <cell r="IQ13">
            <v>0</v>
          </cell>
          <cell r="IR13">
            <v>0</v>
          </cell>
          <cell r="IS13">
            <v>0</v>
          </cell>
          <cell r="IT13">
            <v>0</v>
          </cell>
          <cell r="IU13">
            <v>0</v>
          </cell>
          <cell r="IV13">
            <v>0</v>
          </cell>
          <cell r="IW13">
            <v>0</v>
          </cell>
          <cell r="IX13">
            <v>0</v>
          </cell>
          <cell r="IY13">
            <v>0</v>
          </cell>
          <cell r="IZ13">
            <v>0</v>
          </cell>
          <cell r="JA13">
            <v>0</v>
          </cell>
          <cell r="JB13">
            <v>0</v>
          </cell>
          <cell r="JC13">
            <v>0</v>
          </cell>
          <cell r="JD13">
            <v>0</v>
          </cell>
          <cell r="JE13">
            <v>0</v>
          </cell>
          <cell r="JF13">
            <v>0</v>
          </cell>
          <cell r="JG13">
            <v>0</v>
          </cell>
          <cell r="JH13">
            <v>0</v>
          </cell>
          <cell r="JI13">
            <v>0</v>
          </cell>
          <cell r="JJ13">
            <v>0</v>
          </cell>
          <cell r="JK13">
            <v>0</v>
          </cell>
          <cell r="JL13">
            <v>0</v>
          </cell>
          <cell r="JM13">
            <v>0</v>
          </cell>
          <cell r="JN13">
            <v>0</v>
          </cell>
          <cell r="JO13">
            <v>0</v>
          </cell>
          <cell r="JP13">
            <v>0</v>
          </cell>
          <cell r="JQ13">
            <v>0</v>
          </cell>
          <cell r="JR13">
            <v>0</v>
          </cell>
          <cell r="JS13">
            <v>0</v>
          </cell>
          <cell r="JT13">
            <v>0</v>
          </cell>
          <cell r="JU13">
            <v>0</v>
          </cell>
          <cell r="JV13">
            <v>0</v>
          </cell>
          <cell r="JW13">
            <v>0</v>
          </cell>
          <cell r="JX13">
            <v>0</v>
          </cell>
          <cell r="JY13">
            <v>0</v>
          </cell>
          <cell r="JZ13">
            <v>0</v>
          </cell>
          <cell r="KA13">
            <v>0</v>
          </cell>
          <cell r="KB13">
            <v>0</v>
          </cell>
          <cell r="KC13">
            <v>0</v>
          </cell>
          <cell r="KD13">
            <v>0</v>
          </cell>
          <cell r="KE13">
            <v>0</v>
          </cell>
          <cell r="KF13">
            <v>0</v>
          </cell>
          <cell r="KG13">
            <v>0</v>
          </cell>
          <cell r="KH13">
            <v>0</v>
          </cell>
          <cell r="KI13">
            <v>0</v>
          </cell>
          <cell r="KJ13">
            <v>0</v>
          </cell>
          <cell r="KK13">
            <v>0</v>
          </cell>
          <cell r="KL13">
            <v>0</v>
          </cell>
          <cell r="KM13">
            <v>0</v>
          </cell>
          <cell r="KN13">
            <v>0</v>
          </cell>
          <cell r="KO13">
            <v>0</v>
          </cell>
          <cell r="KP13">
            <v>0</v>
          </cell>
          <cell r="KQ13">
            <v>0</v>
          </cell>
          <cell r="KR13">
            <v>0</v>
          </cell>
          <cell r="KS13">
            <v>0</v>
          </cell>
          <cell r="KT13">
            <v>0</v>
          </cell>
          <cell r="KU13">
            <v>0</v>
          </cell>
          <cell r="KV13">
            <v>0</v>
          </cell>
          <cell r="KW13">
            <v>0</v>
          </cell>
          <cell r="KX13">
            <v>0</v>
          </cell>
          <cell r="KY13">
            <v>0</v>
          </cell>
          <cell r="KZ13">
            <v>0</v>
          </cell>
          <cell r="LA13">
            <v>0</v>
          </cell>
          <cell r="LB13">
            <v>0</v>
          </cell>
          <cell r="LC13">
            <v>0</v>
          </cell>
          <cell r="LD13">
            <v>0</v>
          </cell>
          <cell r="LE13">
            <v>0</v>
          </cell>
          <cell r="LF13">
            <v>0</v>
          </cell>
          <cell r="LG13">
            <v>0</v>
          </cell>
          <cell r="LH13">
            <v>0</v>
          </cell>
          <cell r="LI13">
            <v>0</v>
          </cell>
        </row>
        <row r="14">
          <cell r="D14">
            <v>7114</v>
          </cell>
          <cell r="E14" t="str">
            <v>Porez na dodatu vrijednost</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24859352.080000006</v>
          </cell>
          <cell r="CM14">
            <v>24747849.059999999</v>
          </cell>
          <cell r="CN14">
            <v>29494567.999999996</v>
          </cell>
          <cell r="CO14">
            <v>33764031.280000009</v>
          </cell>
          <cell r="CP14">
            <v>34164912.100000001</v>
          </cell>
          <cell r="CQ14">
            <v>35865076.689999998</v>
          </cell>
          <cell r="CR14">
            <v>47181978.859999999</v>
          </cell>
          <cell r="CS14">
            <v>47065903.330000013</v>
          </cell>
          <cell r="CT14">
            <v>40694228.75</v>
          </cell>
          <cell r="CU14">
            <v>37652216.650000013</v>
          </cell>
          <cell r="CV14">
            <v>33512039.469999999</v>
          </cell>
          <cell r="CW14">
            <v>40192913.059999995</v>
          </cell>
          <cell r="CX14">
            <v>32174209.809999999</v>
          </cell>
          <cell r="CY14">
            <v>31155049.949999999</v>
          </cell>
          <cell r="CZ14">
            <v>34924206.759999998</v>
          </cell>
          <cell r="DA14">
            <v>39010711.420000002</v>
          </cell>
          <cell r="DB14">
            <v>33083866.59</v>
          </cell>
          <cell r="DC14">
            <v>37063129.880000003</v>
          </cell>
          <cell r="DD14">
            <v>45610499.039999999</v>
          </cell>
          <cell r="DE14">
            <v>49644681.740000002</v>
          </cell>
          <cell r="DF14">
            <v>49308851.600000001</v>
          </cell>
          <cell r="DG14">
            <v>74541408.469999999</v>
          </cell>
          <cell r="DH14">
            <v>33888254.93</v>
          </cell>
          <cell r="DI14">
            <v>37184322.609999999</v>
          </cell>
          <cell r="DJ14">
            <v>31202700.220000006</v>
          </cell>
          <cell r="DK14">
            <v>32500382.550000008</v>
          </cell>
          <cell r="DL14">
            <v>29666863.00999999</v>
          </cell>
          <cell r="DM14">
            <v>33285867.309999991</v>
          </cell>
          <cell r="DN14">
            <v>38310409.780000009</v>
          </cell>
          <cell r="DO14">
            <v>44764837.369999982</v>
          </cell>
          <cell r="DP14">
            <v>45939444.719999984</v>
          </cell>
          <cell r="DQ14">
            <v>45420402.369999982</v>
          </cell>
          <cell r="DR14">
            <v>48200089.810000002</v>
          </cell>
          <cell r="DS14">
            <v>32697450.309999999</v>
          </cell>
          <cell r="DT14">
            <v>34204989.410000004</v>
          </cell>
          <cell r="DU14">
            <v>40922044.359999999</v>
          </cell>
          <cell r="DV14">
            <v>33402847.57</v>
          </cell>
          <cell r="DW14">
            <v>32832195.190000001</v>
          </cell>
          <cell r="DX14">
            <v>34901875.719999999</v>
          </cell>
          <cell r="DY14">
            <v>36772461.840000004</v>
          </cell>
          <cell r="DZ14">
            <v>39500513.950000003</v>
          </cell>
          <cell r="EA14">
            <v>44189336.990000002</v>
          </cell>
          <cell r="EB14">
            <v>48332253.479999997</v>
          </cell>
          <cell r="EC14">
            <v>55987960.810000002</v>
          </cell>
          <cell r="ED14">
            <v>46312840.030000001</v>
          </cell>
          <cell r="EE14">
            <v>44771417.82</v>
          </cell>
          <cell r="EF14">
            <v>40192729.450000003</v>
          </cell>
          <cell r="EG14">
            <v>43460100.479999997</v>
          </cell>
          <cell r="EH14">
            <v>33352018.879999999</v>
          </cell>
          <cell r="EI14">
            <v>26961493.609999999</v>
          </cell>
          <cell r="EJ14">
            <v>45891894.880000003</v>
          </cell>
          <cell r="EK14">
            <v>39843066.039999999</v>
          </cell>
          <cell r="EL14">
            <v>44329065.979999997</v>
          </cell>
          <cell r="EM14">
            <v>51058078.640000001</v>
          </cell>
          <cell r="EN14">
            <v>51792411.350000001</v>
          </cell>
          <cell r="EO14">
            <v>56845360.840000004</v>
          </cell>
          <cell r="EP14">
            <v>53436415.75</v>
          </cell>
          <cell r="EQ14">
            <v>50058448.369999997</v>
          </cell>
          <cell r="ER14">
            <v>44942136.68</v>
          </cell>
          <cell r="ES14">
            <v>50200125.439999998</v>
          </cell>
          <cell r="ET14">
            <v>0</v>
          </cell>
          <cell r="EU14">
            <v>0</v>
          </cell>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cell r="GA14">
            <v>0</v>
          </cell>
          <cell r="GB14">
            <v>0</v>
          </cell>
          <cell r="GC14">
            <v>0</v>
          </cell>
          <cell r="GD14">
            <v>0</v>
          </cell>
          <cell r="GE14">
            <v>0</v>
          </cell>
          <cell r="GF14">
            <v>0</v>
          </cell>
          <cell r="GG14">
            <v>0</v>
          </cell>
          <cell r="GH14">
            <v>0</v>
          </cell>
          <cell r="GI14">
            <v>0</v>
          </cell>
          <cell r="GJ14">
            <v>0</v>
          </cell>
          <cell r="GK14">
            <v>0</v>
          </cell>
          <cell r="GL14">
            <v>0</v>
          </cell>
          <cell r="GM14">
            <v>0</v>
          </cell>
          <cell r="GN14">
            <v>0</v>
          </cell>
          <cell r="GO14">
            <v>0</v>
          </cell>
          <cell r="GP14">
            <v>0</v>
          </cell>
          <cell r="GQ14">
            <v>0</v>
          </cell>
          <cell r="GR14">
            <v>0</v>
          </cell>
          <cell r="GS14">
            <v>0</v>
          </cell>
          <cell r="GT14">
            <v>0</v>
          </cell>
          <cell r="GU14">
            <v>0</v>
          </cell>
          <cell r="GV14">
            <v>0</v>
          </cell>
          <cell r="GW14">
            <v>0</v>
          </cell>
          <cell r="GX14">
            <v>0</v>
          </cell>
          <cell r="GY14">
            <v>0</v>
          </cell>
          <cell r="GZ14">
            <v>0</v>
          </cell>
          <cell r="HA14">
            <v>0</v>
          </cell>
          <cell r="HB14">
            <v>0</v>
          </cell>
          <cell r="HC14">
            <v>0</v>
          </cell>
          <cell r="HD14">
            <v>0</v>
          </cell>
          <cell r="HE14">
            <v>0</v>
          </cell>
          <cell r="HF14">
            <v>0</v>
          </cell>
          <cell r="HG14">
            <v>0</v>
          </cell>
          <cell r="HH14">
            <v>0</v>
          </cell>
          <cell r="HI14">
            <v>0</v>
          </cell>
          <cell r="HJ14">
            <v>0</v>
          </cell>
          <cell r="HK14">
            <v>0</v>
          </cell>
          <cell r="HL14">
            <v>0</v>
          </cell>
          <cell r="HM14">
            <v>0</v>
          </cell>
          <cell r="HN14">
            <v>0</v>
          </cell>
          <cell r="HO14">
            <v>0</v>
          </cell>
          <cell r="HP14">
            <v>0</v>
          </cell>
          <cell r="HQ14">
            <v>0</v>
          </cell>
          <cell r="HR14">
            <v>0</v>
          </cell>
          <cell r="HS14">
            <v>0</v>
          </cell>
          <cell r="HT14">
            <v>0</v>
          </cell>
          <cell r="HU14">
            <v>0</v>
          </cell>
          <cell r="HV14">
            <v>0</v>
          </cell>
          <cell r="HW14">
            <v>0</v>
          </cell>
          <cell r="HX14">
            <v>0</v>
          </cell>
          <cell r="HY14">
            <v>0</v>
          </cell>
          <cell r="HZ14">
            <v>0</v>
          </cell>
          <cell r="IA14">
            <v>0</v>
          </cell>
          <cell r="IB14">
            <v>0</v>
          </cell>
          <cell r="IC14">
            <v>0</v>
          </cell>
          <cell r="ID14">
            <v>0</v>
          </cell>
          <cell r="IE14">
            <v>0</v>
          </cell>
          <cell r="IF14">
            <v>0</v>
          </cell>
          <cell r="IG14">
            <v>0</v>
          </cell>
          <cell r="IH14">
            <v>0</v>
          </cell>
          <cell r="II14">
            <v>0</v>
          </cell>
          <cell r="IJ14">
            <v>0</v>
          </cell>
          <cell r="IK14">
            <v>0</v>
          </cell>
          <cell r="IL14">
            <v>0</v>
          </cell>
          <cell r="IM14">
            <v>0</v>
          </cell>
          <cell r="IN14">
            <v>0</v>
          </cell>
          <cell r="IO14">
            <v>0</v>
          </cell>
          <cell r="IP14">
            <v>0</v>
          </cell>
          <cell r="IQ14">
            <v>0</v>
          </cell>
          <cell r="IR14">
            <v>0</v>
          </cell>
          <cell r="IS14">
            <v>0</v>
          </cell>
          <cell r="IT14">
            <v>0</v>
          </cell>
          <cell r="IU14">
            <v>0</v>
          </cell>
          <cell r="IV14">
            <v>0</v>
          </cell>
          <cell r="IW14">
            <v>0</v>
          </cell>
          <cell r="IX14">
            <v>0</v>
          </cell>
          <cell r="IY14">
            <v>0</v>
          </cell>
          <cell r="IZ14">
            <v>0</v>
          </cell>
          <cell r="JA14">
            <v>0</v>
          </cell>
          <cell r="JB14">
            <v>0</v>
          </cell>
          <cell r="JC14">
            <v>0</v>
          </cell>
          <cell r="JD14">
            <v>0</v>
          </cell>
          <cell r="JE14">
            <v>0</v>
          </cell>
          <cell r="JF14">
            <v>0</v>
          </cell>
          <cell r="JG14">
            <v>0</v>
          </cell>
          <cell r="JH14">
            <v>0</v>
          </cell>
          <cell r="JI14">
            <v>0</v>
          </cell>
          <cell r="JJ14">
            <v>0</v>
          </cell>
          <cell r="JK14">
            <v>0</v>
          </cell>
          <cell r="JL14">
            <v>0</v>
          </cell>
          <cell r="JM14">
            <v>0</v>
          </cell>
          <cell r="JN14">
            <v>0</v>
          </cell>
          <cell r="JO14">
            <v>0</v>
          </cell>
          <cell r="JP14">
            <v>0</v>
          </cell>
          <cell r="JQ14">
            <v>0</v>
          </cell>
          <cell r="JR14">
            <v>0</v>
          </cell>
          <cell r="JS14">
            <v>0</v>
          </cell>
          <cell r="JT14">
            <v>0</v>
          </cell>
          <cell r="JU14">
            <v>0</v>
          </cell>
          <cell r="JV14">
            <v>0</v>
          </cell>
          <cell r="JW14">
            <v>0</v>
          </cell>
          <cell r="JX14">
            <v>0</v>
          </cell>
          <cell r="JY14">
            <v>0</v>
          </cell>
          <cell r="JZ14">
            <v>0</v>
          </cell>
          <cell r="KA14">
            <v>0</v>
          </cell>
          <cell r="KB14">
            <v>0</v>
          </cell>
          <cell r="KC14">
            <v>0</v>
          </cell>
          <cell r="KD14">
            <v>0</v>
          </cell>
          <cell r="KE14">
            <v>0</v>
          </cell>
          <cell r="KF14">
            <v>0</v>
          </cell>
          <cell r="KG14">
            <v>0</v>
          </cell>
          <cell r="KH14">
            <v>0</v>
          </cell>
          <cell r="KI14">
            <v>0</v>
          </cell>
          <cell r="KJ14">
            <v>0</v>
          </cell>
          <cell r="KK14">
            <v>0</v>
          </cell>
          <cell r="KL14">
            <v>0</v>
          </cell>
          <cell r="KM14">
            <v>0</v>
          </cell>
          <cell r="KN14">
            <v>0</v>
          </cell>
          <cell r="KO14">
            <v>0</v>
          </cell>
          <cell r="KP14">
            <v>0</v>
          </cell>
          <cell r="KQ14">
            <v>0</v>
          </cell>
          <cell r="KR14">
            <v>0</v>
          </cell>
          <cell r="KS14">
            <v>0</v>
          </cell>
          <cell r="KT14">
            <v>0</v>
          </cell>
          <cell r="KU14">
            <v>0</v>
          </cell>
          <cell r="KV14">
            <v>0</v>
          </cell>
          <cell r="KW14">
            <v>0</v>
          </cell>
          <cell r="KX14">
            <v>0</v>
          </cell>
          <cell r="KY14">
            <v>0</v>
          </cell>
          <cell r="KZ14">
            <v>0</v>
          </cell>
          <cell r="LA14">
            <v>0</v>
          </cell>
          <cell r="LB14">
            <v>0</v>
          </cell>
          <cell r="LC14">
            <v>0</v>
          </cell>
          <cell r="LD14">
            <v>0</v>
          </cell>
          <cell r="LE14">
            <v>0</v>
          </cell>
          <cell r="LF14">
            <v>0</v>
          </cell>
          <cell r="LG14">
            <v>0</v>
          </cell>
          <cell r="LH14">
            <v>0</v>
          </cell>
          <cell r="LI14">
            <v>0</v>
          </cell>
        </row>
        <row r="15">
          <cell r="D15">
            <v>7115</v>
          </cell>
          <cell r="E15" t="str">
            <v>Akcize</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9255849.1899999939</v>
          </cell>
          <cell r="CM15">
            <v>8985711.9700000007</v>
          </cell>
          <cell r="CN15">
            <v>10357645.700000003</v>
          </cell>
          <cell r="CO15">
            <v>12315837.070000006</v>
          </cell>
          <cell r="CP15">
            <v>12029998.559999997</v>
          </cell>
          <cell r="CQ15">
            <v>13029212.489999993</v>
          </cell>
          <cell r="CR15">
            <v>16425719.379999999</v>
          </cell>
          <cell r="CS15">
            <v>20976976.140000008</v>
          </cell>
          <cell r="CT15">
            <v>17250832.810000006</v>
          </cell>
          <cell r="CU15">
            <v>14547164.49</v>
          </cell>
          <cell r="CV15">
            <v>13082725.299999997</v>
          </cell>
          <cell r="CW15">
            <v>13187797.070000004</v>
          </cell>
          <cell r="CX15">
            <v>9737815.5600000005</v>
          </cell>
          <cell r="CY15">
            <v>8372894.3799999999</v>
          </cell>
          <cell r="CZ15">
            <v>9529436.2400000002</v>
          </cell>
          <cell r="DA15">
            <v>10780925.279999999</v>
          </cell>
          <cell r="DB15">
            <v>12293075.98</v>
          </cell>
          <cell r="DC15">
            <v>14553419.619999999</v>
          </cell>
          <cell r="DD15">
            <v>15754067.460000001</v>
          </cell>
          <cell r="DE15">
            <v>19490192.98</v>
          </cell>
          <cell r="DF15">
            <v>17281700.260000002</v>
          </cell>
          <cell r="DG15">
            <v>13399782.050000001</v>
          </cell>
          <cell r="DH15">
            <v>12177293.33</v>
          </cell>
          <cell r="DI15">
            <v>13096343.609999999</v>
          </cell>
          <cell r="DJ15">
            <v>11276886.989999995</v>
          </cell>
          <cell r="DK15">
            <v>9929984.3499999996</v>
          </cell>
          <cell r="DL15">
            <v>10877770.980000008</v>
          </cell>
          <cell r="DM15">
            <v>11002378.41</v>
          </cell>
          <cell r="DN15">
            <v>12787560.769999996</v>
          </cell>
          <cell r="DO15">
            <v>14052956.079999998</v>
          </cell>
          <cell r="DP15">
            <v>16782489.130000006</v>
          </cell>
          <cell r="DQ15">
            <v>19718089.159999993</v>
          </cell>
          <cell r="DR15">
            <v>17464956.870000001</v>
          </cell>
          <cell r="DS15">
            <v>14295919.869999997</v>
          </cell>
          <cell r="DT15">
            <v>14228009.040000003</v>
          </cell>
          <cell r="DU15">
            <v>17593236.669999991</v>
          </cell>
          <cell r="DV15">
            <v>11189049.66</v>
          </cell>
          <cell r="DW15">
            <v>10518357.289999999</v>
          </cell>
          <cell r="DX15">
            <v>12038089.529999999</v>
          </cell>
          <cell r="DY15">
            <v>12679799.32</v>
          </cell>
          <cell r="DZ15">
            <v>14146687.77</v>
          </cell>
          <cell r="EA15">
            <v>16150649.140000001</v>
          </cell>
          <cell r="EB15">
            <v>17832974.68</v>
          </cell>
          <cell r="EC15">
            <v>21188493.210000001</v>
          </cell>
          <cell r="ED15">
            <v>20370273.57</v>
          </cell>
          <cell r="EE15">
            <v>16959705.550000001</v>
          </cell>
          <cell r="EF15">
            <v>14552987.24</v>
          </cell>
          <cell r="EG15">
            <v>15043855.42</v>
          </cell>
          <cell r="EH15">
            <v>13972593.029999999</v>
          </cell>
          <cell r="EI15">
            <v>12356371.449999999</v>
          </cell>
          <cell r="EJ15">
            <v>14808666.49</v>
          </cell>
          <cell r="EK15">
            <v>15647198.060000001</v>
          </cell>
          <cell r="EL15">
            <v>17742897.41</v>
          </cell>
          <cell r="EM15">
            <v>18687302.640000001</v>
          </cell>
          <cell r="EN15">
            <v>20939541.420000002</v>
          </cell>
          <cell r="EO15">
            <v>25506175.510000002</v>
          </cell>
          <cell r="EP15">
            <v>25706299.34</v>
          </cell>
          <cell r="EQ15">
            <v>21225508.199999999</v>
          </cell>
          <cell r="ER15">
            <v>18614457.170000002</v>
          </cell>
          <cell r="ES15">
            <v>19877899.5</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cell r="GA15">
            <v>0</v>
          </cell>
          <cell r="GB15">
            <v>0</v>
          </cell>
          <cell r="GC15">
            <v>0</v>
          </cell>
          <cell r="GD15">
            <v>0</v>
          </cell>
          <cell r="GE15">
            <v>0</v>
          </cell>
          <cell r="GF15">
            <v>0</v>
          </cell>
          <cell r="GG15">
            <v>0</v>
          </cell>
          <cell r="GH15">
            <v>0</v>
          </cell>
          <cell r="GI15">
            <v>0</v>
          </cell>
          <cell r="GJ15">
            <v>0</v>
          </cell>
          <cell r="GK15">
            <v>0</v>
          </cell>
          <cell r="GL15">
            <v>0</v>
          </cell>
          <cell r="GM15">
            <v>0</v>
          </cell>
          <cell r="GN15">
            <v>0</v>
          </cell>
          <cell r="GO15">
            <v>0</v>
          </cell>
          <cell r="GP15">
            <v>0</v>
          </cell>
          <cell r="GQ15">
            <v>0</v>
          </cell>
          <cell r="GR15">
            <v>0</v>
          </cell>
          <cell r="GS15">
            <v>0</v>
          </cell>
          <cell r="GT15">
            <v>0</v>
          </cell>
          <cell r="GU15">
            <v>0</v>
          </cell>
          <cell r="GV15">
            <v>0</v>
          </cell>
          <cell r="GW15">
            <v>0</v>
          </cell>
          <cell r="GX15">
            <v>0</v>
          </cell>
          <cell r="GY15">
            <v>0</v>
          </cell>
          <cell r="GZ15">
            <v>0</v>
          </cell>
          <cell r="HA15">
            <v>0</v>
          </cell>
          <cell r="HB15">
            <v>0</v>
          </cell>
          <cell r="HC15">
            <v>0</v>
          </cell>
          <cell r="HD15">
            <v>0</v>
          </cell>
          <cell r="HE15">
            <v>0</v>
          </cell>
          <cell r="HF15">
            <v>0</v>
          </cell>
          <cell r="HG15">
            <v>0</v>
          </cell>
          <cell r="HH15">
            <v>0</v>
          </cell>
          <cell r="HI15">
            <v>0</v>
          </cell>
          <cell r="HJ15">
            <v>0</v>
          </cell>
          <cell r="HK15">
            <v>0</v>
          </cell>
          <cell r="HL15">
            <v>0</v>
          </cell>
          <cell r="HM15">
            <v>0</v>
          </cell>
          <cell r="HN15">
            <v>0</v>
          </cell>
          <cell r="HO15">
            <v>0</v>
          </cell>
          <cell r="HP15">
            <v>0</v>
          </cell>
          <cell r="HQ15">
            <v>0</v>
          </cell>
          <cell r="HR15">
            <v>0</v>
          </cell>
          <cell r="HS15">
            <v>0</v>
          </cell>
          <cell r="HT15">
            <v>0</v>
          </cell>
          <cell r="HU15">
            <v>0</v>
          </cell>
          <cell r="HV15">
            <v>0</v>
          </cell>
          <cell r="HW15">
            <v>0</v>
          </cell>
          <cell r="HX15">
            <v>0</v>
          </cell>
          <cell r="HY15">
            <v>0</v>
          </cell>
          <cell r="HZ15">
            <v>0</v>
          </cell>
          <cell r="IA15">
            <v>0</v>
          </cell>
          <cell r="IB15">
            <v>0</v>
          </cell>
          <cell r="IC15">
            <v>0</v>
          </cell>
          <cell r="ID15">
            <v>0</v>
          </cell>
          <cell r="IE15">
            <v>0</v>
          </cell>
          <cell r="IF15">
            <v>0</v>
          </cell>
          <cell r="IG15">
            <v>0</v>
          </cell>
          <cell r="IH15">
            <v>0</v>
          </cell>
          <cell r="II15">
            <v>0</v>
          </cell>
          <cell r="IJ15">
            <v>0</v>
          </cell>
          <cell r="IK15">
            <v>0</v>
          </cell>
          <cell r="IL15">
            <v>0</v>
          </cell>
          <cell r="IM15">
            <v>0</v>
          </cell>
          <cell r="IN15">
            <v>0</v>
          </cell>
          <cell r="IO15">
            <v>0</v>
          </cell>
          <cell r="IP15">
            <v>0</v>
          </cell>
          <cell r="IQ15">
            <v>0</v>
          </cell>
          <cell r="IR15">
            <v>0</v>
          </cell>
          <cell r="IS15">
            <v>0</v>
          </cell>
          <cell r="IT15">
            <v>0</v>
          </cell>
          <cell r="IU15">
            <v>0</v>
          </cell>
          <cell r="IV15">
            <v>0</v>
          </cell>
          <cell r="IW15">
            <v>0</v>
          </cell>
          <cell r="IX15">
            <v>0</v>
          </cell>
          <cell r="IY15">
            <v>0</v>
          </cell>
          <cell r="IZ15">
            <v>0</v>
          </cell>
          <cell r="JA15">
            <v>0</v>
          </cell>
          <cell r="JB15">
            <v>0</v>
          </cell>
          <cell r="JC15">
            <v>0</v>
          </cell>
          <cell r="JD15">
            <v>0</v>
          </cell>
          <cell r="JE15">
            <v>0</v>
          </cell>
          <cell r="JF15">
            <v>0</v>
          </cell>
          <cell r="JG15">
            <v>0</v>
          </cell>
          <cell r="JH15">
            <v>0</v>
          </cell>
          <cell r="JI15">
            <v>0</v>
          </cell>
          <cell r="JJ15">
            <v>0</v>
          </cell>
          <cell r="JK15">
            <v>0</v>
          </cell>
          <cell r="JL15">
            <v>0</v>
          </cell>
          <cell r="JM15">
            <v>0</v>
          </cell>
          <cell r="JN15">
            <v>0</v>
          </cell>
          <cell r="JO15">
            <v>0</v>
          </cell>
          <cell r="JP15">
            <v>0</v>
          </cell>
          <cell r="JQ15">
            <v>0</v>
          </cell>
          <cell r="JR15">
            <v>0</v>
          </cell>
          <cell r="JS15">
            <v>0</v>
          </cell>
          <cell r="JT15">
            <v>0</v>
          </cell>
          <cell r="JU15">
            <v>0</v>
          </cell>
          <cell r="JV15">
            <v>0</v>
          </cell>
          <cell r="JW15">
            <v>0</v>
          </cell>
          <cell r="JX15">
            <v>0</v>
          </cell>
          <cell r="JY15">
            <v>0</v>
          </cell>
          <cell r="JZ15">
            <v>0</v>
          </cell>
          <cell r="KA15">
            <v>0</v>
          </cell>
          <cell r="KB15">
            <v>0</v>
          </cell>
          <cell r="KC15">
            <v>0</v>
          </cell>
          <cell r="KD15">
            <v>0</v>
          </cell>
          <cell r="KE15">
            <v>0</v>
          </cell>
          <cell r="KF15">
            <v>0</v>
          </cell>
          <cell r="KG15">
            <v>0</v>
          </cell>
          <cell r="KH15">
            <v>0</v>
          </cell>
          <cell r="KI15">
            <v>0</v>
          </cell>
          <cell r="KJ15">
            <v>0</v>
          </cell>
          <cell r="KK15">
            <v>0</v>
          </cell>
          <cell r="KL15">
            <v>0</v>
          </cell>
          <cell r="KM15">
            <v>0</v>
          </cell>
          <cell r="KN15">
            <v>0</v>
          </cell>
          <cell r="KO15">
            <v>0</v>
          </cell>
          <cell r="KP15">
            <v>0</v>
          </cell>
          <cell r="KQ15">
            <v>0</v>
          </cell>
          <cell r="KR15">
            <v>0</v>
          </cell>
          <cell r="KS15">
            <v>0</v>
          </cell>
          <cell r="KT15">
            <v>0</v>
          </cell>
          <cell r="KU15">
            <v>0</v>
          </cell>
          <cell r="KV15">
            <v>0</v>
          </cell>
          <cell r="KW15">
            <v>0</v>
          </cell>
          <cell r="KX15">
            <v>0</v>
          </cell>
          <cell r="KY15">
            <v>0</v>
          </cell>
          <cell r="KZ15">
            <v>0</v>
          </cell>
          <cell r="LA15">
            <v>0</v>
          </cell>
          <cell r="LB15">
            <v>0</v>
          </cell>
          <cell r="LC15">
            <v>0</v>
          </cell>
          <cell r="LD15">
            <v>0</v>
          </cell>
          <cell r="LE15">
            <v>0</v>
          </cell>
          <cell r="LF15">
            <v>0</v>
          </cell>
          <cell r="LG15">
            <v>0</v>
          </cell>
          <cell r="LH15">
            <v>0</v>
          </cell>
          <cell r="LI15">
            <v>0</v>
          </cell>
        </row>
        <row r="16">
          <cell r="D16">
            <v>7116</v>
          </cell>
          <cell r="E16" t="str">
            <v>Porez na međunarodnu trgovinu i transakcije</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1102894.9200000002</v>
          </cell>
          <cell r="CM16">
            <v>1314712.1300000008</v>
          </cell>
          <cell r="CN16">
            <v>1860387.3400000003</v>
          </cell>
          <cell r="CO16">
            <v>2089824.5000000002</v>
          </cell>
          <cell r="CP16">
            <v>1988387.8799999994</v>
          </cell>
          <cell r="CQ16">
            <v>1996988.0300000007</v>
          </cell>
          <cell r="CR16">
            <v>2464457.4599999995</v>
          </cell>
          <cell r="CS16">
            <v>2205770.9</v>
          </cell>
          <cell r="CT16">
            <v>2039547.6500000001</v>
          </cell>
          <cell r="CU16">
            <v>2036206.1199999999</v>
          </cell>
          <cell r="CV16">
            <v>1479074.4800000004</v>
          </cell>
          <cell r="CW16">
            <v>1691131.2300000002</v>
          </cell>
          <cell r="CX16">
            <v>956509.68</v>
          </cell>
          <cell r="CY16">
            <v>1301360.32</v>
          </cell>
          <cell r="CZ16">
            <v>1639263.5</v>
          </cell>
          <cell r="DA16">
            <v>1828424.62</v>
          </cell>
          <cell r="DB16">
            <v>1872868.86</v>
          </cell>
          <cell r="DC16">
            <v>2141367.04</v>
          </cell>
          <cell r="DD16">
            <v>2584330.91</v>
          </cell>
          <cell r="DE16">
            <v>2351659.09</v>
          </cell>
          <cell r="DF16">
            <v>2203205.1</v>
          </cell>
          <cell r="DG16">
            <v>1997978.87</v>
          </cell>
          <cell r="DH16">
            <v>1427993.66</v>
          </cell>
          <cell r="DI16">
            <v>1965267.81</v>
          </cell>
          <cell r="DJ16">
            <v>1071213.9200000002</v>
          </cell>
          <cell r="DK16">
            <v>1444482.9499999995</v>
          </cell>
          <cell r="DL16">
            <v>2074964.34</v>
          </cell>
          <cell r="DM16">
            <v>1815828.5299999996</v>
          </cell>
          <cell r="DN16">
            <v>1872861.03</v>
          </cell>
          <cell r="DO16">
            <v>1899753.9300000002</v>
          </cell>
          <cell r="DP16">
            <v>2390343.2099999995</v>
          </cell>
          <cell r="DQ16">
            <v>2290094.3700000006</v>
          </cell>
          <cell r="DR16">
            <v>2132226.08</v>
          </cell>
          <cell r="DS16">
            <v>2264852.35</v>
          </cell>
          <cell r="DT16">
            <v>1654729.28</v>
          </cell>
          <cell r="DU16">
            <v>1976131.9299999995</v>
          </cell>
          <cell r="DV16">
            <v>1014140.86</v>
          </cell>
          <cell r="DW16">
            <v>1540490.17</v>
          </cell>
          <cell r="DX16">
            <v>1983786.94</v>
          </cell>
          <cell r="DY16">
            <v>2062637.22</v>
          </cell>
          <cell r="DZ16">
            <v>2073939.87</v>
          </cell>
          <cell r="EA16">
            <v>2201013.2200000002</v>
          </cell>
          <cell r="EB16">
            <v>2455559.5</v>
          </cell>
          <cell r="EC16">
            <v>2776408.9</v>
          </cell>
          <cell r="ED16">
            <v>2378559.9</v>
          </cell>
          <cell r="EE16">
            <v>2041655.91</v>
          </cell>
          <cell r="EF16">
            <v>1779286.64</v>
          </cell>
          <cell r="EG16">
            <v>1976163.59</v>
          </cell>
          <cell r="EH16">
            <v>1071292.49</v>
          </cell>
          <cell r="EI16">
            <v>1596950.17</v>
          </cell>
          <cell r="EJ16">
            <v>2226840.15</v>
          </cell>
          <cell r="EK16">
            <v>2007545.03</v>
          </cell>
          <cell r="EL16">
            <v>2283048.27</v>
          </cell>
          <cell r="EM16">
            <v>2361499.6</v>
          </cell>
          <cell r="EN16">
            <v>2521752.11</v>
          </cell>
          <cell r="EO16">
            <v>2861682.41</v>
          </cell>
          <cell r="EP16">
            <v>2150781.52</v>
          </cell>
          <cell r="EQ16">
            <v>2167495.09</v>
          </cell>
          <cell r="ER16">
            <v>1890362.65</v>
          </cell>
          <cell r="ES16">
            <v>2285551.31</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V16">
            <v>0</v>
          </cell>
          <cell r="GW16">
            <v>0</v>
          </cell>
          <cell r="GX16">
            <v>0</v>
          </cell>
          <cell r="GY16">
            <v>0</v>
          </cell>
          <cell r="GZ16">
            <v>0</v>
          </cell>
          <cell r="HA16">
            <v>0</v>
          </cell>
          <cell r="HB16">
            <v>0</v>
          </cell>
          <cell r="HC16">
            <v>0</v>
          </cell>
          <cell r="HD16">
            <v>0</v>
          </cell>
          <cell r="HE16">
            <v>0</v>
          </cell>
          <cell r="HF16">
            <v>0</v>
          </cell>
          <cell r="HG16">
            <v>0</v>
          </cell>
          <cell r="HH16">
            <v>0</v>
          </cell>
          <cell r="HI16">
            <v>0</v>
          </cell>
          <cell r="HJ16">
            <v>0</v>
          </cell>
          <cell r="HK16">
            <v>0</v>
          </cell>
          <cell r="HL16">
            <v>0</v>
          </cell>
          <cell r="HM16">
            <v>0</v>
          </cell>
          <cell r="HN16">
            <v>0</v>
          </cell>
          <cell r="HO16">
            <v>0</v>
          </cell>
          <cell r="HP16">
            <v>0</v>
          </cell>
          <cell r="HQ16">
            <v>0</v>
          </cell>
          <cell r="HR16">
            <v>0</v>
          </cell>
          <cell r="HS16">
            <v>0</v>
          </cell>
          <cell r="HT16">
            <v>0</v>
          </cell>
          <cell r="HU16">
            <v>0</v>
          </cell>
          <cell r="HV16">
            <v>0</v>
          </cell>
          <cell r="HW16">
            <v>0</v>
          </cell>
          <cell r="HX16">
            <v>0</v>
          </cell>
          <cell r="HY16">
            <v>0</v>
          </cell>
          <cell r="HZ16">
            <v>0</v>
          </cell>
          <cell r="IA16">
            <v>0</v>
          </cell>
          <cell r="IB16">
            <v>0</v>
          </cell>
          <cell r="IC16">
            <v>0</v>
          </cell>
          <cell r="ID16">
            <v>0</v>
          </cell>
          <cell r="IE16">
            <v>0</v>
          </cell>
          <cell r="IF16">
            <v>0</v>
          </cell>
          <cell r="IG16">
            <v>0</v>
          </cell>
          <cell r="IH16">
            <v>0</v>
          </cell>
          <cell r="II16">
            <v>0</v>
          </cell>
          <cell r="IJ16">
            <v>0</v>
          </cell>
          <cell r="IK16">
            <v>0</v>
          </cell>
          <cell r="IL16">
            <v>0</v>
          </cell>
          <cell r="IM16">
            <v>0</v>
          </cell>
          <cell r="IN16">
            <v>0</v>
          </cell>
          <cell r="IO16">
            <v>0</v>
          </cell>
          <cell r="IP16">
            <v>0</v>
          </cell>
          <cell r="IQ16">
            <v>0</v>
          </cell>
          <cell r="IR16">
            <v>0</v>
          </cell>
          <cell r="IS16">
            <v>0</v>
          </cell>
          <cell r="IT16">
            <v>0</v>
          </cell>
          <cell r="IU16">
            <v>0</v>
          </cell>
          <cell r="IV16">
            <v>0</v>
          </cell>
          <cell r="IW16">
            <v>0</v>
          </cell>
          <cell r="IX16">
            <v>0</v>
          </cell>
          <cell r="IY16">
            <v>0</v>
          </cell>
          <cell r="IZ16">
            <v>0</v>
          </cell>
          <cell r="JA16">
            <v>0</v>
          </cell>
          <cell r="JB16">
            <v>0</v>
          </cell>
          <cell r="JC16">
            <v>0</v>
          </cell>
          <cell r="JD16">
            <v>0</v>
          </cell>
          <cell r="JE16">
            <v>0</v>
          </cell>
          <cell r="JF16">
            <v>0</v>
          </cell>
          <cell r="JG16">
            <v>0</v>
          </cell>
          <cell r="JH16">
            <v>0</v>
          </cell>
          <cell r="JI16">
            <v>0</v>
          </cell>
          <cell r="JJ16">
            <v>0</v>
          </cell>
          <cell r="JK16">
            <v>0</v>
          </cell>
          <cell r="JL16">
            <v>0</v>
          </cell>
          <cell r="JM16">
            <v>0</v>
          </cell>
          <cell r="JN16">
            <v>0</v>
          </cell>
          <cell r="JO16">
            <v>0</v>
          </cell>
          <cell r="JP16">
            <v>0</v>
          </cell>
          <cell r="JQ16">
            <v>0</v>
          </cell>
          <cell r="JR16">
            <v>0</v>
          </cell>
          <cell r="JS16">
            <v>0</v>
          </cell>
          <cell r="JT16">
            <v>0</v>
          </cell>
          <cell r="JU16">
            <v>0</v>
          </cell>
          <cell r="JV16">
            <v>0</v>
          </cell>
          <cell r="JW16">
            <v>0</v>
          </cell>
          <cell r="JX16">
            <v>0</v>
          </cell>
          <cell r="JY16">
            <v>0</v>
          </cell>
          <cell r="JZ16">
            <v>0</v>
          </cell>
          <cell r="KA16">
            <v>0</v>
          </cell>
          <cell r="KB16">
            <v>0</v>
          </cell>
          <cell r="KC16">
            <v>0</v>
          </cell>
          <cell r="KD16">
            <v>0</v>
          </cell>
          <cell r="KE16">
            <v>0</v>
          </cell>
          <cell r="KF16">
            <v>0</v>
          </cell>
          <cell r="KG16">
            <v>0</v>
          </cell>
          <cell r="KH16">
            <v>0</v>
          </cell>
          <cell r="KI16">
            <v>0</v>
          </cell>
          <cell r="KJ16">
            <v>0</v>
          </cell>
          <cell r="KK16">
            <v>0</v>
          </cell>
          <cell r="KL16">
            <v>0</v>
          </cell>
          <cell r="KM16">
            <v>0</v>
          </cell>
          <cell r="KN16">
            <v>0</v>
          </cell>
          <cell r="KO16">
            <v>0</v>
          </cell>
          <cell r="KP16">
            <v>0</v>
          </cell>
          <cell r="KQ16">
            <v>0</v>
          </cell>
          <cell r="KR16">
            <v>0</v>
          </cell>
          <cell r="KS16">
            <v>0</v>
          </cell>
          <cell r="KT16">
            <v>0</v>
          </cell>
          <cell r="KU16">
            <v>0</v>
          </cell>
          <cell r="KV16">
            <v>0</v>
          </cell>
          <cell r="KW16">
            <v>0</v>
          </cell>
          <cell r="KX16">
            <v>0</v>
          </cell>
          <cell r="KY16">
            <v>0</v>
          </cell>
          <cell r="KZ16">
            <v>0</v>
          </cell>
          <cell r="LA16">
            <v>0</v>
          </cell>
          <cell r="LB16">
            <v>0</v>
          </cell>
          <cell r="LC16">
            <v>0</v>
          </cell>
          <cell r="LD16">
            <v>0</v>
          </cell>
          <cell r="LE16">
            <v>0</v>
          </cell>
          <cell r="LF16">
            <v>0</v>
          </cell>
          <cell r="LG16">
            <v>0</v>
          </cell>
          <cell r="LH16">
            <v>0</v>
          </cell>
          <cell r="LI16">
            <v>0</v>
          </cell>
        </row>
        <row r="17">
          <cell r="D17">
            <v>7118</v>
          </cell>
          <cell r="E17" t="str">
            <v>Ostali republički porezi</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295222.94000000006</v>
          </cell>
          <cell r="CM17">
            <v>270164.90999999992</v>
          </cell>
          <cell r="CN17">
            <v>351628.71</v>
          </cell>
          <cell r="CO17">
            <v>434315.91000000003</v>
          </cell>
          <cell r="CP17">
            <v>461704.03</v>
          </cell>
          <cell r="CQ17">
            <v>485397.07</v>
          </cell>
          <cell r="CR17">
            <v>545196.39000000013</v>
          </cell>
          <cell r="CS17">
            <v>493389.22000000003</v>
          </cell>
          <cell r="CT17">
            <v>528832.29000000015</v>
          </cell>
          <cell r="CU17">
            <v>429830.19</v>
          </cell>
          <cell r="CV17">
            <v>402695.85000000003</v>
          </cell>
          <cell r="CW17">
            <v>390434.24000000011</v>
          </cell>
          <cell r="CX17">
            <v>257844.3</v>
          </cell>
          <cell r="CY17">
            <v>330138.67</v>
          </cell>
          <cell r="CZ17">
            <v>443171.56</v>
          </cell>
          <cell r="DA17">
            <v>507536.21</v>
          </cell>
          <cell r="DB17">
            <v>532418.4</v>
          </cell>
          <cell r="DC17">
            <v>568768.81999999995</v>
          </cell>
          <cell r="DD17">
            <v>587460.77</v>
          </cell>
          <cell r="DE17">
            <v>616895.22</v>
          </cell>
          <cell r="DF17">
            <v>576626.91</v>
          </cell>
          <cell r="DG17">
            <v>561680.22</v>
          </cell>
          <cell r="DH17">
            <v>461901.98</v>
          </cell>
          <cell r="DI17">
            <v>527177.4</v>
          </cell>
          <cell r="DJ17">
            <v>409619.65</v>
          </cell>
          <cell r="DK17">
            <v>402295.89999999991</v>
          </cell>
          <cell r="DL17">
            <v>437220.69</v>
          </cell>
          <cell r="DM17">
            <v>528926.12</v>
          </cell>
          <cell r="DN17">
            <v>542376.13</v>
          </cell>
          <cell r="DO17">
            <v>577563.37999999989</v>
          </cell>
          <cell r="DP17">
            <v>733553.89000000013</v>
          </cell>
          <cell r="DQ17">
            <v>721824.67999999982</v>
          </cell>
          <cell r="DR17">
            <v>652826.26</v>
          </cell>
          <cell r="DS17">
            <v>545196.38</v>
          </cell>
          <cell r="DT17">
            <v>614231.27</v>
          </cell>
          <cell r="DU17">
            <v>953907.83000000019</v>
          </cell>
          <cell r="DV17">
            <v>495325.63</v>
          </cell>
          <cell r="DW17">
            <v>526465.79</v>
          </cell>
          <cell r="DX17">
            <v>821264.36</v>
          </cell>
          <cell r="DY17">
            <v>877433.16</v>
          </cell>
          <cell r="DZ17">
            <v>817218.52</v>
          </cell>
          <cell r="EA17">
            <v>847400.54</v>
          </cell>
          <cell r="EB17">
            <v>803287.62</v>
          </cell>
          <cell r="EC17">
            <v>969255.59</v>
          </cell>
          <cell r="ED17">
            <v>810579.96</v>
          </cell>
          <cell r="EE17">
            <v>765402.12</v>
          </cell>
          <cell r="EF17">
            <v>664121.96</v>
          </cell>
          <cell r="EG17">
            <v>801639.56</v>
          </cell>
          <cell r="EH17">
            <v>569690.59</v>
          </cell>
          <cell r="EI17">
            <v>598779.14</v>
          </cell>
          <cell r="EJ17">
            <v>802243.94</v>
          </cell>
          <cell r="EK17">
            <v>850385.11</v>
          </cell>
          <cell r="EL17">
            <v>757543.52</v>
          </cell>
          <cell r="EM17">
            <v>866563.33</v>
          </cell>
          <cell r="EN17">
            <v>853612.16</v>
          </cell>
          <cell r="EO17">
            <v>800165.96</v>
          </cell>
          <cell r="EP17">
            <v>790786.2</v>
          </cell>
          <cell r="EQ17">
            <v>816467.23</v>
          </cell>
          <cell r="ER17">
            <v>703813.25</v>
          </cell>
          <cell r="ES17">
            <v>789688.92</v>
          </cell>
          <cell r="ET17">
            <v>0</v>
          </cell>
          <cell r="EU17">
            <v>0</v>
          </cell>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cell r="GA17">
            <v>0</v>
          </cell>
          <cell r="GB17">
            <v>0</v>
          </cell>
          <cell r="GC17">
            <v>0</v>
          </cell>
          <cell r="GD17">
            <v>0</v>
          </cell>
          <cell r="GE17">
            <v>0</v>
          </cell>
          <cell r="GF17">
            <v>0</v>
          </cell>
          <cell r="GG17">
            <v>0</v>
          </cell>
          <cell r="GH17">
            <v>0</v>
          </cell>
          <cell r="GI17">
            <v>0</v>
          </cell>
          <cell r="GJ17">
            <v>0</v>
          </cell>
          <cell r="GK17">
            <v>0</v>
          </cell>
          <cell r="GL17">
            <v>0</v>
          </cell>
          <cell r="GM17">
            <v>0</v>
          </cell>
          <cell r="GN17">
            <v>0</v>
          </cell>
          <cell r="GO17">
            <v>0</v>
          </cell>
          <cell r="GP17">
            <v>0</v>
          </cell>
          <cell r="GQ17">
            <v>0</v>
          </cell>
          <cell r="GR17">
            <v>0</v>
          </cell>
          <cell r="GS17">
            <v>0</v>
          </cell>
          <cell r="GT17">
            <v>0</v>
          </cell>
          <cell r="GU17">
            <v>0</v>
          </cell>
          <cell r="GV17">
            <v>0</v>
          </cell>
          <cell r="GW17">
            <v>0</v>
          </cell>
          <cell r="GX17">
            <v>0</v>
          </cell>
          <cell r="GY17">
            <v>0</v>
          </cell>
          <cell r="GZ17">
            <v>0</v>
          </cell>
          <cell r="HA17">
            <v>0</v>
          </cell>
          <cell r="HB17">
            <v>0</v>
          </cell>
          <cell r="HC17">
            <v>0</v>
          </cell>
          <cell r="HD17">
            <v>0</v>
          </cell>
          <cell r="HE17">
            <v>0</v>
          </cell>
          <cell r="HF17">
            <v>0</v>
          </cell>
          <cell r="HG17">
            <v>0</v>
          </cell>
          <cell r="HH17">
            <v>0</v>
          </cell>
          <cell r="HI17">
            <v>0</v>
          </cell>
          <cell r="HJ17">
            <v>0</v>
          </cell>
          <cell r="HK17">
            <v>0</v>
          </cell>
          <cell r="HL17">
            <v>0</v>
          </cell>
          <cell r="HM17">
            <v>0</v>
          </cell>
          <cell r="HN17">
            <v>0</v>
          </cell>
          <cell r="HO17">
            <v>0</v>
          </cell>
          <cell r="HP17">
            <v>0</v>
          </cell>
          <cell r="HQ17">
            <v>0</v>
          </cell>
          <cell r="HR17">
            <v>0</v>
          </cell>
          <cell r="HS17">
            <v>0</v>
          </cell>
          <cell r="HT17">
            <v>0</v>
          </cell>
          <cell r="HU17">
            <v>0</v>
          </cell>
          <cell r="HV17">
            <v>0</v>
          </cell>
          <cell r="HW17">
            <v>0</v>
          </cell>
          <cell r="HX17">
            <v>0</v>
          </cell>
          <cell r="HY17">
            <v>0</v>
          </cell>
          <cell r="HZ17">
            <v>0</v>
          </cell>
          <cell r="IA17">
            <v>0</v>
          </cell>
          <cell r="IB17">
            <v>0</v>
          </cell>
          <cell r="IC17">
            <v>0</v>
          </cell>
          <cell r="ID17">
            <v>0</v>
          </cell>
          <cell r="IE17">
            <v>0</v>
          </cell>
          <cell r="IF17">
            <v>0</v>
          </cell>
          <cell r="IG17">
            <v>0</v>
          </cell>
          <cell r="IH17">
            <v>0</v>
          </cell>
          <cell r="II17">
            <v>0</v>
          </cell>
          <cell r="IJ17">
            <v>0</v>
          </cell>
          <cell r="IK17">
            <v>0</v>
          </cell>
          <cell r="IL17">
            <v>0</v>
          </cell>
          <cell r="IM17">
            <v>0</v>
          </cell>
          <cell r="IN17">
            <v>0</v>
          </cell>
          <cell r="IO17">
            <v>0</v>
          </cell>
          <cell r="IP17">
            <v>0</v>
          </cell>
          <cell r="IQ17">
            <v>0</v>
          </cell>
          <cell r="IR17">
            <v>0</v>
          </cell>
          <cell r="IS17">
            <v>0</v>
          </cell>
          <cell r="IT17">
            <v>0</v>
          </cell>
          <cell r="IU17">
            <v>0</v>
          </cell>
          <cell r="IV17">
            <v>0</v>
          </cell>
          <cell r="IW17">
            <v>0</v>
          </cell>
          <cell r="IX17">
            <v>0</v>
          </cell>
          <cell r="IY17">
            <v>0</v>
          </cell>
          <cell r="IZ17">
            <v>0</v>
          </cell>
          <cell r="JA17">
            <v>0</v>
          </cell>
          <cell r="JB17">
            <v>0</v>
          </cell>
          <cell r="JC17">
            <v>0</v>
          </cell>
          <cell r="JD17">
            <v>0</v>
          </cell>
          <cell r="JE17">
            <v>0</v>
          </cell>
          <cell r="JF17">
            <v>0</v>
          </cell>
          <cell r="JG17">
            <v>0</v>
          </cell>
          <cell r="JH17">
            <v>0</v>
          </cell>
          <cell r="JI17">
            <v>0</v>
          </cell>
          <cell r="JJ17">
            <v>0</v>
          </cell>
          <cell r="JK17">
            <v>0</v>
          </cell>
          <cell r="JL17">
            <v>0</v>
          </cell>
          <cell r="JM17">
            <v>0</v>
          </cell>
          <cell r="JN17">
            <v>0</v>
          </cell>
          <cell r="JO17">
            <v>0</v>
          </cell>
          <cell r="JP17">
            <v>0</v>
          </cell>
          <cell r="JQ17">
            <v>0</v>
          </cell>
          <cell r="JR17">
            <v>0</v>
          </cell>
          <cell r="JS17">
            <v>0</v>
          </cell>
          <cell r="JT17">
            <v>0</v>
          </cell>
          <cell r="JU17">
            <v>0</v>
          </cell>
          <cell r="JV17">
            <v>0</v>
          </cell>
          <cell r="JW17">
            <v>0</v>
          </cell>
          <cell r="JX17">
            <v>0</v>
          </cell>
          <cell r="JY17">
            <v>0</v>
          </cell>
          <cell r="JZ17">
            <v>0</v>
          </cell>
          <cell r="KA17">
            <v>0</v>
          </cell>
          <cell r="KB17">
            <v>0</v>
          </cell>
          <cell r="KC17">
            <v>0</v>
          </cell>
          <cell r="KD17">
            <v>0</v>
          </cell>
          <cell r="KE17">
            <v>0</v>
          </cell>
          <cell r="KF17">
            <v>0</v>
          </cell>
          <cell r="KG17">
            <v>0</v>
          </cell>
          <cell r="KH17">
            <v>0</v>
          </cell>
          <cell r="KI17">
            <v>0</v>
          </cell>
          <cell r="KJ17">
            <v>0</v>
          </cell>
          <cell r="KK17">
            <v>0</v>
          </cell>
          <cell r="KL17">
            <v>0</v>
          </cell>
          <cell r="KM17">
            <v>0</v>
          </cell>
          <cell r="KN17">
            <v>0</v>
          </cell>
          <cell r="KO17">
            <v>0</v>
          </cell>
          <cell r="KP17">
            <v>0</v>
          </cell>
          <cell r="KQ17">
            <v>0</v>
          </cell>
          <cell r="KR17">
            <v>0</v>
          </cell>
          <cell r="KS17">
            <v>0</v>
          </cell>
          <cell r="KT17">
            <v>0</v>
          </cell>
          <cell r="KU17">
            <v>0</v>
          </cell>
          <cell r="KV17">
            <v>0</v>
          </cell>
          <cell r="KW17">
            <v>0</v>
          </cell>
          <cell r="KX17">
            <v>0</v>
          </cell>
          <cell r="KY17">
            <v>0</v>
          </cell>
          <cell r="KZ17">
            <v>0</v>
          </cell>
          <cell r="LA17">
            <v>0</v>
          </cell>
          <cell r="LB17">
            <v>0</v>
          </cell>
          <cell r="LC17">
            <v>0</v>
          </cell>
          <cell r="LD17">
            <v>0</v>
          </cell>
          <cell r="LE17">
            <v>0</v>
          </cell>
          <cell r="LF17">
            <v>0</v>
          </cell>
          <cell r="LG17">
            <v>0</v>
          </cell>
          <cell r="LH17">
            <v>0</v>
          </cell>
          <cell r="LI17">
            <v>0</v>
          </cell>
        </row>
        <row r="18">
          <cell r="A18">
            <v>0</v>
          </cell>
          <cell r="B18">
            <v>0</v>
          </cell>
          <cell r="C18">
            <v>712</v>
          </cell>
          <cell r="D18">
            <v>712</v>
          </cell>
          <cell r="E18" t="str">
            <v>Doprinosi</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11682979.650000002</v>
          </cell>
          <cell r="CM18">
            <v>27994298.859999996</v>
          </cell>
          <cell r="CN18">
            <v>28945916.929999996</v>
          </cell>
          <cell r="CO18">
            <v>27280628.25</v>
          </cell>
          <cell r="CP18">
            <v>28636828.640000008</v>
          </cell>
          <cell r="CQ18">
            <v>32181705.779999986</v>
          </cell>
          <cell r="CR18">
            <v>33084499.86999999</v>
          </cell>
          <cell r="CS18">
            <v>36125435.900000021</v>
          </cell>
          <cell r="CT18">
            <v>38355351.650000013</v>
          </cell>
          <cell r="CU18">
            <v>43749236.140000015</v>
          </cell>
          <cell r="CV18">
            <v>30216321.530000016</v>
          </cell>
          <cell r="CW18">
            <v>60241080.990000017</v>
          </cell>
          <cell r="CX18">
            <v>17610366.019999992</v>
          </cell>
          <cell r="CY18">
            <v>27692962.629999995</v>
          </cell>
          <cell r="CZ18">
            <v>29711005.170000013</v>
          </cell>
          <cell r="DA18">
            <v>32199860.619999997</v>
          </cell>
          <cell r="DB18">
            <v>36807892.170000002</v>
          </cell>
          <cell r="DC18">
            <v>36834320.209999993</v>
          </cell>
          <cell r="DD18">
            <v>35671054.020000011</v>
          </cell>
          <cell r="DE18">
            <v>35976379.269999973</v>
          </cell>
          <cell r="DF18">
            <v>32269308.189999994</v>
          </cell>
          <cell r="DG18">
            <v>48759873.820000008</v>
          </cell>
          <cell r="DH18">
            <v>35594183.499999993</v>
          </cell>
          <cell r="DI18">
            <v>75176038.930000007</v>
          </cell>
          <cell r="DJ18">
            <v>19334368.370000001</v>
          </cell>
          <cell r="DK18">
            <v>29761964.470000003</v>
          </cell>
          <cell r="DL18">
            <v>34742689.229999982</v>
          </cell>
          <cell r="DM18">
            <v>36027646.540000007</v>
          </cell>
          <cell r="DN18">
            <v>31171999</v>
          </cell>
          <cell r="DO18">
            <v>36861388.580000021</v>
          </cell>
          <cell r="DP18">
            <v>41869300.420000009</v>
          </cell>
          <cell r="DQ18">
            <v>38587920.599999979</v>
          </cell>
          <cell r="DR18">
            <v>37149241.379999995</v>
          </cell>
          <cell r="DS18">
            <v>40193107.020000026</v>
          </cell>
          <cell r="DT18">
            <v>27196160.52</v>
          </cell>
          <cell r="DU18">
            <v>64393034.539999999</v>
          </cell>
          <cell r="DV18">
            <v>13982919.93</v>
          </cell>
          <cell r="DW18">
            <v>36106208.009999998</v>
          </cell>
          <cell r="DX18">
            <v>40051000.780000001</v>
          </cell>
          <cell r="DY18">
            <v>34479540.670000002</v>
          </cell>
          <cell r="DZ18">
            <v>35404319.93</v>
          </cell>
          <cell r="EA18">
            <v>38326161.630000003</v>
          </cell>
          <cell r="EB18">
            <v>34478165.640000001</v>
          </cell>
          <cell r="EC18">
            <v>37521101.960000001</v>
          </cell>
          <cell r="ED18">
            <v>41215546.949999996</v>
          </cell>
          <cell r="EE18">
            <v>36918801.259999998</v>
          </cell>
          <cell r="EF18">
            <v>38950936.620000005</v>
          </cell>
          <cell r="EG18">
            <v>75450500.909999996</v>
          </cell>
          <cell r="EH18">
            <v>15942566.910000002</v>
          </cell>
          <cell r="EI18">
            <v>32105522.039999999</v>
          </cell>
          <cell r="EJ18">
            <v>37652066.75</v>
          </cell>
          <cell r="EK18">
            <v>35977730.460000001</v>
          </cell>
          <cell r="EL18">
            <v>40567246.729999997</v>
          </cell>
          <cell r="EM18">
            <v>40389805.469999999</v>
          </cell>
          <cell r="EN18">
            <v>44393326.049999997</v>
          </cell>
          <cell r="EO18">
            <v>43764113.43</v>
          </cell>
          <cell r="EP18">
            <v>39922755.840000004</v>
          </cell>
          <cell r="EQ18">
            <v>42882136.189999998</v>
          </cell>
          <cell r="ER18">
            <v>43774643.869999997</v>
          </cell>
          <cell r="ES18">
            <v>77580718.680000007</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cell r="GA18">
            <v>0</v>
          </cell>
          <cell r="GB18">
            <v>0</v>
          </cell>
          <cell r="GC18">
            <v>0</v>
          </cell>
          <cell r="GD18">
            <v>0</v>
          </cell>
          <cell r="GE18">
            <v>0</v>
          </cell>
          <cell r="GF18">
            <v>0</v>
          </cell>
          <cell r="GG18">
            <v>0</v>
          </cell>
          <cell r="GH18">
            <v>0</v>
          </cell>
          <cell r="GI18">
            <v>0</v>
          </cell>
          <cell r="GJ18">
            <v>0</v>
          </cell>
          <cell r="GK18">
            <v>0</v>
          </cell>
          <cell r="GL18">
            <v>0</v>
          </cell>
          <cell r="GM18">
            <v>0</v>
          </cell>
          <cell r="GN18">
            <v>0</v>
          </cell>
          <cell r="GO18">
            <v>0</v>
          </cell>
          <cell r="GP18">
            <v>0</v>
          </cell>
          <cell r="GQ18">
            <v>0</v>
          </cell>
          <cell r="GR18">
            <v>0</v>
          </cell>
          <cell r="GS18">
            <v>0</v>
          </cell>
          <cell r="GT18">
            <v>0</v>
          </cell>
          <cell r="GU18">
            <v>0</v>
          </cell>
          <cell r="GV18">
            <v>0</v>
          </cell>
          <cell r="GW18">
            <v>0</v>
          </cell>
          <cell r="GX18">
            <v>0</v>
          </cell>
          <cell r="GY18">
            <v>0</v>
          </cell>
          <cell r="GZ18">
            <v>0</v>
          </cell>
          <cell r="HA18">
            <v>0</v>
          </cell>
          <cell r="HB18">
            <v>0</v>
          </cell>
          <cell r="HC18">
            <v>0</v>
          </cell>
          <cell r="HD18">
            <v>0</v>
          </cell>
          <cell r="HE18">
            <v>0</v>
          </cell>
          <cell r="HF18">
            <v>0</v>
          </cell>
          <cell r="HG18">
            <v>0</v>
          </cell>
          <cell r="HH18">
            <v>0</v>
          </cell>
          <cell r="HI18">
            <v>0</v>
          </cell>
          <cell r="HJ18">
            <v>0</v>
          </cell>
          <cell r="HK18">
            <v>0</v>
          </cell>
          <cell r="HL18">
            <v>0</v>
          </cell>
          <cell r="HM18">
            <v>0</v>
          </cell>
          <cell r="HN18">
            <v>0</v>
          </cell>
          <cell r="HO18">
            <v>0</v>
          </cell>
          <cell r="HP18">
            <v>0</v>
          </cell>
          <cell r="HQ18">
            <v>0</v>
          </cell>
          <cell r="HR18">
            <v>0</v>
          </cell>
          <cell r="HS18">
            <v>0</v>
          </cell>
          <cell r="HT18">
            <v>0</v>
          </cell>
          <cell r="HU18">
            <v>0</v>
          </cell>
          <cell r="HV18">
            <v>0</v>
          </cell>
          <cell r="HW18">
            <v>0</v>
          </cell>
          <cell r="HX18">
            <v>0</v>
          </cell>
          <cell r="HY18">
            <v>0</v>
          </cell>
          <cell r="HZ18">
            <v>0</v>
          </cell>
          <cell r="IA18">
            <v>0</v>
          </cell>
          <cell r="IB18">
            <v>0</v>
          </cell>
          <cell r="IC18">
            <v>0</v>
          </cell>
          <cell r="ID18">
            <v>0</v>
          </cell>
          <cell r="IE18">
            <v>0</v>
          </cell>
          <cell r="IF18">
            <v>0</v>
          </cell>
          <cell r="IG18">
            <v>0</v>
          </cell>
          <cell r="IH18">
            <v>0</v>
          </cell>
          <cell r="II18">
            <v>0</v>
          </cell>
          <cell r="IJ18">
            <v>0</v>
          </cell>
          <cell r="IK18">
            <v>0</v>
          </cell>
          <cell r="IL18">
            <v>0</v>
          </cell>
          <cell r="IM18">
            <v>0</v>
          </cell>
          <cell r="IN18">
            <v>0</v>
          </cell>
          <cell r="IO18">
            <v>0</v>
          </cell>
          <cell r="IP18">
            <v>0</v>
          </cell>
          <cell r="IQ18">
            <v>0</v>
          </cell>
          <cell r="IR18">
            <v>0</v>
          </cell>
          <cell r="IS18">
            <v>0</v>
          </cell>
          <cell r="IT18">
            <v>0</v>
          </cell>
          <cell r="IU18">
            <v>0</v>
          </cell>
          <cell r="IV18">
            <v>0</v>
          </cell>
          <cell r="IW18">
            <v>0</v>
          </cell>
          <cell r="IX18">
            <v>0</v>
          </cell>
          <cell r="IY18">
            <v>0</v>
          </cell>
          <cell r="IZ18">
            <v>0</v>
          </cell>
          <cell r="JA18">
            <v>0</v>
          </cell>
          <cell r="JB18">
            <v>0</v>
          </cell>
          <cell r="JC18">
            <v>0</v>
          </cell>
          <cell r="JD18">
            <v>0</v>
          </cell>
          <cell r="JE18">
            <v>0</v>
          </cell>
          <cell r="JF18">
            <v>0</v>
          </cell>
          <cell r="JG18">
            <v>0</v>
          </cell>
          <cell r="JH18">
            <v>0</v>
          </cell>
          <cell r="JI18">
            <v>0</v>
          </cell>
          <cell r="JJ18">
            <v>0</v>
          </cell>
          <cell r="JK18">
            <v>0</v>
          </cell>
          <cell r="JL18">
            <v>0</v>
          </cell>
          <cell r="JM18">
            <v>0</v>
          </cell>
          <cell r="JN18">
            <v>0</v>
          </cell>
          <cell r="JO18">
            <v>0</v>
          </cell>
          <cell r="JP18">
            <v>0</v>
          </cell>
          <cell r="JQ18">
            <v>0</v>
          </cell>
          <cell r="JR18">
            <v>0</v>
          </cell>
          <cell r="JS18">
            <v>0</v>
          </cell>
          <cell r="JT18">
            <v>0</v>
          </cell>
          <cell r="JU18">
            <v>0</v>
          </cell>
          <cell r="JV18">
            <v>0</v>
          </cell>
          <cell r="JW18">
            <v>0</v>
          </cell>
          <cell r="JX18">
            <v>0</v>
          </cell>
          <cell r="JY18">
            <v>0</v>
          </cell>
          <cell r="JZ18">
            <v>0</v>
          </cell>
          <cell r="KA18">
            <v>0</v>
          </cell>
          <cell r="KB18">
            <v>0</v>
          </cell>
          <cell r="KC18">
            <v>0</v>
          </cell>
          <cell r="KD18">
            <v>0</v>
          </cell>
          <cell r="KE18">
            <v>0</v>
          </cell>
          <cell r="KF18">
            <v>0</v>
          </cell>
          <cell r="KG18">
            <v>0</v>
          </cell>
          <cell r="KH18">
            <v>0</v>
          </cell>
          <cell r="KI18">
            <v>0</v>
          </cell>
          <cell r="KJ18">
            <v>0</v>
          </cell>
          <cell r="KK18">
            <v>0</v>
          </cell>
          <cell r="KL18">
            <v>0</v>
          </cell>
          <cell r="KM18">
            <v>0</v>
          </cell>
          <cell r="KN18">
            <v>0</v>
          </cell>
          <cell r="KO18">
            <v>0</v>
          </cell>
          <cell r="KP18">
            <v>0</v>
          </cell>
          <cell r="KQ18">
            <v>0</v>
          </cell>
          <cell r="KR18">
            <v>0</v>
          </cell>
          <cell r="KS18">
            <v>0</v>
          </cell>
          <cell r="KT18">
            <v>0</v>
          </cell>
          <cell r="KU18">
            <v>0</v>
          </cell>
          <cell r="KV18">
            <v>0</v>
          </cell>
          <cell r="KW18">
            <v>0</v>
          </cell>
          <cell r="KX18">
            <v>0</v>
          </cell>
          <cell r="KY18">
            <v>0</v>
          </cell>
          <cell r="KZ18">
            <v>0</v>
          </cell>
          <cell r="LA18">
            <v>0</v>
          </cell>
          <cell r="LB18">
            <v>0</v>
          </cell>
          <cell r="LC18">
            <v>0</v>
          </cell>
          <cell r="LD18">
            <v>0</v>
          </cell>
          <cell r="LE18">
            <v>0</v>
          </cell>
          <cell r="LF18">
            <v>0</v>
          </cell>
          <cell r="LG18">
            <v>0</v>
          </cell>
          <cell r="LH18">
            <v>0</v>
          </cell>
          <cell r="LI18">
            <v>0</v>
          </cell>
        </row>
        <row r="19">
          <cell r="D19">
            <v>7121</v>
          </cell>
          <cell r="E19" t="str">
            <v>Doprinosi za penzijsko i invalidsko osiguranje</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6569958.7900000019</v>
          </cell>
          <cell r="CM19">
            <v>16611196.839999998</v>
          </cell>
          <cell r="CN19">
            <v>17067697.949999996</v>
          </cell>
          <cell r="CO19">
            <v>16395294.609999999</v>
          </cell>
          <cell r="CP19">
            <v>17202945.740000002</v>
          </cell>
          <cell r="CQ19">
            <v>19884670.049999997</v>
          </cell>
          <cell r="CR19">
            <v>20554627.069999993</v>
          </cell>
          <cell r="CS19">
            <v>21794241.240000013</v>
          </cell>
          <cell r="CT19">
            <v>24404439.250000011</v>
          </cell>
          <cell r="CU19">
            <v>26554882.900000017</v>
          </cell>
          <cell r="CV19">
            <v>18167916.660000004</v>
          </cell>
          <cell r="CW19">
            <v>36741484.63000001</v>
          </cell>
          <cell r="CX19">
            <v>11471497.619999999</v>
          </cell>
          <cell r="CY19">
            <v>17428110.199999999</v>
          </cell>
          <cell r="CZ19">
            <v>17730616.32</v>
          </cell>
          <cell r="DA19">
            <v>19478759.109999999</v>
          </cell>
          <cell r="DB19">
            <v>22230622.68</v>
          </cell>
          <cell r="DC19">
            <v>22243647.52</v>
          </cell>
          <cell r="DD19">
            <v>21915813.260000002</v>
          </cell>
          <cell r="DE19">
            <v>21555700.870000001</v>
          </cell>
          <cell r="DF19">
            <v>19594244.739999998</v>
          </cell>
          <cell r="DG19">
            <v>29370699.489999998</v>
          </cell>
          <cell r="DH19">
            <v>21438880.609999999</v>
          </cell>
          <cell r="DI19">
            <v>45661635.619999997</v>
          </cell>
          <cell r="DJ19">
            <v>11664478.33</v>
          </cell>
          <cell r="DK19">
            <v>17929835.500000011</v>
          </cell>
          <cell r="DL19">
            <v>20966658.349999998</v>
          </cell>
          <cell r="DM19">
            <v>21707838.580000013</v>
          </cell>
          <cell r="DN19">
            <v>18812433.620000005</v>
          </cell>
          <cell r="DO19">
            <v>22230880.830000017</v>
          </cell>
          <cell r="DP19">
            <v>25263471.430000011</v>
          </cell>
          <cell r="DQ19">
            <v>23215461.899999999</v>
          </cell>
          <cell r="DR19">
            <v>22364190.540000003</v>
          </cell>
          <cell r="DS19">
            <v>23824814.610000018</v>
          </cell>
          <cell r="DT19">
            <v>16253765.800000006</v>
          </cell>
          <cell r="DU19">
            <v>39865409.649999991</v>
          </cell>
          <cell r="DV19">
            <v>8441766.75</v>
          </cell>
          <cell r="DW19">
            <v>21544837.75</v>
          </cell>
          <cell r="DX19">
            <v>24016994.960000001</v>
          </cell>
          <cell r="DY19">
            <v>20790455.370000001</v>
          </cell>
          <cell r="DZ19">
            <v>21319783.719999999</v>
          </cell>
          <cell r="EA19">
            <v>22969090.460000001</v>
          </cell>
          <cell r="EB19">
            <v>19655578.5</v>
          </cell>
          <cell r="EC19">
            <v>21952510.280000001</v>
          </cell>
          <cell r="ED19">
            <v>23706362.129999999</v>
          </cell>
          <cell r="EE19">
            <v>21436627.02</v>
          </cell>
          <cell r="EF19">
            <v>23973031.350000001</v>
          </cell>
          <cell r="EG19">
            <v>43746286.119999997</v>
          </cell>
          <cell r="EH19">
            <v>9612063.3000000007</v>
          </cell>
          <cell r="EI19">
            <v>19294210.57</v>
          </cell>
          <cell r="EJ19">
            <v>22627334.059999999</v>
          </cell>
          <cell r="EK19">
            <v>21639290.52</v>
          </cell>
          <cell r="EL19">
            <v>24386054.73</v>
          </cell>
          <cell r="EM19">
            <v>24310877.91</v>
          </cell>
          <cell r="EN19">
            <v>27022741.59</v>
          </cell>
          <cell r="EO19">
            <v>26577706.039999999</v>
          </cell>
          <cell r="EP19">
            <v>24050825.579999998</v>
          </cell>
          <cell r="EQ19">
            <v>25998719</v>
          </cell>
          <cell r="ER19">
            <v>29222952.370000001</v>
          </cell>
          <cell r="ES19">
            <v>48299287.68</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cell r="GA19">
            <v>0</v>
          </cell>
          <cell r="GB19">
            <v>0</v>
          </cell>
          <cell r="GC19">
            <v>0</v>
          </cell>
          <cell r="GD19">
            <v>0</v>
          </cell>
          <cell r="GE19">
            <v>0</v>
          </cell>
          <cell r="GF19">
            <v>0</v>
          </cell>
          <cell r="GG19">
            <v>0</v>
          </cell>
          <cell r="GH19">
            <v>0</v>
          </cell>
          <cell r="GI19">
            <v>0</v>
          </cell>
          <cell r="GJ19">
            <v>0</v>
          </cell>
          <cell r="GK19">
            <v>0</v>
          </cell>
          <cell r="GL19">
            <v>0</v>
          </cell>
          <cell r="GM19">
            <v>0</v>
          </cell>
          <cell r="GN19">
            <v>0</v>
          </cell>
          <cell r="GO19">
            <v>0</v>
          </cell>
          <cell r="GP19">
            <v>0</v>
          </cell>
          <cell r="GQ19">
            <v>0</v>
          </cell>
          <cell r="GR19">
            <v>0</v>
          </cell>
          <cell r="GS19">
            <v>0</v>
          </cell>
          <cell r="GT19">
            <v>0</v>
          </cell>
          <cell r="GU19">
            <v>0</v>
          </cell>
          <cell r="GV19">
            <v>0</v>
          </cell>
          <cell r="GW19">
            <v>0</v>
          </cell>
          <cell r="GX19">
            <v>0</v>
          </cell>
          <cell r="GY19">
            <v>0</v>
          </cell>
          <cell r="GZ19">
            <v>0</v>
          </cell>
          <cell r="HA19">
            <v>0</v>
          </cell>
          <cell r="HB19">
            <v>0</v>
          </cell>
          <cell r="HC19">
            <v>0</v>
          </cell>
          <cell r="HD19">
            <v>0</v>
          </cell>
          <cell r="HE19">
            <v>0</v>
          </cell>
          <cell r="HF19">
            <v>0</v>
          </cell>
          <cell r="HG19">
            <v>0</v>
          </cell>
          <cell r="HH19">
            <v>0</v>
          </cell>
          <cell r="HI19">
            <v>0</v>
          </cell>
          <cell r="HJ19">
            <v>0</v>
          </cell>
          <cell r="HK19">
            <v>0</v>
          </cell>
          <cell r="HL19">
            <v>0</v>
          </cell>
          <cell r="HM19">
            <v>0</v>
          </cell>
          <cell r="HN19">
            <v>0</v>
          </cell>
          <cell r="HO19">
            <v>0</v>
          </cell>
          <cell r="HP19">
            <v>0</v>
          </cell>
          <cell r="HQ19">
            <v>0</v>
          </cell>
          <cell r="HR19">
            <v>0</v>
          </cell>
          <cell r="HS19">
            <v>0</v>
          </cell>
          <cell r="HT19">
            <v>0</v>
          </cell>
          <cell r="HU19">
            <v>0</v>
          </cell>
          <cell r="HV19">
            <v>0</v>
          </cell>
          <cell r="HW19">
            <v>0</v>
          </cell>
          <cell r="HX19">
            <v>0</v>
          </cell>
          <cell r="HY19">
            <v>0</v>
          </cell>
          <cell r="HZ19">
            <v>0</v>
          </cell>
          <cell r="IA19">
            <v>0</v>
          </cell>
          <cell r="IB19">
            <v>0</v>
          </cell>
          <cell r="IC19">
            <v>0</v>
          </cell>
          <cell r="ID19">
            <v>0</v>
          </cell>
          <cell r="IE19">
            <v>0</v>
          </cell>
          <cell r="IF19">
            <v>0</v>
          </cell>
          <cell r="IG19">
            <v>0</v>
          </cell>
          <cell r="IH19">
            <v>0</v>
          </cell>
          <cell r="II19">
            <v>0</v>
          </cell>
          <cell r="IJ19">
            <v>0</v>
          </cell>
          <cell r="IK19">
            <v>0</v>
          </cell>
          <cell r="IL19">
            <v>0</v>
          </cell>
          <cell r="IM19">
            <v>0</v>
          </cell>
          <cell r="IN19">
            <v>0</v>
          </cell>
          <cell r="IO19">
            <v>0</v>
          </cell>
          <cell r="IP19">
            <v>0</v>
          </cell>
          <cell r="IQ19">
            <v>0</v>
          </cell>
          <cell r="IR19">
            <v>0</v>
          </cell>
          <cell r="IS19">
            <v>0</v>
          </cell>
          <cell r="IT19">
            <v>0</v>
          </cell>
          <cell r="IU19">
            <v>0</v>
          </cell>
          <cell r="IV19">
            <v>0</v>
          </cell>
          <cell r="IW19">
            <v>0</v>
          </cell>
          <cell r="IX19">
            <v>0</v>
          </cell>
          <cell r="IY19">
            <v>0</v>
          </cell>
          <cell r="IZ19">
            <v>0</v>
          </cell>
          <cell r="JA19">
            <v>0</v>
          </cell>
          <cell r="JB19">
            <v>0</v>
          </cell>
          <cell r="JC19">
            <v>0</v>
          </cell>
          <cell r="JD19">
            <v>0</v>
          </cell>
          <cell r="JE19">
            <v>0</v>
          </cell>
          <cell r="JF19">
            <v>0</v>
          </cell>
          <cell r="JG19">
            <v>0</v>
          </cell>
          <cell r="JH19">
            <v>0</v>
          </cell>
          <cell r="JI19">
            <v>0</v>
          </cell>
          <cell r="JJ19">
            <v>0</v>
          </cell>
          <cell r="JK19">
            <v>0</v>
          </cell>
          <cell r="JL19">
            <v>0</v>
          </cell>
          <cell r="JM19">
            <v>0</v>
          </cell>
          <cell r="JN19">
            <v>0</v>
          </cell>
          <cell r="JO19">
            <v>0</v>
          </cell>
          <cell r="JP19">
            <v>0</v>
          </cell>
          <cell r="JQ19">
            <v>0</v>
          </cell>
          <cell r="JR19">
            <v>0</v>
          </cell>
          <cell r="JS19">
            <v>0</v>
          </cell>
          <cell r="JT19">
            <v>0</v>
          </cell>
          <cell r="JU19">
            <v>0</v>
          </cell>
          <cell r="JV19">
            <v>0</v>
          </cell>
          <cell r="JW19">
            <v>0</v>
          </cell>
          <cell r="JX19">
            <v>0</v>
          </cell>
          <cell r="JY19">
            <v>0</v>
          </cell>
          <cell r="JZ19">
            <v>0</v>
          </cell>
          <cell r="KA19">
            <v>0</v>
          </cell>
          <cell r="KB19">
            <v>0</v>
          </cell>
          <cell r="KC19">
            <v>0</v>
          </cell>
          <cell r="KD19">
            <v>0</v>
          </cell>
          <cell r="KE19">
            <v>0</v>
          </cell>
          <cell r="KF19">
            <v>0</v>
          </cell>
          <cell r="KG19">
            <v>0</v>
          </cell>
          <cell r="KH19">
            <v>0</v>
          </cell>
          <cell r="KI19">
            <v>0</v>
          </cell>
          <cell r="KJ19">
            <v>0</v>
          </cell>
          <cell r="KK19">
            <v>0</v>
          </cell>
          <cell r="KL19">
            <v>0</v>
          </cell>
          <cell r="KM19">
            <v>0</v>
          </cell>
          <cell r="KN19">
            <v>0</v>
          </cell>
          <cell r="KO19">
            <v>0</v>
          </cell>
          <cell r="KP19">
            <v>0</v>
          </cell>
          <cell r="KQ19">
            <v>0</v>
          </cell>
          <cell r="KR19">
            <v>0</v>
          </cell>
          <cell r="KS19">
            <v>0</v>
          </cell>
          <cell r="KT19">
            <v>0</v>
          </cell>
          <cell r="KU19">
            <v>0</v>
          </cell>
          <cell r="KV19">
            <v>0</v>
          </cell>
          <cell r="KW19">
            <v>0</v>
          </cell>
          <cell r="KX19">
            <v>0</v>
          </cell>
          <cell r="KY19">
            <v>0</v>
          </cell>
          <cell r="KZ19">
            <v>0</v>
          </cell>
          <cell r="LA19">
            <v>0</v>
          </cell>
          <cell r="LB19">
            <v>0</v>
          </cell>
          <cell r="LC19">
            <v>0</v>
          </cell>
          <cell r="LD19">
            <v>0</v>
          </cell>
          <cell r="LE19">
            <v>0</v>
          </cell>
          <cell r="LF19">
            <v>0</v>
          </cell>
          <cell r="LG19">
            <v>0</v>
          </cell>
          <cell r="LH19">
            <v>0</v>
          </cell>
          <cell r="LI19">
            <v>0</v>
          </cell>
        </row>
        <row r="20">
          <cell r="D20">
            <v>7122</v>
          </cell>
          <cell r="E20" t="str">
            <v>Doprinosi za zdravstveno osiguranje</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4448210.5799999991</v>
          </cell>
          <cell r="CM20">
            <v>9815385.6499999948</v>
          </cell>
          <cell r="CN20">
            <v>10258473.91</v>
          </cell>
          <cell r="CO20">
            <v>9269268.3100000005</v>
          </cell>
          <cell r="CP20">
            <v>9910929.3900000043</v>
          </cell>
          <cell r="CQ20">
            <v>10350588.919999991</v>
          </cell>
          <cell r="CR20">
            <v>10616032.939999998</v>
          </cell>
          <cell r="CS20">
            <v>12357023.080000006</v>
          </cell>
          <cell r="CT20">
            <v>12078523.4</v>
          </cell>
          <cell r="CU20">
            <v>14819585.57</v>
          </cell>
          <cell r="CV20">
            <v>10483154.240000008</v>
          </cell>
          <cell r="CW20">
            <v>20296721.100000005</v>
          </cell>
          <cell r="CX20">
            <v>5448406.1600000001</v>
          </cell>
          <cell r="CY20">
            <v>8879083.2599999998</v>
          </cell>
          <cell r="CZ20">
            <v>10464094.869999999</v>
          </cell>
          <cell r="DA20">
            <v>11013856.119999999</v>
          </cell>
          <cell r="DB20">
            <v>12764297.09</v>
          </cell>
          <cell r="DC20">
            <v>12628126.41</v>
          </cell>
          <cell r="DD20">
            <v>11914884.220000001</v>
          </cell>
          <cell r="DE20">
            <v>12465801.640000001</v>
          </cell>
          <cell r="DF20">
            <v>10974978.939999999</v>
          </cell>
          <cell r="DG20">
            <v>16738445.109999999</v>
          </cell>
          <cell r="DH20">
            <v>12242350.449999999</v>
          </cell>
          <cell r="DI20">
            <v>25500379.309999999</v>
          </cell>
          <cell r="DJ20">
            <v>6634782.3899999987</v>
          </cell>
          <cell r="DK20">
            <v>10232820.059999993</v>
          </cell>
          <cell r="DL20">
            <v>11914746.479999989</v>
          </cell>
          <cell r="DM20">
            <v>12374414.689999998</v>
          </cell>
          <cell r="DN20">
            <v>10681950.839999996</v>
          </cell>
          <cell r="DO20">
            <v>12634484.650000002</v>
          </cell>
          <cell r="DP20">
            <v>14433362.059999995</v>
          </cell>
          <cell r="DQ20">
            <v>13329494.45999999</v>
          </cell>
          <cell r="DR20">
            <v>12780379.539999986</v>
          </cell>
          <cell r="DS20">
            <v>14186939.740000004</v>
          </cell>
          <cell r="DT20">
            <v>9643918.1799999941</v>
          </cell>
          <cell r="DU20">
            <v>21462495.260000002</v>
          </cell>
          <cell r="DV20">
            <v>4800329.5</v>
          </cell>
          <cell r="DW20">
            <v>12579165.039999999</v>
          </cell>
          <cell r="DX20">
            <v>13884832.560000001</v>
          </cell>
          <cell r="DY20">
            <v>11850165.390000001</v>
          </cell>
          <cell r="DZ20">
            <v>12187579.609999999</v>
          </cell>
          <cell r="EA20">
            <v>13301393.529999999</v>
          </cell>
          <cell r="EB20">
            <v>12829742.73</v>
          </cell>
          <cell r="EC20">
            <v>13516680.289999999</v>
          </cell>
          <cell r="ED20">
            <v>15235646.779999999</v>
          </cell>
          <cell r="EE20">
            <v>13378931.09</v>
          </cell>
          <cell r="EF20">
            <v>13016303.880000001</v>
          </cell>
          <cell r="EG20">
            <v>27798596.5</v>
          </cell>
          <cell r="EH20">
            <v>5487815.8700000001</v>
          </cell>
          <cell r="EI20">
            <v>11136277.539999999</v>
          </cell>
          <cell r="EJ20">
            <v>13033326.75</v>
          </cell>
          <cell r="EK20">
            <v>12438084.859999999</v>
          </cell>
          <cell r="EL20">
            <v>14031927.32</v>
          </cell>
          <cell r="EM20">
            <v>13948315.880000001</v>
          </cell>
          <cell r="EN20">
            <v>15063870.800000001</v>
          </cell>
          <cell r="EO20">
            <v>14906718.880000001</v>
          </cell>
          <cell r="EP20">
            <v>13781012.470000001</v>
          </cell>
          <cell r="EQ20">
            <v>14691858.58</v>
          </cell>
          <cell r="ER20">
            <v>13422037.59</v>
          </cell>
          <cell r="ES20">
            <v>25459426.109999999</v>
          </cell>
          <cell r="ET20">
            <v>0</v>
          </cell>
          <cell r="EU20">
            <v>0</v>
          </cell>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cell r="GA20">
            <v>0</v>
          </cell>
          <cell r="GB20">
            <v>0</v>
          </cell>
          <cell r="GC20">
            <v>0</v>
          </cell>
          <cell r="GD20">
            <v>0</v>
          </cell>
          <cell r="GE20">
            <v>0</v>
          </cell>
          <cell r="GF20">
            <v>0</v>
          </cell>
          <cell r="GG20">
            <v>0</v>
          </cell>
          <cell r="GH20">
            <v>0</v>
          </cell>
          <cell r="GI20">
            <v>0</v>
          </cell>
          <cell r="GJ20">
            <v>0</v>
          </cell>
          <cell r="GK20">
            <v>0</v>
          </cell>
          <cell r="GL20">
            <v>0</v>
          </cell>
          <cell r="GM20">
            <v>0</v>
          </cell>
          <cell r="GN20">
            <v>0</v>
          </cell>
          <cell r="GO20">
            <v>0</v>
          </cell>
          <cell r="GP20">
            <v>0</v>
          </cell>
          <cell r="GQ20">
            <v>0</v>
          </cell>
          <cell r="GR20">
            <v>0</v>
          </cell>
          <cell r="GS20">
            <v>0</v>
          </cell>
          <cell r="GT20">
            <v>0</v>
          </cell>
          <cell r="GU20">
            <v>0</v>
          </cell>
          <cell r="GV20">
            <v>0</v>
          </cell>
          <cell r="GW20">
            <v>0</v>
          </cell>
          <cell r="GX20">
            <v>0</v>
          </cell>
          <cell r="GY20">
            <v>0</v>
          </cell>
          <cell r="GZ20">
            <v>0</v>
          </cell>
          <cell r="HA20">
            <v>0</v>
          </cell>
          <cell r="HB20">
            <v>0</v>
          </cell>
          <cell r="HC20">
            <v>0</v>
          </cell>
          <cell r="HD20">
            <v>0</v>
          </cell>
          <cell r="HE20">
            <v>0</v>
          </cell>
          <cell r="HF20">
            <v>0</v>
          </cell>
          <cell r="HG20">
            <v>0</v>
          </cell>
          <cell r="HH20">
            <v>0</v>
          </cell>
          <cell r="HI20">
            <v>0</v>
          </cell>
          <cell r="HJ20">
            <v>0</v>
          </cell>
          <cell r="HK20">
            <v>0</v>
          </cell>
          <cell r="HL20">
            <v>0</v>
          </cell>
          <cell r="HM20">
            <v>0</v>
          </cell>
          <cell r="HN20">
            <v>0</v>
          </cell>
          <cell r="HO20">
            <v>0</v>
          </cell>
          <cell r="HP20">
            <v>0</v>
          </cell>
          <cell r="HQ20">
            <v>0</v>
          </cell>
          <cell r="HR20">
            <v>0</v>
          </cell>
          <cell r="HS20">
            <v>0</v>
          </cell>
          <cell r="HT20">
            <v>0</v>
          </cell>
          <cell r="HU20">
            <v>0</v>
          </cell>
          <cell r="HV20">
            <v>0</v>
          </cell>
          <cell r="HW20">
            <v>0</v>
          </cell>
          <cell r="HX20">
            <v>0</v>
          </cell>
          <cell r="HY20">
            <v>0</v>
          </cell>
          <cell r="HZ20">
            <v>0</v>
          </cell>
          <cell r="IA20">
            <v>0</v>
          </cell>
          <cell r="IB20">
            <v>0</v>
          </cell>
          <cell r="IC20">
            <v>0</v>
          </cell>
          <cell r="ID20">
            <v>0</v>
          </cell>
          <cell r="IE20">
            <v>0</v>
          </cell>
          <cell r="IF20">
            <v>0</v>
          </cell>
          <cell r="IG20">
            <v>0</v>
          </cell>
          <cell r="IH20">
            <v>0</v>
          </cell>
          <cell r="II20">
            <v>0</v>
          </cell>
          <cell r="IJ20">
            <v>0</v>
          </cell>
          <cell r="IK20">
            <v>0</v>
          </cell>
          <cell r="IL20">
            <v>0</v>
          </cell>
          <cell r="IM20">
            <v>0</v>
          </cell>
          <cell r="IN20">
            <v>0</v>
          </cell>
          <cell r="IO20">
            <v>0</v>
          </cell>
          <cell r="IP20">
            <v>0</v>
          </cell>
          <cell r="IQ20">
            <v>0</v>
          </cell>
          <cell r="IR20">
            <v>0</v>
          </cell>
          <cell r="IS20">
            <v>0</v>
          </cell>
          <cell r="IT20">
            <v>0</v>
          </cell>
          <cell r="IU20">
            <v>0</v>
          </cell>
          <cell r="IV20">
            <v>0</v>
          </cell>
          <cell r="IW20">
            <v>0</v>
          </cell>
          <cell r="IX20">
            <v>0</v>
          </cell>
          <cell r="IY20">
            <v>0</v>
          </cell>
          <cell r="IZ20">
            <v>0</v>
          </cell>
          <cell r="JA20">
            <v>0</v>
          </cell>
          <cell r="JB20">
            <v>0</v>
          </cell>
          <cell r="JC20">
            <v>0</v>
          </cell>
          <cell r="JD20">
            <v>0</v>
          </cell>
          <cell r="JE20">
            <v>0</v>
          </cell>
          <cell r="JF20">
            <v>0</v>
          </cell>
          <cell r="JG20">
            <v>0</v>
          </cell>
          <cell r="JH20">
            <v>0</v>
          </cell>
          <cell r="JI20">
            <v>0</v>
          </cell>
          <cell r="JJ20">
            <v>0</v>
          </cell>
          <cell r="JK20">
            <v>0</v>
          </cell>
          <cell r="JL20">
            <v>0</v>
          </cell>
          <cell r="JM20">
            <v>0</v>
          </cell>
          <cell r="JN20">
            <v>0</v>
          </cell>
          <cell r="JO20">
            <v>0</v>
          </cell>
          <cell r="JP20">
            <v>0</v>
          </cell>
          <cell r="JQ20">
            <v>0</v>
          </cell>
          <cell r="JR20">
            <v>0</v>
          </cell>
          <cell r="JS20">
            <v>0</v>
          </cell>
          <cell r="JT20">
            <v>0</v>
          </cell>
          <cell r="JU20">
            <v>0</v>
          </cell>
          <cell r="JV20">
            <v>0</v>
          </cell>
          <cell r="JW20">
            <v>0</v>
          </cell>
          <cell r="JX20">
            <v>0</v>
          </cell>
          <cell r="JY20">
            <v>0</v>
          </cell>
          <cell r="JZ20">
            <v>0</v>
          </cell>
          <cell r="KA20">
            <v>0</v>
          </cell>
          <cell r="KB20">
            <v>0</v>
          </cell>
          <cell r="KC20">
            <v>0</v>
          </cell>
          <cell r="KD20">
            <v>0</v>
          </cell>
          <cell r="KE20">
            <v>0</v>
          </cell>
          <cell r="KF20">
            <v>0</v>
          </cell>
          <cell r="KG20">
            <v>0</v>
          </cell>
          <cell r="KH20">
            <v>0</v>
          </cell>
          <cell r="KI20">
            <v>0</v>
          </cell>
          <cell r="KJ20">
            <v>0</v>
          </cell>
          <cell r="KK20">
            <v>0</v>
          </cell>
          <cell r="KL20">
            <v>0</v>
          </cell>
          <cell r="KM20">
            <v>0</v>
          </cell>
          <cell r="KN20">
            <v>0</v>
          </cell>
          <cell r="KO20">
            <v>0</v>
          </cell>
          <cell r="KP20">
            <v>0</v>
          </cell>
          <cell r="KQ20">
            <v>0</v>
          </cell>
          <cell r="KR20">
            <v>0</v>
          </cell>
          <cell r="KS20">
            <v>0</v>
          </cell>
          <cell r="KT20">
            <v>0</v>
          </cell>
          <cell r="KU20">
            <v>0</v>
          </cell>
          <cell r="KV20">
            <v>0</v>
          </cell>
          <cell r="KW20">
            <v>0</v>
          </cell>
          <cell r="KX20">
            <v>0</v>
          </cell>
          <cell r="KY20">
            <v>0</v>
          </cell>
          <cell r="KZ20">
            <v>0</v>
          </cell>
          <cell r="LA20">
            <v>0</v>
          </cell>
          <cell r="LB20">
            <v>0</v>
          </cell>
          <cell r="LC20">
            <v>0</v>
          </cell>
          <cell r="LD20">
            <v>0</v>
          </cell>
          <cell r="LE20">
            <v>0</v>
          </cell>
          <cell r="LF20">
            <v>0</v>
          </cell>
          <cell r="LG20">
            <v>0</v>
          </cell>
          <cell r="LH20">
            <v>0</v>
          </cell>
          <cell r="LI20">
            <v>0</v>
          </cell>
        </row>
        <row r="21">
          <cell r="D21">
            <v>7123</v>
          </cell>
          <cell r="E21" t="str">
            <v>Doprinosi za osiguranje od nezaposlenosti</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320175.13999999996</v>
          </cell>
          <cell r="CM21">
            <v>855409.47999999975</v>
          </cell>
          <cell r="CN21">
            <v>794755.32</v>
          </cell>
          <cell r="CO21">
            <v>736973.07000000018</v>
          </cell>
          <cell r="CP21">
            <v>797748.44000000006</v>
          </cell>
          <cell r="CQ21">
            <v>812695.58999999973</v>
          </cell>
          <cell r="CR21">
            <v>832467.98</v>
          </cell>
          <cell r="CS21">
            <v>972876.82999999973</v>
          </cell>
          <cell r="CT21">
            <v>974818.92999999982</v>
          </cell>
          <cell r="CU21">
            <v>1188966.4200000004</v>
          </cell>
          <cell r="CV21">
            <v>830457.97999999963</v>
          </cell>
          <cell r="CW21">
            <v>1652845.01</v>
          </cell>
          <cell r="CX21">
            <v>423773.65</v>
          </cell>
          <cell r="CY21">
            <v>737969.6</v>
          </cell>
          <cell r="CZ21">
            <v>824174.47</v>
          </cell>
          <cell r="DA21">
            <v>896402.02</v>
          </cell>
          <cell r="DB21">
            <v>1004316.56</v>
          </cell>
          <cell r="DC21">
            <v>1020288.9</v>
          </cell>
          <cell r="DD21">
            <v>956259.22</v>
          </cell>
          <cell r="DE21">
            <v>1012670.5</v>
          </cell>
          <cell r="DF21">
            <v>892387.44</v>
          </cell>
          <cell r="DG21">
            <v>1351827.03</v>
          </cell>
          <cell r="DH21">
            <v>989045.49</v>
          </cell>
          <cell r="DI21">
            <v>2051002.51</v>
          </cell>
          <cell r="DJ21">
            <v>533032.30000000005</v>
          </cell>
          <cell r="DK21">
            <v>825014.52999999956</v>
          </cell>
          <cell r="DL21">
            <v>963008.57000000007</v>
          </cell>
          <cell r="DM21">
            <v>1000044.4400000005</v>
          </cell>
          <cell r="DN21">
            <v>865659.34000000008</v>
          </cell>
          <cell r="DO21">
            <v>1020289.0099999999</v>
          </cell>
          <cell r="DP21">
            <v>1165990.0600000005</v>
          </cell>
          <cell r="DQ21">
            <v>1073369.5099999995</v>
          </cell>
          <cell r="DR21">
            <v>1037271.42</v>
          </cell>
          <cell r="DS21">
            <v>1099016.6800000006</v>
          </cell>
          <cell r="DT21">
            <v>732084.04999999981</v>
          </cell>
          <cell r="DU21">
            <v>1799716.6100000008</v>
          </cell>
          <cell r="DV21">
            <v>384995.73</v>
          </cell>
          <cell r="DW21">
            <v>1030024.78</v>
          </cell>
          <cell r="DX21">
            <v>1115430.03</v>
          </cell>
          <cell r="DY21">
            <v>954928.12</v>
          </cell>
          <cell r="DZ21">
            <v>981014.58</v>
          </cell>
          <cell r="EA21">
            <v>1069704.96</v>
          </cell>
          <cell r="EB21">
            <v>1058680.3600000001</v>
          </cell>
          <cell r="EC21">
            <v>1052281.6200000001</v>
          </cell>
          <cell r="ED21">
            <v>1262370.55</v>
          </cell>
          <cell r="EE21">
            <v>981510.79</v>
          </cell>
          <cell r="EF21">
            <v>984483.18</v>
          </cell>
          <cell r="EG21">
            <v>2114486.02</v>
          </cell>
          <cell r="EH21">
            <v>436423.06</v>
          </cell>
          <cell r="EI21">
            <v>884778.14</v>
          </cell>
          <cell r="EJ21">
            <v>1037531.02</v>
          </cell>
          <cell r="EK21">
            <v>991786.18</v>
          </cell>
          <cell r="EL21">
            <v>1119552.6000000001</v>
          </cell>
          <cell r="EM21">
            <v>1110270.08</v>
          </cell>
          <cell r="EN21">
            <v>1208802.52</v>
          </cell>
          <cell r="EO21">
            <v>1182973.0900000001</v>
          </cell>
          <cell r="EP21">
            <v>1093203.53</v>
          </cell>
          <cell r="EQ21">
            <v>1140055.95</v>
          </cell>
          <cell r="ER21">
            <v>576427.41</v>
          </cell>
          <cell r="ES21">
            <v>1813540.61</v>
          </cell>
          <cell r="ET21">
            <v>0</v>
          </cell>
          <cell r="EU21">
            <v>0</v>
          </cell>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cell r="GA21">
            <v>0</v>
          </cell>
          <cell r="GB21">
            <v>0</v>
          </cell>
          <cell r="GC21">
            <v>0</v>
          </cell>
          <cell r="GD21">
            <v>0</v>
          </cell>
          <cell r="GE21">
            <v>0</v>
          </cell>
          <cell r="GF21">
            <v>0</v>
          </cell>
          <cell r="GG21">
            <v>0</v>
          </cell>
          <cell r="GH21">
            <v>0</v>
          </cell>
          <cell r="GI21">
            <v>0</v>
          </cell>
          <cell r="GJ21">
            <v>0</v>
          </cell>
          <cell r="GK21">
            <v>0</v>
          </cell>
          <cell r="GL21">
            <v>0</v>
          </cell>
          <cell r="GM21">
            <v>0</v>
          </cell>
          <cell r="GN21">
            <v>0</v>
          </cell>
          <cell r="GO21">
            <v>0</v>
          </cell>
          <cell r="GP21">
            <v>0</v>
          </cell>
          <cell r="GQ21">
            <v>0</v>
          </cell>
          <cell r="GR21">
            <v>0</v>
          </cell>
          <cell r="GS21">
            <v>0</v>
          </cell>
          <cell r="GT21">
            <v>0</v>
          </cell>
          <cell r="GU21">
            <v>0</v>
          </cell>
          <cell r="GV21">
            <v>0</v>
          </cell>
          <cell r="GW21">
            <v>0</v>
          </cell>
          <cell r="GX21">
            <v>0</v>
          </cell>
          <cell r="GY21">
            <v>0</v>
          </cell>
          <cell r="GZ21">
            <v>0</v>
          </cell>
          <cell r="HA21">
            <v>0</v>
          </cell>
          <cell r="HB21">
            <v>0</v>
          </cell>
          <cell r="HC21">
            <v>0</v>
          </cell>
          <cell r="HD21">
            <v>0</v>
          </cell>
          <cell r="HE21">
            <v>0</v>
          </cell>
          <cell r="HF21">
            <v>0</v>
          </cell>
          <cell r="HG21">
            <v>0</v>
          </cell>
          <cell r="HH21">
            <v>0</v>
          </cell>
          <cell r="HI21">
            <v>0</v>
          </cell>
          <cell r="HJ21">
            <v>0</v>
          </cell>
          <cell r="HK21">
            <v>0</v>
          </cell>
          <cell r="HL21">
            <v>0</v>
          </cell>
          <cell r="HM21">
            <v>0</v>
          </cell>
          <cell r="HN21">
            <v>0</v>
          </cell>
          <cell r="HO21">
            <v>0</v>
          </cell>
          <cell r="HP21">
            <v>0</v>
          </cell>
          <cell r="HQ21">
            <v>0</v>
          </cell>
          <cell r="HR21">
            <v>0</v>
          </cell>
          <cell r="HS21">
            <v>0</v>
          </cell>
          <cell r="HT21">
            <v>0</v>
          </cell>
          <cell r="HU21">
            <v>0</v>
          </cell>
          <cell r="HV21">
            <v>0</v>
          </cell>
          <cell r="HW21">
            <v>0</v>
          </cell>
          <cell r="HX21">
            <v>0</v>
          </cell>
          <cell r="HY21">
            <v>0</v>
          </cell>
          <cell r="HZ21">
            <v>0</v>
          </cell>
          <cell r="IA21">
            <v>0</v>
          </cell>
          <cell r="IB21">
            <v>0</v>
          </cell>
          <cell r="IC21">
            <v>0</v>
          </cell>
          <cell r="ID21">
            <v>0</v>
          </cell>
          <cell r="IE21">
            <v>0</v>
          </cell>
          <cell r="IF21">
            <v>0</v>
          </cell>
          <cell r="IG21">
            <v>0</v>
          </cell>
          <cell r="IH21">
            <v>0</v>
          </cell>
          <cell r="II21">
            <v>0</v>
          </cell>
          <cell r="IJ21">
            <v>0</v>
          </cell>
          <cell r="IK21">
            <v>0</v>
          </cell>
          <cell r="IL21">
            <v>0</v>
          </cell>
          <cell r="IM21">
            <v>0</v>
          </cell>
          <cell r="IN21">
            <v>0</v>
          </cell>
          <cell r="IO21">
            <v>0</v>
          </cell>
          <cell r="IP21">
            <v>0</v>
          </cell>
          <cell r="IQ21">
            <v>0</v>
          </cell>
          <cell r="IR21">
            <v>0</v>
          </cell>
          <cell r="IS21">
            <v>0</v>
          </cell>
          <cell r="IT21">
            <v>0</v>
          </cell>
          <cell r="IU21">
            <v>0</v>
          </cell>
          <cell r="IV21">
            <v>0</v>
          </cell>
          <cell r="IW21">
            <v>0</v>
          </cell>
          <cell r="IX21">
            <v>0</v>
          </cell>
          <cell r="IY21">
            <v>0</v>
          </cell>
          <cell r="IZ21">
            <v>0</v>
          </cell>
          <cell r="JA21">
            <v>0</v>
          </cell>
          <cell r="JB21">
            <v>0</v>
          </cell>
          <cell r="JC21">
            <v>0</v>
          </cell>
          <cell r="JD21">
            <v>0</v>
          </cell>
          <cell r="JE21">
            <v>0</v>
          </cell>
          <cell r="JF21">
            <v>0</v>
          </cell>
          <cell r="JG21">
            <v>0</v>
          </cell>
          <cell r="JH21">
            <v>0</v>
          </cell>
          <cell r="JI21">
            <v>0</v>
          </cell>
          <cell r="JJ21">
            <v>0</v>
          </cell>
          <cell r="JK21">
            <v>0</v>
          </cell>
          <cell r="JL21">
            <v>0</v>
          </cell>
          <cell r="JM21">
            <v>0</v>
          </cell>
          <cell r="JN21">
            <v>0</v>
          </cell>
          <cell r="JO21">
            <v>0</v>
          </cell>
          <cell r="JP21">
            <v>0</v>
          </cell>
          <cell r="JQ21">
            <v>0</v>
          </cell>
          <cell r="JR21">
            <v>0</v>
          </cell>
          <cell r="JS21">
            <v>0</v>
          </cell>
          <cell r="JT21">
            <v>0</v>
          </cell>
          <cell r="JU21">
            <v>0</v>
          </cell>
          <cell r="JV21">
            <v>0</v>
          </cell>
          <cell r="JW21">
            <v>0</v>
          </cell>
          <cell r="JX21">
            <v>0</v>
          </cell>
          <cell r="JY21">
            <v>0</v>
          </cell>
          <cell r="JZ21">
            <v>0</v>
          </cell>
          <cell r="KA21">
            <v>0</v>
          </cell>
          <cell r="KB21">
            <v>0</v>
          </cell>
          <cell r="KC21">
            <v>0</v>
          </cell>
          <cell r="KD21">
            <v>0</v>
          </cell>
          <cell r="KE21">
            <v>0</v>
          </cell>
          <cell r="KF21">
            <v>0</v>
          </cell>
          <cell r="KG21">
            <v>0</v>
          </cell>
          <cell r="KH21">
            <v>0</v>
          </cell>
          <cell r="KI21">
            <v>0</v>
          </cell>
          <cell r="KJ21">
            <v>0</v>
          </cell>
          <cell r="KK21">
            <v>0</v>
          </cell>
          <cell r="KL21">
            <v>0</v>
          </cell>
          <cell r="KM21">
            <v>0</v>
          </cell>
          <cell r="KN21">
            <v>0</v>
          </cell>
          <cell r="KO21">
            <v>0</v>
          </cell>
          <cell r="KP21">
            <v>0</v>
          </cell>
          <cell r="KQ21">
            <v>0</v>
          </cell>
          <cell r="KR21">
            <v>0</v>
          </cell>
          <cell r="KS21">
            <v>0</v>
          </cell>
          <cell r="KT21">
            <v>0</v>
          </cell>
          <cell r="KU21">
            <v>0</v>
          </cell>
          <cell r="KV21">
            <v>0</v>
          </cell>
          <cell r="KW21">
            <v>0</v>
          </cell>
          <cell r="KX21">
            <v>0</v>
          </cell>
          <cell r="KY21">
            <v>0</v>
          </cell>
          <cell r="KZ21">
            <v>0</v>
          </cell>
          <cell r="LA21">
            <v>0</v>
          </cell>
          <cell r="LB21">
            <v>0</v>
          </cell>
          <cell r="LC21">
            <v>0</v>
          </cell>
          <cell r="LD21">
            <v>0</v>
          </cell>
          <cell r="LE21">
            <v>0</v>
          </cell>
          <cell r="LF21">
            <v>0</v>
          </cell>
          <cell r="LG21">
            <v>0</v>
          </cell>
          <cell r="LH21">
            <v>0</v>
          </cell>
          <cell r="LI21">
            <v>0</v>
          </cell>
        </row>
        <row r="22">
          <cell r="D22">
            <v>7124</v>
          </cell>
          <cell r="E22" t="str">
            <v>Ostali doprinosi</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344635.14000000007</v>
          </cell>
          <cell r="CM22">
            <v>712306.89000000025</v>
          </cell>
          <cell r="CN22">
            <v>824989.75</v>
          </cell>
          <cell r="CO22">
            <v>879092.25999999966</v>
          </cell>
          <cell r="CP22">
            <v>725205.07000000018</v>
          </cell>
          <cell r="CQ22">
            <v>1133751.2200000002</v>
          </cell>
          <cell r="CR22">
            <v>1081371.8799999994</v>
          </cell>
          <cell r="CS22">
            <v>1001294.7499999998</v>
          </cell>
          <cell r="CT22">
            <v>897570.06999999948</v>
          </cell>
          <cell r="CU22">
            <v>1185801.2499999998</v>
          </cell>
          <cell r="CV22">
            <v>734792.65000000037</v>
          </cell>
          <cell r="CW22">
            <v>1550030.2500000012</v>
          </cell>
          <cell r="CX22">
            <v>266688.59000000003</v>
          </cell>
          <cell r="CY22">
            <v>647799.56999999995</v>
          </cell>
          <cell r="CZ22">
            <v>692119.51</v>
          </cell>
          <cell r="DA22">
            <v>810843.37</v>
          </cell>
          <cell r="DB22">
            <v>808655.84</v>
          </cell>
          <cell r="DC22">
            <v>942257.38</v>
          </cell>
          <cell r="DD22">
            <v>884097.32</v>
          </cell>
          <cell r="DE22">
            <v>942206.26</v>
          </cell>
          <cell r="DF22">
            <v>807697.07</v>
          </cell>
          <cell r="DG22">
            <v>1298902.19</v>
          </cell>
          <cell r="DH22">
            <v>923906.95</v>
          </cell>
          <cell r="DI22">
            <v>1963021.49</v>
          </cell>
          <cell r="DJ22">
            <v>502075.35</v>
          </cell>
          <cell r="DK22">
            <v>774294.38000000035</v>
          </cell>
          <cell r="DL22">
            <v>898275.83000000007</v>
          </cell>
          <cell r="DM22">
            <v>945348.83000000019</v>
          </cell>
          <cell r="DN22">
            <v>811955.19999999972</v>
          </cell>
          <cell r="DO22">
            <v>975734.09</v>
          </cell>
          <cell r="DP22">
            <v>1006476.8699999998</v>
          </cell>
          <cell r="DQ22">
            <v>969594.72999999986</v>
          </cell>
          <cell r="DR22">
            <v>967399.87999999954</v>
          </cell>
          <cell r="DS22">
            <v>1082335.99</v>
          </cell>
          <cell r="DT22">
            <v>566392.49</v>
          </cell>
          <cell r="DU22">
            <v>1265413.0200000003</v>
          </cell>
          <cell r="DV22">
            <v>355827.95</v>
          </cell>
          <cell r="DW22">
            <v>952180.44</v>
          </cell>
          <cell r="DX22">
            <v>1033743.23</v>
          </cell>
          <cell r="DY22">
            <v>883991.79</v>
          </cell>
          <cell r="DZ22">
            <v>915942.02</v>
          </cell>
          <cell r="EA22">
            <v>985972.68</v>
          </cell>
          <cell r="EB22">
            <v>934164.05</v>
          </cell>
          <cell r="EC22">
            <v>999629.77</v>
          </cell>
          <cell r="ED22">
            <v>1011167.49</v>
          </cell>
          <cell r="EE22">
            <v>1121732.3600000001</v>
          </cell>
          <cell r="EF22">
            <v>977118.21</v>
          </cell>
          <cell r="EG22">
            <v>1791132.27</v>
          </cell>
          <cell r="EH22">
            <v>406264.68</v>
          </cell>
          <cell r="EI22">
            <v>790255.79</v>
          </cell>
          <cell r="EJ22">
            <v>953874.92</v>
          </cell>
          <cell r="EK22">
            <v>908568.9</v>
          </cell>
          <cell r="EL22">
            <v>1029712.08</v>
          </cell>
          <cell r="EM22">
            <v>1020341.6</v>
          </cell>
          <cell r="EN22">
            <v>1097911.1399999999</v>
          </cell>
          <cell r="EO22">
            <v>1096715.42</v>
          </cell>
          <cell r="EP22">
            <v>997714.26</v>
          </cell>
          <cell r="EQ22">
            <v>1051502.6599999999</v>
          </cell>
          <cell r="ER22">
            <v>553226.5</v>
          </cell>
          <cell r="ES22">
            <v>2008464.28</v>
          </cell>
          <cell r="ET22">
            <v>0</v>
          </cell>
          <cell r="EU22">
            <v>0</v>
          </cell>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cell r="GA22">
            <v>0</v>
          </cell>
          <cell r="GB22">
            <v>0</v>
          </cell>
          <cell r="GC22">
            <v>0</v>
          </cell>
          <cell r="GD22">
            <v>0</v>
          </cell>
          <cell r="GE22">
            <v>0</v>
          </cell>
          <cell r="GF22">
            <v>0</v>
          </cell>
          <cell r="GG22">
            <v>0</v>
          </cell>
          <cell r="GH22">
            <v>0</v>
          </cell>
          <cell r="GI22">
            <v>0</v>
          </cell>
          <cell r="GJ22">
            <v>0</v>
          </cell>
          <cell r="GK22">
            <v>0</v>
          </cell>
          <cell r="GL22">
            <v>0</v>
          </cell>
          <cell r="GM22">
            <v>0</v>
          </cell>
          <cell r="GN22">
            <v>0</v>
          </cell>
          <cell r="GO22">
            <v>0</v>
          </cell>
          <cell r="GP22">
            <v>0</v>
          </cell>
          <cell r="GQ22">
            <v>0</v>
          </cell>
          <cell r="GR22">
            <v>0</v>
          </cell>
          <cell r="GS22">
            <v>0</v>
          </cell>
          <cell r="GT22">
            <v>0</v>
          </cell>
          <cell r="GU22">
            <v>0</v>
          </cell>
          <cell r="GV22">
            <v>0</v>
          </cell>
          <cell r="GW22">
            <v>0</v>
          </cell>
          <cell r="GX22">
            <v>0</v>
          </cell>
          <cell r="GY22">
            <v>0</v>
          </cell>
          <cell r="GZ22">
            <v>0</v>
          </cell>
          <cell r="HA22">
            <v>0</v>
          </cell>
          <cell r="HB22">
            <v>0</v>
          </cell>
          <cell r="HC22">
            <v>0</v>
          </cell>
          <cell r="HD22">
            <v>0</v>
          </cell>
          <cell r="HE22">
            <v>0</v>
          </cell>
          <cell r="HF22">
            <v>0</v>
          </cell>
          <cell r="HG22">
            <v>0</v>
          </cell>
          <cell r="HH22">
            <v>0</v>
          </cell>
          <cell r="HI22">
            <v>0</v>
          </cell>
          <cell r="HJ22">
            <v>0</v>
          </cell>
          <cell r="HK22">
            <v>0</v>
          </cell>
          <cell r="HL22">
            <v>0</v>
          </cell>
          <cell r="HM22">
            <v>0</v>
          </cell>
          <cell r="HN22">
            <v>0</v>
          </cell>
          <cell r="HO22">
            <v>0</v>
          </cell>
          <cell r="HP22">
            <v>0</v>
          </cell>
          <cell r="HQ22">
            <v>0</v>
          </cell>
          <cell r="HR22">
            <v>0</v>
          </cell>
          <cell r="HS22">
            <v>0</v>
          </cell>
          <cell r="HT22">
            <v>0</v>
          </cell>
          <cell r="HU22">
            <v>0</v>
          </cell>
          <cell r="HV22">
            <v>0</v>
          </cell>
          <cell r="HW22">
            <v>0</v>
          </cell>
          <cell r="HX22">
            <v>0</v>
          </cell>
          <cell r="HY22">
            <v>0</v>
          </cell>
          <cell r="HZ22">
            <v>0</v>
          </cell>
          <cell r="IA22">
            <v>0</v>
          </cell>
          <cell r="IB22">
            <v>0</v>
          </cell>
          <cell r="IC22">
            <v>0</v>
          </cell>
          <cell r="ID22">
            <v>0</v>
          </cell>
          <cell r="IE22">
            <v>0</v>
          </cell>
          <cell r="IF22">
            <v>0</v>
          </cell>
          <cell r="IG22">
            <v>0</v>
          </cell>
          <cell r="IH22">
            <v>0</v>
          </cell>
          <cell r="II22">
            <v>0</v>
          </cell>
          <cell r="IJ22">
            <v>0</v>
          </cell>
          <cell r="IK22">
            <v>0</v>
          </cell>
          <cell r="IL22">
            <v>0</v>
          </cell>
          <cell r="IM22">
            <v>0</v>
          </cell>
          <cell r="IN22">
            <v>0</v>
          </cell>
          <cell r="IO22">
            <v>0</v>
          </cell>
          <cell r="IP22">
            <v>0</v>
          </cell>
          <cell r="IQ22">
            <v>0</v>
          </cell>
          <cell r="IR22">
            <v>0</v>
          </cell>
          <cell r="IS22">
            <v>0</v>
          </cell>
          <cell r="IT22">
            <v>0</v>
          </cell>
          <cell r="IU22">
            <v>0</v>
          </cell>
          <cell r="IV22">
            <v>0</v>
          </cell>
          <cell r="IW22">
            <v>0</v>
          </cell>
          <cell r="IX22">
            <v>0</v>
          </cell>
          <cell r="IY22">
            <v>0</v>
          </cell>
          <cell r="IZ22">
            <v>0</v>
          </cell>
          <cell r="JA22">
            <v>0</v>
          </cell>
          <cell r="JB22">
            <v>0</v>
          </cell>
          <cell r="JC22">
            <v>0</v>
          </cell>
          <cell r="JD22">
            <v>0</v>
          </cell>
          <cell r="JE22">
            <v>0</v>
          </cell>
          <cell r="JF22">
            <v>0</v>
          </cell>
          <cell r="JG22">
            <v>0</v>
          </cell>
          <cell r="JH22">
            <v>0</v>
          </cell>
          <cell r="JI22">
            <v>0</v>
          </cell>
          <cell r="JJ22">
            <v>0</v>
          </cell>
          <cell r="JK22">
            <v>0</v>
          </cell>
          <cell r="JL22">
            <v>0</v>
          </cell>
          <cell r="JM22">
            <v>0</v>
          </cell>
          <cell r="JN22">
            <v>0</v>
          </cell>
          <cell r="JO22">
            <v>0</v>
          </cell>
          <cell r="JP22">
            <v>0</v>
          </cell>
          <cell r="JQ22">
            <v>0</v>
          </cell>
          <cell r="JR22">
            <v>0</v>
          </cell>
          <cell r="JS22">
            <v>0</v>
          </cell>
          <cell r="JT22">
            <v>0</v>
          </cell>
          <cell r="JU22">
            <v>0</v>
          </cell>
          <cell r="JV22">
            <v>0</v>
          </cell>
          <cell r="JW22">
            <v>0</v>
          </cell>
          <cell r="JX22">
            <v>0</v>
          </cell>
          <cell r="JY22">
            <v>0</v>
          </cell>
          <cell r="JZ22">
            <v>0</v>
          </cell>
          <cell r="KA22">
            <v>0</v>
          </cell>
          <cell r="KB22">
            <v>0</v>
          </cell>
          <cell r="KC22">
            <v>0</v>
          </cell>
          <cell r="KD22">
            <v>0</v>
          </cell>
          <cell r="KE22">
            <v>0</v>
          </cell>
          <cell r="KF22">
            <v>0</v>
          </cell>
          <cell r="KG22">
            <v>0</v>
          </cell>
          <cell r="KH22">
            <v>0</v>
          </cell>
          <cell r="KI22">
            <v>0</v>
          </cell>
          <cell r="KJ22">
            <v>0</v>
          </cell>
          <cell r="KK22">
            <v>0</v>
          </cell>
          <cell r="KL22">
            <v>0</v>
          </cell>
          <cell r="KM22">
            <v>0</v>
          </cell>
          <cell r="KN22">
            <v>0</v>
          </cell>
          <cell r="KO22">
            <v>0</v>
          </cell>
          <cell r="KP22">
            <v>0</v>
          </cell>
          <cell r="KQ22">
            <v>0</v>
          </cell>
          <cell r="KR22">
            <v>0</v>
          </cell>
          <cell r="KS22">
            <v>0</v>
          </cell>
          <cell r="KT22">
            <v>0</v>
          </cell>
          <cell r="KU22">
            <v>0</v>
          </cell>
          <cell r="KV22">
            <v>0</v>
          </cell>
          <cell r="KW22">
            <v>0</v>
          </cell>
          <cell r="KX22">
            <v>0</v>
          </cell>
          <cell r="KY22">
            <v>0</v>
          </cell>
          <cell r="KZ22">
            <v>0</v>
          </cell>
          <cell r="LA22">
            <v>0</v>
          </cell>
          <cell r="LB22">
            <v>0</v>
          </cell>
          <cell r="LC22">
            <v>0</v>
          </cell>
          <cell r="LD22">
            <v>0</v>
          </cell>
          <cell r="LE22">
            <v>0</v>
          </cell>
          <cell r="LF22">
            <v>0</v>
          </cell>
          <cell r="LG22">
            <v>0</v>
          </cell>
          <cell r="LH22">
            <v>0</v>
          </cell>
          <cell r="LI22">
            <v>0</v>
          </cell>
        </row>
        <row r="23">
          <cell r="A23">
            <v>0</v>
          </cell>
          <cell r="B23">
            <v>0</v>
          </cell>
          <cell r="C23">
            <v>713</v>
          </cell>
          <cell r="D23">
            <v>713</v>
          </cell>
          <cell r="E23" t="str">
            <v>Takse</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1080928.04</v>
          </cell>
          <cell r="CM23">
            <v>1829225.4899999998</v>
          </cell>
          <cell r="CN23">
            <v>2131564.3200000003</v>
          </cell>
          <cell r="CO23">
            <v>2230267.9299999997</v>
          </cell>
          <cell r="CP23">
            <v>2071940.6700000004</v>
          </cell>
          <cell r="CQ23">
            <v>2056189.4</v>
          </cell>
          <cell r="CR23">
            <v>2845514.48</v>
          </cell>
          <cell r="CS23">
            <v>2292067.08</v>
          </cell>
          <cell r="CT23">
            <v>1734506.4499999997</v>
          </cell>
          <cell r="CU23">
            <v>2895854.4999999995</v>
          </cell>
          <cell r="CV23">
            <v>2729149.32</v>
          </cell>
          <cell r="CW23">
            <v>3282224.9699999997</v>
          </cell>
          <cell r="CX23">
            <v>987210.26</v>
          </cell>
          <cell r="CY23">
            <v>2559133.91</v>
          </cell>
          <cell r="CZ23">
            <v>1026658.4100000001</v>
          </cell>
          <cell r="DA23">
            <v>1154845.05</v>
          </cell>
          <cell r="DB23">
            <v>1020195.28</v>
          </cell>
          <cell r="DC23">
            <v>1227617.2</v>
          </cell>
          <cell r="DD23">
            <v>1201295.81</v>
          </cell>
          <cell r="DE23">
            <v>1330351.8499999999</v>
          </cell>
          <cell r="DF23">
            <v>1239112.8199999998</v>
          </cell>
          <cell r="DG23">
            <v>1180240.26</v>
          </cell>
          <cell r="DH23">
            <v>933354.76</v>
          </cell>
          <cell r="DI23">
            <v>1146974.23</v>
          </cell>
          <cell r="DJ23">
            <v>706842.14</v>
          </cell>
          <cell r="DK23">
            <v>891170.60999999964</v>
          </cell>
          <cell r="DL23">
            <v>1005157.1000000003</v>
          </cell>
          <cell r="DM23">
            <v>971110.91999999993</v>
          </cell>
          <cell r="DN23">
            <v>893907.30999999994</v>
          </cell>
          <cell r="DO23">
            <v>1347126.1600000001</v>
          </cell>
          <cell r="DP23">
            <v>1276781.7799999998</v>
          </cell>
          <cell r="DQ23">
            <v>1455129.9900000002</v>
          </cell>
          <cell r="DR23">
            <v>1280973.7399999998</v>
          </cell>
          <cell r="DS23">
            <v>1121434.51</v>
          </cell>
          <cell r="DT23">
            <v>1007456.2700000003</v>
          </cell>
          <cell r="DU23">
            <v>1197323.1599999997</v>
          </cell>
          <cell r="DV23">
            <v>567280.62</v>
          </cell>
          <cell r="DW23">
            <v>882122.42</v>
          </cell>
          <cell r="DX23">
            <v>1021044.04</v>
          </cell>
          <cell r="DY23">
            <v>944204.45</v>
          </cell>
          <cell r="DZ23">
            <v>1105782.3500000001</v>
          </cell>
          <cell r="EA23">
            <v>1267830.2999999998</v>
          </cell>
          <cell r="EB23">
            <v>1271362.8700000001</v>
          </cell>
          <cell r="EC23">
            <v>1569273.21</v>
          </cell>
          <cell r="ED23">
            <v>1230361.76</v>
          </cell>
          <cell r="EE23">
            <v>1023354.38</v>
          </cell>
          <cell r="EF23">
            <v>998146.17000000016</v>
          </cell>
          <cell r="EG23">
            <v>1104794.31</v>
          </cell>
          <cell r="EH23">
            <v>579949.69999999995</v>
          </cell>
          <cell r="EI23">
            <v>799058.78</v>
          </cell>
          <cell r="EJ23">
            <v>1000001.89</v>
          </cell>
          <cell r="EK23">
            <v>900446.92</v>
          </cell>
          <cell r="EL23">
            <v>1044119.04</v>
          </cell>
          <cell r="EM23">
            <v>1380660.13</v>
          </cell>
          <cell r="EN23">
            <v>1483988.38</v>
          </cell>
          <cell r="EO23">
            <v>1598254.37</v>
          </cell>
          <cell r="EP23">
            <v>1300121.74</v>
          </cell>
          <cell r="EQ23">
            <v>1269238.77</v>
          </cell>
          <cell r="ER23">
            <v>1101076.77</v>
          </cell>
          <cell r="ES23">
            <v>1131476.8799999999</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cell r="GA23">
            <v>0</v>
          </cell>
          <cell r="GB23">
            <v>0</v>
          </cell>
          <cell r="GC23">
            <v>0</v>
          </cell>
          <cell r="GD23">
            <v>0</v>
          </cell>
          <cell r="GE23">
            <v>0</v>
          </cell>
          <cell r="GF23">
            <v>0</v>
          </cell>
          <cell r="GG23">
            <v>0</v>
          </cell>
          <cell r="GH23">
            <v>0</v>
          </cell>
          <cell r="GI23">
            <v>0</v>
          </cell>
          <cell r="GJ23">
            <v>0</v>
          </cell>
          <cell r="GK23">
            <v>0</v>
          </cell>
          <cell r="GL23">
            <v>0</v>
          </cell>
          <cell r="GM23">
            <v>0</v>
          </cell>
          <cell r="GN23">
            <v>0</v>
          </cell>
          <cell r="GO23">
            <v>0</v>
          </cell>
          <cell r="GP23">
            <v>0</v>
          </cell>
          <cell r="GQ23">
            <v>0</v>
          </cell>
          <cell r="GR23">
            <v>0</v>
          </cell>
          <cell r="GS23">
            <v>0</v>
          </cell>
          <cell r="GT23">
            <v>0</v>
          </cell>
          <cell r="GU23">
            <v>0</v>
          </cell>
          <cell r="GV23">
            <v>0</v>
          </cell>
          <cell r="GW23">
            <v>0</v>
          </cell>
          <cell r="GX23">
            <v>0</v>
          </cell>
          <cell r="GY23">
            <v>0</v>
          </cell>
          <cell r="GZ23">
            <v>0</v>
          </cell>
          <cell r="HA23">
            <v>0</v>
          </cell>
          <cell r="HB23">
            <v>0</v>
          </cell>
          <cell r="HC23">
            <v>0</v>
          </cell>
          <cell r="HD23">
            <v>0</v>
          </cell>
          <cell r="HE23">
            <v>0</v>
          </cell>
          <cell r="HF23">
            <v>0</v>
          </cell>
          <cell r="HG23">
            <v>0</v>
          </cell>
          <cell r="HH23">
            <v>0</v>
          </cell>
          <cell r="HI23">
            <v>0</v>
          </cell>
          <cell r="HJ23">
            <v>0</v>
          </cell>
          <cell r="HK23">
            <v>0</v>
          </cell>
          <cell r="HL23">
            <v>0</v>
          </cell>
          <cell r="HM23">
            <v>0</v>
          </cell>
          <cell r="HN23">
            <v>0</v>
          </cell>
          <cell r="HO23">
            <v>0</v>
          </cell>
          <cell r="HP23">
            <v>0</v>
          </cell>
          <cell r="HQ23">
            <v>0</v>
          </cell>
          <cell r="HR23">
            <v>0</v>
          </cell>
          <cell r="HS23">
            <v>0</v>
          </cell>
          <cell r="HT23">
            <v>0</v>
          </cell>
          <cell r="HU23">
            <v>0</v>
          </cell>
          <cell r="HV23">
            <v>0</v>
          </cell>
          <cell r="HW23">
            <v>0</v>
          </cell>
          <cell r="HX23">
            <v>0</v>
          </cell>
          <cell r="HY23">
            <v>0</v>
          </cell>
          <cell r="HZ23">
            <v>0</v>
          </cell>
          <cell r="IA23">
            <v>0</v>
          </cell>
          <cell r="IB23">
            <v>0</v>
          </cell>
          <cell r="IC23">
            <v>0</v>
          </cell>
          <cell r="ID23">
            <v>0</v>
          </cell>
          <cell r="IE23">
            <v>0</v>
          </cell>
          <cell r="IF23">
            <v>0</v>
          </cell>
          <cell r="IG23">
            <v>0</v>
          </cell>
          <cell r="IH23">
            <v>0</v>
          </cell>
          <cell r="II23">
            <v>0</v>
          </cell>
          <cell r="IJ23">
            <v>0</v>
          </cell>
          <cell r="IK23">
            <v>0</v>
          </cell>
          <cell r="IL23">
            <v>0</v>
          </cell>
          <cell r="IM23">
            <v>0</v>
          </cell>
          <cell r="IN23">
            <v>0</v>
          </cell>
          <cell r="IO23">
            <v>0</v>
          </cell>
          <cell r="IP23">
            <v>0</v>
          </cell>
          <cell r="IQ23">
            <v>0</v>
          </cell>
          <cell r="IR23">
            <v>0</v>
          </cell>
          <cell r="IS23">
            <v>0</v>
          </cell>
          <cell r="IT23">
            <v>0</v>
          </cell>
          <cell r="IU23">
            <v>0</v>
          </cell>
          <cell r="IV23">
            <v>0</v>
          </cell>
          <cell r="IW23">
            <v>0</v>
          </cell>
          <cell r="IX23">
            <v>0</v>
          </cell>
          <cell r="IY23">
            <v>0</v>
          </cell>
          <cell r="IZ23">
            <v>0</v>
          </cell>
          <cell r="JA23">
            <v>0</v>
          </cell>
          <cell r="JB23">
            <v>0</v>
          </cell>
          <cell r="JC23">
            <v>0</v>
          </cell>
          <cell r="JD23">
            <v>0</v>
          </cell>
          <cell r="JE23">
            <v>0</v>
          </cell>
          <cell r="JF23">
            <v>0</v>
          </cell>
          <cell r="JG23">
            <v>0</v>
          </cell>
          <cell r="JH23">
            <v>0</v>
          </cell>
          <cell r="JI23">
            <v>0</v>
          </cell>
          <cell r="JJ23">
            <v>0</v>
          </cell>
          <cell r="JK23">
            <v>0</v>
          </cell>
          <cell r="JL23">
            <v>0</v>
          </cell>
          <cell r="JM23">
            <v>0</v>
          </cell>
          <cell r="JN23">
            <v>0</v>
          </cell>
          <cell r="JO23">
            <v>0</v>
          </cell>
          <cell r="JP23">
            <v>0</v>
          </cell>
          <cell r="JQ23">
            <v>0</v>
          </cell>
          <cell r="JR23">
            <v>0</v>
          </cell>
          <cell r="JS23">
            <v>0</v>
          </cell>
          <cell r="JT23">
            <v>0</v>
          </cell>
          <cell r="JU23">
            <v>0</v>
          </cell>
          <cell r="JV23">
            <v>0</v>
          </cell>
          <cell r="JW23">
            <v>0</v>
          </cell>
          <cell r="JX23">
            <v>0</v>
          </cell>
          <cell r="JY23">
            <v>0</v>
          </cell>
          <cell r="JZ23">
            <v>0</v>
          </cell>
          <cell r="KA23">
            <v>0</v>
          </cell>
          <cell r="KB23">
            <v>0</v>
          </cell>
          <cell r="KC23">
            <v>0</v>
          </cell>
          <cell r="KD23">
            <v>0</v>
          </cell>
          <cell r="KE23">
            <v>0</v>
          </cell>
          <cell r="KF23">
            <v>0</v>
          </cell>
          <cell r="KG23">
            <v>0</v>
          </cell>
          <cell r="KH23">
            <v>0</v>
          </cell>
          <cell r="KI23">
            <v>0</v>
          </cell>
          <cell r="KJ23">
            <v>0</v>
          </cell>
          <cell r="KK23">
            <v>0</v>
          </cell>
          <cell r="KL23">
            <v>0</v>
          </cell>
          <cell r="KM23">
            <v>0</v>
          </cell>
          <cell r="KN23">
            <v>0</v>
          </cell>
          <cell r="KO23">
            <v>0</v>
          </cell>
          <cell r="KP23">
            <v>0</v>
          </cell>
          <cell r="KQ23">
            <v>0</v>
          </cell>
          <cell r="KR23">
            <v>0</v>
          </cell>
          <cell r="KS23">
            <v>0</v>
          </cell>
          <cell r="KT23">
            <v>0</v>
          </cell>
          <cell r="KU23">
            <v>0</v>
          </cell>
          <cell r="KV23">
            <v>0</v>
          </cell>
          <cell r="KW23">
            <v>0</v>
          </cell>
          <cell r="KX23">
            <v>0</v>
          </cell>
          <cell r="KY23">
            <v>0</v>
          </cell>
          <cell r="KZ23">
            <v>0</v>
          </cell>
          <cell r="LA23">
            <v>0</v>
          </cell>
          <cell r="LB23">
            <v>0</v>
          </cell>
          <cell r="LC23">
            <v>0</v>
          </cell>
          <cell r="LD23">
            <v>0</v>
          </cell>
          <cell r="LE23">
            <v>0</v>
          </cell>
          <cell r="LF23">
            <v>0</v>
          </cell>
          <cell r="LG23">
            <v>0</v>
          </cell>
          <cell r="LH23">
            <v>0</v>
          </cell>
          <cell r="LI23">
            <v>0</v>
          </cell>
        </row>
        <row r="24">
          <cell r="D24">
            <v>7131</v>
          </cell>
          <cell r="E24" t="str">
            <v>Administrativne takse</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459792.76999999996</v>
          </cell>
          <cell r="CM24">
            <v>500772.31999999995</v>
          </cell>
          <cell r="CN24">
            <v>416213.56000000006</v>
          </cell>
          <cell r="CO24">
            <v>800629.84000000008</v>
          </cell>
          <cell r="CP24">
            <v>741038.80000000016</v>
          </cell>
          <cell r="CQ24">
            <v>867200.6100000001</v>
          </cell>
          <cell r="CR24">
            <v>871700.12000000023</v>
          </cell>
          <cell r="CS24">
            <v>683870.65</v>
          </cell>
          <cell r="CT24">
            <v>680610.77000000014</v>
          </cell>
          <cell r="CU24">
            <v>705025.44999999972</v>
          </cell>
          <cell r="CV24">
            <v>617424.99000000011</v>
          </cell>
          <cell r="CW24">
            <v>647157.71000000008</v>
          </cell>
          <cell r="CX24">
            <v>413582.89</v>
          </cell>
          <cell r="CY24">
            <v>528295.03</v>
          </cell>
          <cell r="CZ24">
            <v>616320.68000000005</v>
          </cell>
          <cell r="DA24">
            <v>712408.64</v>
          </cell>
          <cell r="DB24">
            <v>695566.03</v>
          </cell>
          <cell r="DC24">
            <v>814803.79</v>
          </cell>
          <cell r="DD24">
            <v>738641.56</v>
          </cell>
          <cell r="DE24">
            <v>720107.7</v>
          </cell>
          <cell r="DF24">
            <v>714366.37</v>
          </cell>
          <cell r="DG24">
            <v>678264.56</v>
          </cell>
          <cell r="DH24">
            <v>586863.15</v>
          </cell>
          <cell r="DI24">
            <v>654627.1</v>
          </cell>
          <cell r="DJ24">
            <v>447244.32</v>
          </cell>
          <cell r="DK24">
            <v>579888.25999999978</v>
          </cell>
          <cell r="DL24">
            <v>701001.30000000016</v>
          </cell>
          <cell r="DM24">
            <v>648048.47</v>
          </cell>
          <cell r="DN24">
            <v>600552.63</v>
          </cell>
          <cell r="DO24">
            <v>958002.76000000013</v>
          </cell>
          <cell r="DP24">
            <v>746600.31999999983</v>
          </cell>
          <cell r="DQ24">
            <v>765465.40000000026</v>
          </cell>
          <cell r="DR24">
            <v>751632.22999999975</v>
          </cell>
          <cell r="DS24">
            <v>720684.08</v>
          </cell>
          <cell r="DT24">
            <v>663096.15000000026</v>
          </cell>
          <cell r="DU24">
            <v>750993.96999999962</v>
          </cell>
          <cell r="DV24">
            <v>380942.03</v>
          </cell>
          <cell r="DW24">
            <v>631592.89</v>
          </cell>
          <cell r="DX24">
            <v>739975.56</v>
          </cell>
          <cell r="DY24">
            <v>638297.76</v>
          </cell>
          <cell r="DZ24">
            <v>757845.38</v>
          </cell>
          <cell r="EA24">
            <v>850978.98</v>
          </cell>
          <cell r="EB24">
            <v>697704.08</v>
          </cell>
          <cell r="EC24">
            <v>818044.48</v>
          </cell>
          <cell r="ED24">
            <v>708608.5</v>
          </cell>
          <cell r="EE24">
            <v>645709.51</v>
          </cell>
          <cell r="EF24">
            <v>608481.81000000006</v>
          </cell>
          <cell r="EG24">
            <v>666484.25</v>
          </cell>
          <cell r="EH24">
            <v>0</v>
          </cell>
          <cell r="EI24">
            <v>535491.67000000004</v>
          </cell>
          <cell r="EJ24">
            <v>712341.34</v>
          </cell>
          <cell r="EK24">
            <v>635024.81000000006</v>
          </cell>
          <cell r="EL24">
            <v>686793.45</v>
          </cell>
          <cell r="EM24">
            <v>852501.66</v>
          </cell>
          <cell r="EN24">
            <v>827522.72</v>
          </cell>
          <cell r="EO24">
            <v>831396.98</v>
          </cell>
          <cell r="EP24">
            <v>755364.68</v>
          </cell>
          <cell r="EQ24">
            <v>733095.23</v>
          </cell>
          <cell r="ER24">
            <v>673442.99</v>
          </cell>
          <cell r="ES24">
            <v>0</v>
          </cell>
          <cell r="ET24">
            <v>0</v>
          </cell>
          <cell r="EU24">
            <v>0</v>
          </cell>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cell r="GA24">
            <v>0</v>
          </cell>
          <cell r="GB24">
            <v>0</v>
          </cell>
          <cell r="GC24">
            <v>0</v>
          </cell>
          <cell r="GD24">
            <v>0</v>
          </cell>
          <cell r="GE24">
            <v>0</v>
          </cell>
          <cell r="GF24">
            <v>0</v>
          </cell>
          <cell r="GG24">
            <v>0</v>
          </cell>
          <cell r="GH24">
            <v>0</v>
          </cell>
          <cell r="GI24">
            <v>0</v>
          </cell>
          <cell r="GJ24">
            <v>0</v>
          </cell>
          <cell r="GK24">
            <v>0</v>
          </cell>
          <cell r="GL24">
            <v>0</v>
          </cell>
          <cell r="GM24">
            <v>0</v>
          </cell>
          <cell r="GN24">
            <v>0</v>
          </cell>
          <cell r="GO24">
            <v>0</v>
          </cell>
          <cell r="GP24">
            <v>0</v>
          </cell>
          <cell r="GQ24">
            <v>0</v>
          </cell>
          <cell r="GR24">
            <v>0</v>
          </cell>
          <cell r="GS24">
            <v>0</v>
          </cell>
          <cell r="GT24">
            <v>0</v>
          </cell>
          <cell r="GU24">
            <v>0</v>
          </cell>
          <cell r="GV24">
            <v>0</v>
          </cell>
          <cell r="GW24">
            <v>0</v>
          </cell>
          <cell r="GX24">
            <v>0</v>
          </cell>
          <cell r="GY24">
            <v>0</v>
          </cell>
          <cell r="GZ24">
            <v>0</v>
          </cell>
          <cell r="HA24">
            <v>0</v>
          </cell>
          <cell r="HB24">
            <v>0</v>
          </cell>
          <cell r="HC24">
            <v>0</v>
          </cell>
          <cell r="HD24">
            <v>0</v>
          </cell>
          <cell r="HE24">
            <v>0</v>
          </cell>
          <cell r="HF24">
            <v>0</v>
          </cell>
          <cell r="HG24">
            <v>0</v>
          </cell>
          <cell r="HH24">
            <v>0</v>
          </cell>
          <cell r="HI24">
            <v>0</v>
          </cell>
          <cell r="HJ24">
            <v>0</v>
          </cell>
          <cell r="HK24">
            <v>0</v>
          </cell>
          <cell r="HL24">
            <v>0</v>
          </cell>
          <cell r="HM24">
            <v>0</v>
          </cell>
          <cell r="HN24">
            <v>0</v>
          </cell>
          <cell r="HO24">
            <v>0</v>
          </cell>
          <cell r="HP24">
            <v>0</v>
          </cell>
          <cell r="HQ24">
            <v>0</v>
          </cell>
          <cell r="HR24">
            <v>0</v>
          </cell>
          <cell r="HS24">
            <v>0</v>
          </cell>
          <cell r="HT24">
            <v>0</v>
          </cell>
          <cell r="HU24">
            <v>0</v>
          </cell>
          <cell r="HV24">
            <v>0</v>
          </cell>
          <cell r="HW24">
            <v>0</v>
          </cell>
          <cell r="HX24">
            <v>0</v>
          </cell>
          <cell r="HY24">
            <v>0</v>
          </cell>
          <cell r="HZ24">
            <v>0</v>
          </cell>
          <cell r="IA24">
            <v>0</v>
          </cell>
          <cell r="IB24">
            <v>0</v>
          </cell>
          <cell r="IC24">
            <v>0</v>
          </cell>
          <cell r="ID24">
            <v>0</v>
          </cell>
          <cell r="IE24">
            <v>0</v>
          </cell>
          <cell r="IF24">
            <v>0</v>
          </cell>
          <cell r="IG24">
            <v>0</v>
          </cell>
          <cell r="IH24">
            <v>0</v>
          </cell>
          <cell r="II24">
            <v>0</v>
          </cell>
          <cell r="IJ24">
            <v>0</v>
          </cell>
          <cell r="IK24">
            <v>0</v>
          </cell>
          <cell r="IL24">
            <v>0</v>
          </cell>
          <cell r="IM24">
            <v>0</v>
          </cell>
          <cell r="IN24">
            <v>0</v>
          </cell>
          <cell r="IO24">
            <v>0</v>
          </cell>
          <cell r="IP24">
            <v>0</v>
          </cell>
          <cell r="IQ24">
            <v>0</v>
          </cell>
          <cell r="IR24">
            <v>0</v>
          </cell>
          <cell r="IS24">
            <v>0</v>
          </cell>
          <cell r="IT24">
            <v>0</v>
          </cell>
          <cell r="IU24">
            <v>0</v>
          </cell>
          <cell r="IV24">
            <v>0</v>
          </cell>
          <cell r="IW24">
            <v>0</v>
          </cell>
          <cell r="IX24">
            <v>0</v>
          </cell>
          <cell r="IY24">
            <v>0</v>
          </cell>
          <cell r="IZ24">
            <v>0</v>
          </cell>
          <cell r="JA24">
            <v>0</v>
          </cell>
          <cell r="JB24">
            <v>0</v>
          </cell>
          <cell r="JC24">
            <v>0</v>
          </cell>
          <cell r="JD24">
            <v>0</v>
          </cell>
          <cell r="JE24">
            <v>0</v>
          </cell>
          <cell r="JF24">
            <v>0</v>
          </cell>
          <cell r="JG24">
            <v>0</v>
          </cell>
          <cell r="JH24">
            <v>0</v>
          </cell>
          <cell r="JI24">
            <v>0</v>
          </cell>
          <cell r="JJ24">
            <v>0</v>
          </cell>
          <cell r="JK24">
            <v>0</v>
          </cell>
          <cell r="JL24">
            <v>0</v>
          </cell>
          <cell r="JM24">
            <v>0</v>
          </cell>
          <cell r="JN24">
            <v>0</v>
          </cell>
          <cell r="JO24">
            <v>0</v>
          </cell>
          <cell r="JP24">
            <v>0</v>
          </cell>
          <cell r="JQ24">
            <v>0</v>
          </cell>
          <cell r="JR24">
            <v>0</v>
          </cell>
          <cell r="JS24">
            <v>0</v>
          </cell>
          <cell r="JT24">
            <v>0</v>
          </cell>
          <cell r="JU24">
            <v>0</v>
          </cell>
          <cell r="JV24">
            <v>0</v>
          </cell>
          <cell r="JW24">
            <v>0</v>
          </cell>
          <cell r="JX24">
            <v>0</v>
          </cell>
          <cell r="JY24">
            <v>0</v>
          </cell>
          <cell r="JZ24">
            <v>0</v>
          </cell>
          <cell r="KA24">
            <v>0</v>
          </cell>
          <cell r="KB24">
            <v>0</v>
          </cell>
          <cell r="KC24">
            <v>0</v>
          </cell>
          <cell r="KD24">
            <v>0</v>
          </cell>
          <cell r="KE24">
            <v>0</v>
          </cell>
          <cell r="KF24">
            <v>0</v>
          </cell>
          <cell r="KG24">
            <v>0</v>
          </cell>
          <cell r="KH24">
            <v>0</v>
          </cell>
          <cell r="KI24">
            <v>0</v>
          </cell>
          <cell r="KJ24">
            <v>0</v>
          </cell>
          <cell r="KK24">
            <v>0</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row>
        <row r="25">
          <cell r="D25">
            <v>7132</v>
          </cell>
          <cell r="E25" t="str">
            <v>Sudske takse</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249117.51999999996</v>
          </cell>
          <cell r="CM25">
            <v>274019.35000000009</v>
          </cell>
          <cell r="CN25">
            <v>324113.08000000007</v>
          </cell>
          <cell r="CO25">
            <v>340962.39999999973</v>
          </cell>
          <cell r="CP25">
            <v>236053.60000000003</v>
          </cell>
          <cell r="CQ25">
            <v>329926.79999999981</v>
          </cell>
          <cell r="CR25">
            <v>394971.79</v>
          </cell>
          <cell r="CS25">
            <v>193627.12</v>
          </cell>
          <cell r="CT25">
            <v>283408.96999999997</v>
          </cell>
          <cell r="CU25">
            <v>354059.71999999991</v>
          </cell>
          <cell r="CV25">
            <v>925664.49999999988</v>
          </cell>
          <cell r="CW25">
            <v>651866.40999999992</v>
          </cell>
          <cell r="CX25">
            <v>245212.08</v>
          </cell>
          <cell r="CY25">
            <v>1313502.6499999999</v>
          </cell>
          <cell r="CZ25">
            <v>318720.94</v>
          </cell>
          <cell r="DA25">
            <v>297710.26</v>
          </cell>
          <cell r="DB25">
            <v>188013.48</v>
          </cell>
          <cell r="DC25">
            <v>252707.13</v>
          </cell>
          <cell r="DD25">
            <v>181433.41</v>
          </cell>
          <cell r="DE25">
            <v>171182.51</v>
          </cell>
          <cell r="DF25">
            <v>189661.52</v>
          </cell>
          <cell r="DG25">
            <v>231318.37</v>
          </cell>
          <cell r="DH25">
            <v>162582.62</v>
          </cell>
          <cell r="DI25">
            <v>232160.93</v>
          </cell>
          <cell r="DJ25">
            <v>132407.34000000003</v>
          </cell>
          <cell r="DK25">
            <v>148352.71000000002</v>
          </cell>
          <cell r="DL25">
            <v>213044.5100000001</v>
          </cell>
          <cell r="DM25">
            <v>171013.29000000007</v>
          </cell>
          <cell r="DN25">
            <v>149324.24000000002</v>
          </cell>
          <cell r="DO25">
            <v>188424.29000000004</v>
          </cell>
          <cell r="DP25">
            <v>150172.55000000002</v>
          </cell>
          <cell r="DQ25">
            <v>147618.66000000006</v>
          </cell>
          <cell r="DR25">
            <v>135965.31000000006</v>
          </cell>
          <cell r="DS25">
            <v>145879.53</v>
          </cell>
          <cell r="DT25">
            <v>113196.71</v>
          </cell>
          <cell r="DU25">
            <v>167219.15000000002</v>
          </cell>
          <cell r="DV25">
            <v>79163.77</v>
          </cell>
          <cell r="DW25">
            <v>142203.88</v>
          </cell>
          <cell r="DX25">
            <v>146342.34</v>
          </cell>
          <cell r="DY25">
            <v>117644.98</v>
          </cell>
          <cell r="DZ25">
            <v>112776.17</v>
          </cell>
          <cell r="EA25">
            <v>150552.07999999999</v>
          </cell>
          <cell r="EB25">
            <v>121501.41</v>
          </cell>
          <cell r="EC25">
            <v>94957.83</v>
          </cell>
          <cell r="ED25">
            <v>114550.7</v>
          </cell>
          <cell r="EE25">
            <v>105515.84</v>
          </cell>
          <cell r="EF25">
            <v>124638.63</v>
          </cell>
          <cell r="EG25">
            <v>128155.98</v>
          </cell>
          <cell r="EH25">
            <v>0</v>
          </cell>
          <cell r="EI25">
            <v>89824.72</v>
          </cell>
          <cell r="EJ25">
            <v>123908.06</v>
          </cell>
          <cell r="EK25">
            <v>113328.83</v>
          </cell>
          <cell r="EL25">
            <v>102269.66</v>
          </cell>
          <cell r="EM25">
            <v>124251.74</v>
          </cell>
          <cell r="EN25">
            <v>111124.49</v>
          </cell>
          <cell r="EO25">
            <v>77883.14</v>
          </cell>
          <cell r="EP25">
            <v>117081.53</v>
          </cell>
          <cell r="EQ25">
            <v>126411.14</v>
          </cell>
          <cell r="ER25">
            <v>108010.69</v>
          </cell>
          <cell r="ES25">
            <v>0</v>
          </cell>
          <cell r="ET25">
            <v>0</v>
          </cell>
          <cell r="EU25">
            <v>0</v>
          </cell>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cell r="GA25">
            <v>0</v>
          </cell>
          <cell r="GB25">
            <v>0</v>
          </cell>
          <cell r="GC25">
            <v>0</v>
          </cell>
          <cell r="GD25">
            <v>0</v>
          </cell>
          <cell r="GE25">
            <v>0</v>
          </cell>
          <cell r="GF25">
            <v>0</v>
          </cell>
          <cell r="GG25">
            <v>0</v>
          </cell>
          <cell r="GH25">
            <v>0</v>
          </cell>
          <cell r="GI25">
            <v>0</v>
          </cell>
          <cell r="GJ25">
            <v>0</v>
          </cell>
          <cell r="GK25">
            <v>0</v>
          </cell>
          <cell r="GL25">
            <v>0</v>
          </cell>
          <cell r="GM25">
            <v>0</v>
          </cell>
          <cell r="GN25">
            <v>0</v>
          </cell>
          <cell r="GO25">
            <v>0</v>
          </cell>
          <cell r="GP25">
            <v>0</v>
          </cell>
          <cell r="GQ25">
            <v>0</v>
          </cell>
          <cell r="GR25">
            <v>0</v>
          </cell>
          <cell r="GS25">
            <v>0</v>
          </cell>
          <cell r="GT25">
            <v>0</v>
          </cell>
          <cell r="GU25">
            <v>0</v>
          </cell>
          <cell r="GV25">
            <v>0</v>
          </cell>
          <cell r="GW25">
            <v>0</v>
          </cell>
          <cell r="GX25">
            <v>0</v>
          </cell>
          <cell r="GY25">
            <v>0</v>
          </cell>
          <cell r="GZ25">
            <v>0</v>
          </cell>
          <cell r="HA25">
            <v>0</v>
          </cell>
          <cell r="HB25">
            <v>0</v>
          </cell>
          <cell r="HC25">
            <v>0</v>
          </cell>
          <cell r="HD25">
            <v>0</v>
          </cell>
          <cell r="HE25">
            <v>0</v>
          </cell>
          <cell r="HF25">
            <v>0</v>
          </cell>
          <cell r="HG25">
            <v>0</v>
          </cell>
          <cell r="HH25">
            <v>0</v>
          </cell>
          <cell r="HI25">
            <v>0</v>
          </cell>
          <cell r="HJ25">
            <v>0</v>
          </cell>
          <cell r="HK25">
            <v>0</v>
          </cell>
          <cell r="HL25">
            <v>0</v>
          </cell>
          <cell r="HM25">
            <v>0</v>
          </cell>
          <cell r="HN25">
            <v>0</v>
          </cell>
          <cell r="HO25">
            <v>0</v>
          </cell>
          <cell r="HP25">
            <v>0</v>
          </cell>
          <cell r="HQ25">
            <v>0</v>
          </cell>
          <cell r="HR25">
            <v>0</v>
          </cell>
          <cell r="HS25">
            <v>0</v>
          </cell>
          <cell r="HT25">
            <v>0</v>
          </cell>
          <cell r="HU25">
            <v>0</v>
          </cell>
          <cell r="HV25">
            <v>0</v>
          </cell>
          <cell r="HW25">
            <v>0</v>
          </cell>
          <cell r="HX25">
            <v>0</v>
          </cell>
          <cell r="HY25">
            <v>0</v>
          </cell>
          <cell r="HZ25">
            <v>0</v>
          </cell>
          <cell r="IA25">
            <v>0</v>
          </cell>
          <cell r="IB25">
            <v>0</v>
          </cell>
          <cell r="IC25">
            <v>0</v>
          </cell>
          <cell r="ID25">
            <v>0</v>
          </cell>
          <cell r="IE25">
            <v>0</v>
          </cell>
          <cell r="IF25">
            <v>0</v>
          </cell>
          <cell r="IG25">
            <v>0</v>
          </cell>
          <cell r="IH25">
            <v>0</v>
          </cell>
          <cell r="II25">
            <v>0</v>
          </cell>
          <cell r="IJ25">
            <v>0</v>
          </cell>
          <cell r="IK25">
            <v>0</v>
          </cell>
          <cell r="IL25">
            <v>0</v>
          </cell>
          <cell r="IM25">
            <v>0</v>
          </cell>
          <cell r="IN25">
            <v>0</v>
          </cell>
          <cell r="IO25">
            <v>0</v>
          </cell>
          <cell r="IP25">
            <v>0</v>
          </cell>
          <cell r="IQ25">
            <v>0</v>
          </cell>
          <cell r="IR25">
            <v>0</v>
          </cell>
          <cell r="IS25">
            <v>0</v>
          </cell>
          <cell r="IT25">
            <v>0</v>
          </cell>
          <cell r="IU25">
            <v>0</v>
          </cell>
          <cell r="IV25">
            <v>0</v>
          </cell>
          <cell r="IW25">
            <v>0</v>
          </cell>
          <cell r="IX25">
            <v>0</v>
          </cell>
          <cell r="IY25">
            <v>0</v>
          </cell>
          <cell r="IZ25">
            <v>0</v>
          </cell>
          <cell r="JA25">
            <v>0</v>
          </cell>
          <cell r="JB25">
            <v>0</v>
          </cell>
          <cell r="JC25">
            <v>0</v>
          </cell>
          <cell r="JD25">
            <v>0</v>
          </cell>
          <cell r="JE25">
            <v>0</v>
          </cell>
          <cell r="JF25">
            <v>0</v>
          </cell>
          <cell r="JG25">
            <v>0</v>
          </cell>
          <cell r="JH25">
            <v>0</v>
          </cell>
          <cell r="JI25">
            <v>0</v>
          </cell>
          <cell r="JJ25">
            <v>0</v>
          </cell>
          <cell r="JK25">
            <v>0</v>
          </cell>
          <cell r="JL25">
            <v>0</v>
          </cell>
          <cell r="JM25">
            <v>0</v>
          </cell>
          <cell r="JN25">
            <v>0</v>
          </cell>
          <cell r="JO25">
            <v>0</v>
          </cell>
          <cell r="JP25">
            <v>0</v>
          </cell>
          <cell r="JQ25">
            <v>0</v>
          </cell>
          <cell r="JR25">
            <v>0</v>
          </cell>
          <cell r="JS25">
            <v>0</v>
          </cell>
          <cell r="JT25">
            <v>0</v>
          </cell>
          <cell r="JU25">
            <v>0</v>
          </cell>
          <cell r="JV25">
            <v>0</v>
          </cell>
          <cell r="JW25">
            <v>0</v>
          </cell>
          <cell r="JX25">
            <v>0</v>
          </cell>
          <cell r="JY25">
            <v>0</v>
          </cell>
          <cell r="JZ25">
            <v>0</v>
          </cell>
          <cell r="KA25">
            <v>0</v>
          </cell>
          <cell r="KB25">
            <v>0</v>
          </cell>
          <cell r="KC25">
            <v>0</v>
          </cell>
          <cell r="KD25">
            <v>0</v>
          </cell>
          <cell r="KE25">
            <v>0</v>
          </cell>
          <cell r="KF25">
            <v>0</v>
          </cell>
          <cell r="KG25">
            <v>0</v>
          </cell>
          <cell r="KH25">
            <v>0</v>
          </cell>
          <cell r="KI25">
            <v>0</v>
          </cell>
          <cell r="KJ25">
            <v>0</v>
          </cell>
          <cell r="KK25">
            <v>0</v>
          </cell>
          <cell r="KL25">
            <v>0</v>
          </cell>
          <cell r="KM25">
            <v>0</v>
          </cell>
          <cell r="KN25">
            <v>0</v>
          </cell>
          <cell r="KO25">
            <v>0</v>
          </cell>
          <cell r="KP25">
            <v>0</v>
          </cell>
          <cell r="KQ25">
            <v>0</v>
          </cell>
          <cell r="KR25">
            <v>0</v>
          </cell>
          <cell r="KS25">
            <v>0</v>
          </cell>
          <cell r="KT25">
            <v>0</v>
          </cell>
          <cell r="KU25">
            <v>0</v>
          </cell>
          <cell r="KV25">
            <v>0</v>
          </cell>
          <cell r="KW25">
            <v>0</v>
          </cell>
          <cell r="KX25">
            <v>0</v>
          </cell>
          <cell r="KY25">
            <v>0</v>
          </cell>
          <cell r="KZ25">
            <v>0</v>
          </cell>
          <cell r="LA25">
            <v>0</v>
          </cell>
          <cell r="LB25">
            <v>0</v>
          </cell>
          <cell r="LC25">
            <v>0</v>
          </cell>
          <cell r="LD25">
            <v>0</v>
          </cell>
          <cell r="LE25">
            <v>0</v>
          </cell>
          <cell r="LF25">
            <v>0</v>
          </cell>
          <cell r="LG25">
            <v>0</v>
          </cell>
          <cell r="LH25">
            <v>0</v>
          </cell>
          <cell r="LI25">
            <v>0</v>
          </cell>
        </row>
        <row r="26">
          <cell r="D26">
            <v>7133</v>
          </cell>
          <cell r="E26" t="str">
            <v>Boravišne takse</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7635.0399999999991</v>
          </cell>
          <cell r="CM26">
            <v>9839.27</v>
          </cell>
          <cell r="CN26">
            <v>13749.619999999999</v>
          </cell>
          <cell r="CO26">
            <v>30237.239999999994</v>
          </cell>
          <cell r="CP26">
            <v>51941.319999999985</v>
          </cell>
          <cell r="CQ26">
            <v>88623.709999999992</v>
          </cell>
          <cell r="CR26">
            <v>163284.24</v>
          </cell>
          <cell r="CS26">
            <v>197232.93000000005</v>
          </cell>
          <cell r="CT26">
            <v>111463.84999999999</v>
          </cell>
          <cell r="CU26">
            <v>50426.220000000008</v>
          </cell>
          <cell r="CV26">
            <v>31073.220000000005</v>
          </cell>
          <cell r="CW26">
            <v>12430.33</v>
          </cell>
          <cell r="CX26">
            <v>8119.6</v>
          </cell>
          <cell r="CY26">
            <v>9491.69</v>
          </cell>
          <cell r="CZ26">
            <v>11037.38</v>
          </cell>
          <cell r="DA26">
            <v>15407.26</v>
          </cell>
          <cell r="DB26">
            <v>23006.79</v>
          </cell>
          <cell r="DC26">
            <v>53188.68</v>
          </cell>
          <cell r="DD26">
            <v>116408.5</v>
          </cell>
          <cell r="DE26">
            <v>226076.19</v>
          </cell>
          <cell r="DF26">
            <v>102526.32</v>
          </cell>
          <cell r="DG26">
            <v>52441.97</v>
          </cell>
          <cell r="DH26">
            <v>12614.08</v>
          </cell>
          <cell r="DI26">
            <v>13870.62</v>
          </cell>
          <cell r="DJ26">
            <v>8869.4399999999987</v>
          </cell>
          <cell r="DK26">
            <v>10376.969999999998</v>
          </cell>
          <cell r="DL26">
            <v>10335.65</v>
          </cell>
          <cell r="DM26">
            <v>17910.239999999998</v>
          </cell>
          <cell r="DN26">
            <v>30816.6</v>
          </cell>
          <cell r="DO26">
            <v>75975.209999999992</v>
          </cell>
          <cell r="DP26">
            <v>198529.74</v>
          </cell>
          <cell r="DQ26">
            <v>296917.56999999995</v>
          </cell>
          <cell r="DR26">
            <v>123895.80999999998</v>
          </cell>
          <cell r="DS26">
            <v>52619.149999999994</v>
          </cell>
          <cell r="DT26">
            <v>25217.25</v>
          </cell>
          <cell r="DU26">
            <v>22976.560000000001</v>
          </cell>
          <cell r="DV26">
            <v>17074.490000000002</v>
          </cell>
          <cell r="DW26">
            <v>22967.040000000001</v>
          </cell>
          <cell r="DX26">
            <v>26715.42</v>
          </cell>
          <cell r="DY26">
            <v>27081.02</v>
          </cell>
          <cell r="DZ26">
            <v>55185.38</v>
          </cell>
          <cell r="EA26">
            <v>105249.26</v>
          </cell>
          <cell r="EB26">
            <v>247068.31</v>
          </cell>
          <cell r="EC26">
            <v>383280.64000000001</v>
          </cell>
          <cell r="ED26">
            <v>194602.14</v>
          </cell>
          <cell r="EE26">
            <v>70791.399999999994</v>
          </cell>
          <cell r="EF26">
            <v>30364.41</v>
          </cell>
          <cell r="EG26">
            <v>18179.259999999998</v>
          </cell>
          <cell r="EH26">
            <v>0</v>
          </cell>
          <cell r="EI26">
            <v>29045.1</v>
          </cell>
          <cell r="EJ26">
            <v>29271.49</v>
          </cell>
          <cell r="EK26">
            <v>28676.27</v>
          </cell>
          <cell r="EL26">
            <v>54945.86</v>
          </cell>
          <cell r="EM26">
            <v>136681.21</v>
          </cell>
          <cell r="EN26">
            <v>303933.09000000003</v>
          </cell>
          <cell r="EO26">
            <v>401179.76</v>
          </cell>
          <cell r="EP26">
            <v>204730.39</v>
          </cell>
          <cell r="EQ26">
            <v>92200</v>
          </cell>
          <cell r="ER26">
            <v>36222.43</v>
          </cell>
          <cell r="ES26">
            <v>0</v>
          </cell>
          <cell r="ET26">
            <v>0</v>
          </cell>
          <cell r="EU26">
            <v>0</v>
          </cell>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cell r="GA26">
            <v>0</v>
          </cell>
          <cell r="GB26">
            <v>0</v>
          </cell>
          <cell r="GC26">
            <v>0</v>
          </cell>
          <cell r="GD26">
            <v>0</v>
          </cell>
          <cell r="GE26">
            <v>0</v>
          </cell>
          <cell r="GF26">
            <v>0</v>
          </cell>
          <cell r="GG26">
            <v>0</v>
          </cell>
          <cell r="GH26">
            <v>0</v>
          </cell>
          <cell r="GI26">
            <v>0</v>
          </cell>
          <cell r="GJ26">
            <v>0</v>
          </cell>
          <cell r="GK26">
            <v>0</v>
          </cell>
          <cell r="GL26">
            <v>0</v>
          </cell>
          <cell r="GM26">
            <v>0</v>
          </cell>
          <cell r="GN26">
            <v>0</v>
          </cell>
          <cell r="GO26">
            <v>0</v>
          </cell>
          <cell r="GP26">
            <v>0</v>
          </cell>
          <cell r="GQ26">
            <v>0</v>
          </cell>
          <cell r="GR26">
            <v>0</v>
          </cell>
          <cell r="GS26">
            <v>0</v>
          </cell>
          <cell r="GT26">
            <v>0</v>
          </cell>
          <cell r="GU26">
            <v>0</v>
          </cell>
          <cell r="GV26">
            <v>0</v>
          </cell>
          <cell r="GW26">
            <v>0</v>
          </cell>
          <cell r="GX26">
            <v>0</v>
          </cell>
          <cell r="GY26">
            <v>0</v>
          </cell>
          <cell r="GZ26">
            <v>0</v>
          </cell>
          <cell r="HA26">
            <v>0</v>
          </cell>
          <cell r="HB26">
            <v>0</v>
          </cell>
          <cell r="HC26">
            <v>0</v>
          </cell>
          <cell r="HD26">
            <v>0</v>
          </cell>
          <cell r="HE26">
            <v>0</v>
          </cell>
          <cell r="HF26">
            <v>0</v>
          </cell>
          <cell r="HG26">
            <v>0</v>
          </cell>
          <cell r="HH26">
            <v>0</v>
          </cell>
          <cell r="HI26">
            <v>0</v>
          </cell>
          <cell r="HJ26">
            <v>0</v>
          </cell>
          <cell r="HK26">
            <v>0</v>
          </cell>
          <cell r="HL26">
            <v>0</v>
          </cell>
          <cell r="HM26">
            <v>0</v>
          </cell>
          <cell r="HN26">
            <v>0</v>
          </cell>
          <cell r="HO26">
            <v>0</v>
          </cell>
          <cell r="HP26">
            <v>0</v>
          </cell>
          <cell r="HQ26">
            <v>0</v>
          </cell>
          <cell r="HR26">
            <v>0</v>
          </cell>
          <cell r="HS26">
            <v>0</v>
          </cell>
          <cell r="HT26">
            <v>0</v>
          </cell>
          <cell r="HU26">
            <v>0</v>
          </cell>
          <cell r="HV26">
            <v>0</v>
          </cell>
          <cell r="HW26">
            <v>0</v>
          </cell>
          <cell r="HX26">
            <v>0</v>
          </cell>
          <cell r="HY26">
            <v>0</v>
          </cell>
          <cell r="HZ26">
            <v>0</v>
          </cell>
          <cell r="IA26">
            <v>0</v>
          </cell>
          <cell r="IB26">
            <v>0</v>
          </cell>
          <cell r="IC26">
            <v>0</v>
          </cell>
          <cell r="ID26">
            <v>0</v>
          </cell>
          <cell r="IE26">
            <v>0</v>
          </cell>
          <cell r="IF26">
            <v>0</v>
          </cell>
          <cell r="IG26">
            <v>0</v>
          </cell>
          <cell r="IH26">
            <v>0</v>
          </cell>
          <cell r="II26">
            <v>0</v>
          </cell>
          <cell r="IJ26">
            <v>0</v>
          </cell>
          <cell r="IK26">
            <v>0</v>
          </cell>
          <cell r="IL26">
            <v>0</v>
          </cell>
          <cell r="IM26">
            <v>0</v>
          </cell>
          <cell r="IN26">
            <v>0</v>
          </cell>
          <cell r="IO26">
            <v>0</v>
          </cell>
          <cell r="IP26">
            <v>0</v>
          </cell>
          <cell r="IQ26">
            <v>0</v>
          </cell>
          <cell r="IR26">
            <v>0</v>
          </cell>
          <cell r="IS26">
            <v>0</v>
          </cell>
          <cell r="IT26">
            <v>0</v>
          </cell>
          <cell r="IU26">
            <v>0</v>
          </cell>
          <cell r="IV26">
            <v>0</v>
          </cell>
          <cell r="IW26">
            <v>0</v>
          </cell>
          <cell r="IX26">
            <v>0</v>
          </cell>
          <cell r="IY26">
            <v>0</v>
          </cell>
          <cell r="IZ26">
            <v>0</v>
          </cell>
          <cell r="JA26">
            <v>0</v>
          </cell>
          <cell r="JB26">
            <v>0</v>
          </cell>
          <cell r="JC26">
            <v>0</v>
          </cell>
          <cell r="JD26">
            <v>0</v>
          </cell>
          <cell r="JE26">
            <v>0</v>
          </cell>
          <cell r="JF26">
            <v>0</v>
          </cell>
          <cell r="JG26">
            <v>0</v>
          </cell>
          <cell r="JH26">
            <v>0</v>
          </cell>
          <cell r="JI26">
            <v>0</v>
          </cell>
          <cell r="JJ26">
            <v>0</v>
          </cell>
          <cell r="JK26">
            <v>0</v>
          </cell>
          <cell r="JL26">
            <v>0</v>
          </cell>
          <cell r="JM26">
            <v>0</v>
          </cell>
          <cell r="JN26">
            <v>0</v>
          </cell>
          <cell r="JO26">
            <v>0</v>
          </cell>
          <cell r="JP26">
            <v>0</v>
          </cell>
          <cell r="JQ26">
            <v>0</v>
          </cell>
          <cell r="JR26">
            <v>0</v>
          </cell>
          <cell r="JS26">
            <v>0</v>
          </cell>
          <cell r="JT26">
            <v>0</v>
          </cell>
          <cell r="JU26">
            <v>0</v>
          </cell>
          <cell r="JV26">
            <v>0</v>
          </cell>
          <cell r="JW26">
            <v>0</v>
          </cell>
          <cell r="JX26">
            <v>0</v>
          </cell>
          <cell r="JY26">
            <v>0</v>
          </cell>
          <cell r="JZ26">
            <v>0</v>
          </cell>
          <cell r="KA26">
            <v>0</v>
          </cell>
          <cell r="KB26">
            <v>0</v>
          </cell>
          <cell r="KC26">
            <v>0</v>
          </cell>
          <cell r="KD26">
            <v>0</v>
          </cell>
          <cell r="KE26">
            <v>0</v>
          </cell>
          <cell r="KF26">
            <v>0</v>
          </cell>
          <cell r="KG26">
            <v>0</v>
          </cell>
          <cell r="KH26">
            <v>0</v>
          </cell>
          <cell r="KI26">
            <v>0</v>
          </cell>
          <cell r="KJ26">
            <v>0</v>
          </cell>
          <cell r="KK26">
            <v>0</v>
          </cell>
          <cell r="KL26">
            <v>0</v>
          </cell>
          <cell r="KM26">
            <v>0</v>
          </cell>
          <cell r="KN26">
            <v>0</v>
          </cell>
          <cell r="KO26">
            <v>0</v>
          </cell>
          <cell r="KP26">
            <v>0</v>
          </cell>
          <cell r="KQ26">
            <v>0</v>
          </cell>
          <cell r="KR26">
            <v>0</v>
          </cell>
          <cell r="KS26">
            <v>0</v>
          </cell>
          <cell r="KT26">
            <v>0</v>
          </cell>
          <cell r="KU26">
            <v>0</v>
          </cell>
          <cell r="KV26">
            <v>0</v>
          </cell>
          <cell r="KW26">
            <v>0</v>
          </cell>
          <cell r="KX26">
            <v>0</v>
          </cell>
          <cell r="KY26">
            <v>0</v>
          </cell>
          <cell r="KZ26">
            <v>0</v>
          </cell>
          <cell r="LA26">
            <v>0</v>
          </cell>
          <cell r="LB26">
            <v>0</v>
          </cell>
          <cell r="LC26">
            <v>0</v>
          </cell>
          <cell r="LD26">
            <v>0</v>
          </cell>
          <cell r="LE26">
            <v>0</v>
          </cell>
          <cell r="LF26">
            <v>0</v>
          </cell>
          <cell r="LG26">
            <v>0</v>
          </cell>
          <cell r="LH26">
            <v>0</v>
          </cell>
          <cell r="LI26">
            <v>0</v>
          </cell>
        </row>
        <row r="27">
          <cell r="D27">
            <v>7136</v>
          </cell>
          <cell r="E27" t="str">
            <v>Ostale takse</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364382.71</v>
          </cell>
          <cell r="CM27">
            <v>1044594.5499999998</v>
          </cell>
          <cell r="CN27">
            <v>1377488.06</v>
          </cell>
          <cell r="CO27">
            <v>1058438.4500000002</v>
          </cell>
          <cell r="CP27">
            <v>1042906.9500000002</v>
          </cell>
          <cell r="CQ27">
            <v>770438.28</v>
          </cell>
          <cell r="CR27">
            <v>1415558.3299999998</v>
          </cell>
          <cell r="CS27">
            <v>1217336.3799999999</v>
          </cell>
          <cell r="CT27">
            <v>659022.85999999975</v>
          </cell>
          <cell r="CU27">
            <v>1786343.1099999999</v>
          </cell>
          <cell r="CV27">
            <v>1154986.6099999999</v>
          </cell>
          <cell r="CW27">
            <v>1970770.5199999998</v>
          </cell>
          <cell r="CX27">
            <v>320295.69</v>
          </cell>
          <cell r="CY27">
            <v>707844.54</v>
          </cell>
          <cell r="CZ27">
            <v>80579.41</v>
          </cell>
          <cell r="DA27">
            <v>129318.89</v>
          </cell>
          <cell r="DB27">
            <v>113608.98</v>
          </cell>
          <cell r="DC27">
            <v>106917.6</v>
          </cell>
          <cell r="DD27">
            <v>164812.34</v>
          </cell>
          <cell r="DE27">
            <v>212985.45</v>
          </cell>
          <cell r="DF27">
            <v>232558.61</v>
          </cell>
          <cell r="DG27">
            <v>218215.36</v>
          </cell>
          <cell r="DH27">
            <v>171294.91</v>
          </cell>
          <cell r="DI27">
            <v>246315.58</v>
          </cell>
          <cell r="DJ27">
            <v>118321.04000000001</v>
          </cell>
          <cell r="DK27">
            <v>152552.66999999998</v>
          </cell>
          <cell r="DL27">
            <v>80775.640000000014</v>
          </cell>
          <cell r="DM27">
            <v>134138.91999999995</v>
          </cell>
          <cell r="DN27">
            <v>113213.83999999998</v>
          </cell>
          <cell r="DO27">
            <v>124723.89999999998</v>
          </cell>
          <cell r="DP27">
            <v>181479.16999999995</v>
          </cell>
          <cell r="DQ27">
            <v>245128.36</v>
          </cell>
          <cell r="DR27">
            <v>269480.39</v>
          </cell>
          <cell r="DS27">
            <v>202251.75</v>
          </cell>
          <cell r="DT27">
            <v>205946.15999999997</v>
          </cell>
          <cell r="DU27">
            <v>256133.48</v>
          </cell>
          <cell r="DV27">
            <v>90100.33</v>
          </cell>
          <cell r="DW27">
            <v>85358.61</v>
          </cell>
          <cell r="DX27">
            <v>108010.72</v>
          </cell>
          <cell r="DY27">
            <v>161180.69</v>
          </cell>
          <cell r="DZ27">
            <v>179975.42</v>
          </cell>
          <cell r="EA27">
            <v>161049.98000000001</v>
          </cell>
          <cell r="EB27">
            <v>205089.07</v>
          </cell>
          <cell r="EC27">
            <v>272990.26</v>
          </cell>
          <cell r="ED27">
            <v>212600.42</v>
          </cell>
          <cell r="EE27">
            <v>201337.63</v>
          </cell>
          <cell r="EF27">
            <v>234661.32</v>
          </cell>
          <cell r="EG27">
            <v>291974.82</v>
          </cell>
          <cell r="EH27">
            <v>0</v>
          </cell>
          <cell r="EI27">
            <v>117852.68</v>
          </cell>
          <cell r="EJ27">
            <v>93526.63</v>
          </cell>
          <cell r="EK27">
            <v>123417.01</v>
          </cell>
          <cell r="EL27">
            <v>135486.6</v>
          </cell>
          <cell r="EM27">
            <v>225998.71</v>
          </cell>
          <cell r="EN27">
            <v>208494.23</v>
          </cell>
          <cell r="EO27">
            <v>264663.5</v>
          </cell>
          <cell r="EP27">
            <v>222945.14</v>
          </cell>
          <cell r="EQ27">
            <v>259930.36</v>
          </cell>
          <cell r="ER27">
            <v>257165.18</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v>0</v>
          </cell>
          <cell r="HO27">
            <v>0</v>
          </cell>
          <cell r="HP27">
            <v>0</v>
          </cell>
          <cell r="HQ27">
            <v>0</v>
          </cell>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0</v>
          </cell>
          <cell r="JC27">
            <v>0</v>
          </cell>
          <cell r="JD27">
            <v>0</v>
          </cell>
          <cell r="JE27">
            <v>0</v>
          </cell>
          <cell r="JF27">
            <v>0</v>
          </cell>
          <cell r="JG27">
            <v>0</v>
          </cell>
          <cell r="JH27">
            <v>0</v>
          </cell>
          <cell r="JI27">
            <v>0</v>
          </cell>
          <cell r="JJ27">
            <v>0</v>
          </cell>
          <cell r="JK27">
            <v>0</v>
          </cell>
          <cell r="JL27">
            <v>0</v>
          </cell>
          <cell r="JM27">
            <v>0</v>
          </cell>
          <cell r="JN27">
            <v>0</v>
          </cell>
          <cell r="JO27">
            <v>0</v>
          </cell>
          <cell r="JP27">
            <v>0</v>
          </cell>
          <cell r="JQ27">
            <v>0</v>
          </cell>
          <cell r="JR27">
            <v>0</v>
          </cell>
          <cell r="JS27">
            <v>0</v>
          </cell>
          <cell r="JT27">
            <v>0</v>
          </cell>
          <cell r="JU27">
            <v>0</v>
          </cell>
          <cell r="JV27">
            <v>0</v>
          </cell>
          <cell r="JW27">
            <v>0</v>
          </cell>
          <cell r="JX27">
            <v>0</v>
          </cell>
          <cell r="JY27">
            <v>0</v>
          </cell>
          <cell r="JZ27">
            <v>0</v>
          </cell>
          <cell r="KA27">
            <v>0</v>
          </cell>
          <cell r="KB27">
            <v>0</v>
          </cell>
          <cell r="KC27">
            <v>0</v>
          </cell>
          <cell r="KD27">
            <v>0</v>
          </cell>
          <cell r="KE27">
            <v>0</v>
          </cell>
          <cell r="KF27">
            <v>0</v>
          </cell>
          <cell r="KG27">
            <v>0</v>
          </cell>
          <cell r="KH27">
            <v>0</v>
          </cell>
          <cell r="KI27">
            <v>0</v>
          </cell>
          <cell r="KJ27">
            <v>0</v>
          </cell>
          <cell r="KK27">
            <v>0</v>
          </cell>
          <cell r="KL27">
            <v>0</v>
          </cell>
          <cell r="KM27">
            <v>0</v>
          </cell>
          <cell r="KN27">
            <v>0</v>
          </cell>
          <cell r="KO27">
            <v>0</v>
          </cell>
          <cell r="KP27">
            <v>0</v>
          </cell>
          <cell r="KQ27">
            <v>0</v>
          </cell>
          <cell r="KR27">
            <v>0</v>
          </cell>
          <cell r="KS27">
            <v>0</v>
          </cell>
          <cell r="KT27">
            <v>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row>
        <row r="28">
          <cell r="A28">
            <v>0</v>
          </cell>
          <cell r="B28">
            <v>0</v>
          </cell>
          <cell r="C28">
            <v>714</v>
          </cell>
          <cell r="D28">
            <v>714</v>
          </cell>
          <cell r="E28" t="str">
            <v>Naknade</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893749.16999999993</v>
          </cell>
          <cell r="CM28">
            <v>1163449.2899999996</v>
          </cell>
          <cell r="CN28">
            <v>1397810.9500000002</v>
          </cell>
          <cell r="CO28">
            <v>988260.99000000022</v>
          </cell>
          <cell r="CP28">
            <v>663493.42000000004</v>
          </cell>
          <cell r="CQ28">
            <v>985589.2799999998</v>
          </cell>
          <cell r="CR28">
            <v>1220629.8</v>
          </cell>
          <cell r="CS28">
            <v>1071856.1399999999</v>
          </cell>
          <cell r="CT28">
            <v>1326309.73</v>
          </cell>
          <cell r="CU28">
            <v>1344708.9499999997</v>
          </cell>
          <cell r="CV28">
            <v>1250084.5299999996</v>
          </cell>
          <cell r="CW28">
            <v>927547.93</v>
          </cell>
          <cell r="CX28">
            <v>1287580.6800000002</v>
          </cell>
          <cell r="CY28">
            <v>715085.05</v>
          </cell>
          <cell r="CZ28">
            <v>890846.15</v>
          </cell>
          <cell r="DA28">
            <v>876230.8</v>
          </cell>
          <cell r="DB28">
            <v>1494813.69</v>
          </cell>
          <cell r="DC28">
            <v>1663478.84</v>
          </cell>
          <cell r="DD28">
            <v>1730168.3699999999</v>
          </cell>
          <cell r="DE28">
            <v>1561341.1400000001</v>
          </cell>
          <cell r="DF28">
            <v>1413088.9</v>
          </cell>
          <cell r="DG28">
            <v>2751386.49</v>
          </cell>
          <cell r="DH28">
            <v>1144837.4099999999</v>
          </cell>
          <cell r="DI28">
            <v>1813161.67</v>
          </cell>
          <cell r="DJ28">
            <v>704766.22</v>
          </cell>
          <cell r="DK28">
            <v>1085966.3999999999</v>
          </cell>
          <cell r="DL28">
            <v>1540359.5299999998</v>
          </cell>
          <cell r="DM28">
            <v>925997.17999999993</v>
          </cell>
          <cell r="DN28">
            <v>2000871.4600000004</v>
          </cell>
          <cell r="DO28">
            <v>3067345.3699999996</v>
          </cell>
          <cell r="DP28">
            <v>3701757.8800000008</v>
          </cell>
          <cell r="DQ28">
            <v>3472067.0699999994</v>
          </cell>
          <cell r="DR28">
            <v>4203901.9700000007</v>
          </cell>
          <cell r="DS28">
            <v>3485443.89</v>
          </cell>
          <cell r="DT28">
            <v>2847513.03</v>
          </cell>
          <cell r="DU28">
            <v>2594011.2999999998</v>
          </cell>
          <cell r="DV28">
            <v>1625009.97</v>
          </cell>
          <cell r="DW28">
            <v>1267094.5</v>
          </cell>
          <cell r="DX28">
            <v>1342211.4000000001</v>
          </cell>
          <cell r="DY28">
            <v>1888588.55</v>
          </cell>
          <cell r="DZ28">
            <v>1395110.23</v>
          </cell>
          <cell r="EA28">
            <v>1812519.24</v>
          </cell>
          <cell r="EB28">
            <v>2714766.86</v>
          </cell>
          <cell r="EC28">
            <v>52525267.219999999</v>
          </cell>
          <cell r="ED28">
            <v>2386999.67</v>
          </cell>
          <cell r="EE28">
            <v>2766199.72</v>
          </cell>
          <cell r="EF28">
            <v>1672980.56</v>
          </cell>
          <cell r="EG28">
            <v>2546774.3800000004</v>
          </cell>
          <cell r="EH28">
            <v>1745843.13</v>
          </cell>
          <cell r="EI28">
            <v>1266650.8400000001</v>
          </cell>
          <cell r="EJ28">
            <v>1508161.35</v>
          </cell>
          <cell r="EK28">
            <v>1901163.79</v>
          </cell>
          <cell r="EL28">
            <v>1513570.26</v>
          </cell>
          <cell r="EM28">
            <v>830213.16</v>
          </cell>
          <cell r="EN28">
            <v>1705945.14</v>
          </cell>
          <cell r="EO28">
            <v>1608311.46</v>
          </cell>
          <cell r="EP28">
            <v>1107710.8999999999</v>
          </cell>
          <cell r="EQ28">
            <v>1997706.83</v>
          </cell>
          <cell r="ER28">
            <v>793640.92</v>
          </cell>
          <cell r="ES28">
            <v>2988857.35</v>
          </cell>
          <cell r="ET28">
            <v>0</v>
          </cell>
          <cell r="EU28">
            <v>0</v>
          </cell>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cell r="GA28">
            <v>0</v>
          </cell>
          <cell r="GB28">
            <v>0</v>
          </cell>
          <cell r="GC28">
            <v>0</v>
          </cell>
          <cell r="GD28">
            <v>0</v>
          </cell>
          <cell r="GE28">
            <v>0</v>
          </cell>
          <cell r="GF28">
            <v>0</v>
          </cell>
          <cell r="GG28">
            <v>0</v>
          </cell>
          <cell r="GH28">
            <v>0</v>
          </cell>
          <cell r="GI28">
            <v>0</v>
          </cell>
          <cell r="GJ28">
            <v>0</v>
          </cell>
          <cell r="GK28">
            <v>0</v>
          </cell>
          <cell r="GL28">
            <v>0</v>
          </cell>
          <cell r="GM28">
            <v>0</v>
          </cell>
          <cell r="GN28">
            <v>0</v>
          </cell>
          <cell r="GO28">
            <v>0</v>
          </cell>
          <cell r="GP28">
            <v>0</v>
          </cell>
          <cell r="GQ28">
            <v>0</v>
          </cell>
          <cell r="GR28">
            <v>0</v>
          </cell>
          <cell r="GS28">
            <v>0</v>
          </cell>
          <cell r="GT28">
            <v>0</v>
          </cell>
          <cell r="GU28">
            <v>0</v>
          </cell>
          <cell r="GV28">
            <v>0</v>
          </cell>
          <cell r="GW28">
            <v>0</v>
          </cell>
          <cell r="GX28">
            <v>0</v>
          </cell>
          <cell r="GY28">
            <v>0</v>
          </cell>
          <cell r="GZ28">
            <v>0</v>
          </cell>
          <cell r="HA28">
            <v>0</v>
          </cell>
          <cell r="HB28">
            <v>0</v>
          </cell>
          <cell r="HC28">
            <v>0</v>
          </cell>
          <cell r="HD28">
            <v>0</v>
          </cell>
          <cell r="HE28">
            <v>0</v>
          </cell>
          <cell r="HF28">
            <v>0</v>
          </cell>
          <cell r="HG28">
            <v>0</v>
          </cell>
          <cell r="HH28">
            <v>0</v>
          </cell>
          <cell r="HI28">
            <v>0</v>
          </cell>
          <cell r="HJ28">
            <v>0</v>
          </cell>
          <cell r="HK28">
            <v>0</v>
          </cell>
          <cell r="HL28">
            <v>0</v>
          </cell>
          <cell r="HM28">
            <v>0</v>
          </cell>
          <cell r="HN28">
            <v>0</v>
          </cell>
          <cell r="HO28">
            <v>0</v>
          </cell>
          <cell r="HP28">
            <v>0</v>
          </cell>
          <cell r="HQ28">
            <v>0</v>
          </cell>
          <cell r="HR28">
            <v>0</v>
          </cell>
          <cell r="HS28">
            <v>0</v>
          </cell>
          <cell r="HT28">
            <v>0</v>
          </cell>
          <cell r="HU28">
            <v>0</v>
          </cell>
          <cell r="HV28">
            <v>0</v>
          </cell>
          <cell r="HW28">
            <v>0</v>
          </cell>
          <cell r="HX28">
            <v>0</v>
          </cell>
          <cell r="HY28">
            <v>0</v>
          </cell>
          <cell r="HZ28">
            <v>0</v>
          </cell>
          <cell r="IA28">
            <v>0</v>
          </cell>
          <cell r="IB28">
            <v>0</v>
          </cell>
          <cell r="IC28">
            <v>0</v>
          </cell>
          <cell r="ID28">
            <v>0</v>
          </cell>
          <cell r="IE28">
            <v>0</v>
          </cell>
          <cell r="IF28">
            <v>0</v>
          </cell>
          <cell r="IG28">
            <v>0</v>
          </cell>
          <cell r="IH28">
            <v>0</v>
          </cell>
          <cell r="II28">
            <v>0</v>
          </cell>
          <cell r="IJ28">
            <v>0</v>
          </cell>
          <cell r="IK28">
            <v>0</v>
          </cell>
          <cell r="IL28">
            <v>0</v>
          </cell>
          <cell r="IM28">
            <v>0</v>
          </cell>
          <cell r="IN28">
            <v>0</v>
          </cell>
          <cell r="IO28">
            <v>0</v>
          </cell>
          <cell r="IP28">
            <v>0</v>
          </cell>
          <cell r="IQ28">
            <v>0</v>
          </cell>
          <cell r="IR28">
            <v>0</v>
          </cell>
          <cell r="IS28">
            <v>0</v>
          </cell>
          <cell r="IT28">
            <v>0</v>
          </cell>
          <cell r="IU28">
            <v>0</v>
          </cell>
          <cell r="IV28">
            <v>0</v>
          </cell>
          <cell r="IW28">
            <v>0</v>
          </cell>
          <cell r="IX28">
            <v>0</v>
          </cell>
          <cell r="IY28">
            <v>0</v>
          </cell>
          <cell r="IZ28">
            <v>0</v>
          </cell>
          <cell r="JA28">
            <v>0</v>
          </cell>
          <cell r="JB28">
            <v>0</v>
          </cell>
          <cell r="JC28">
            <v>0</v>
          </cell>
          <cell r="JD28">
            <v>0</v>
          </cell>
          <cell r="JE28">
            <v>0</v>
          </cell>
          <cell r="JF28">
            <v>0</v>
          </cell>
          <cell r="JG28">
            <v>0</v>
          </cell>
          <cell r="JH28">
            <v>0</v>
          </cell>
          <cell r="JI28">
            <v>0</v>
          </cell>
          <cell r="JJ28">
            <v>0</v>
          </cell>
          <cell r="JK28">
            <v>0</v>
          </cell>
          <cell r="JL28">
            <v>0</v>
          </cell>
          <cell r="JM28">
            <v>0</v>
          </cell>
          <cell r="JN28">
            <v>0</v>
          </cell>
          <cell r="JO28">
            <v>0</v>
          </cell>
          <cell r="JP28">
            <v>0</v>
          </cell>
          <cell r="JQ28">
            <v>0</v>
          </cell>
          <cell r="JR28">
            <v>0</v>
          </cell>
          <cell r="JS28">
            <v>0</v>
          </cell>
          <cell r="JT28">
            <v>0</v>
          </cell>
          <cell r="JU28">
            <v>0</v>
          </cell>
          <cell r="JV28">
            <v>0</v>
          </cell>
          <cell r="JW28">
            <v>0</v>
          </cell>
          <cell r="JX28">
            <v>0</v>
          </cell>
          <cell r="JY28">
            <v>0</v>
          </cell>
          <cell r="JZ28">
            <v>0</v>
          </cell>
          <cell r="KA28">
            <v>0</v>
          </cell>
          <cell r="KB28">
            <v>0</v>
          </cell>
          <cell r="KC28">
            <v>0</v>
          </cell>
          <cell r="KD28">
            <v>0</v>
          </cell>
          <cell r="KE28">
            <v>0</v>
          </cell>
          <cell r="KF28">
            <v>0</v>
          </cell>
          <cell r="KG28">
            <v>0</v>
          </cell>
          <cell r="KH28">
            <v>0</v>
          </cell>
          <cell r="KI28">
            <v>0</v>
          </cell>
          <cell r="KJ28">
            <v>0</v>
          </cell>
          <cell r="KK28">
            <v>0</v>
          </cell>
          <cell r="KL28">
            <v>0</v>
          </cell>
          <cell r="KM28">
            <v>0</v>
          </cell>
          <cell r="KN28">
            <v>0</v>
          </cell>
          <cell r="KO28">
            <v>0</v>
          </cell>
          <cell r="KP28">
            <v>0</v>
          </cell>
          <cell r="KQ28">
            <v>0</v>
          </cell>
          <cell r="KR28">
            <v>0</v>
          </cell>
          <cell r="KS28">
            <v>0</v>
          </cell>
          <cell r="KT28">
            <v>0</v>
          </cell>
          <cell r="KU28">
            <v>0</v>
          </cell>
          <cell r="KV28">
            <v>0</v>
          </cell>
          <cell r="KW28">
            <v>0</v>
          </cell>
          <cell r="KX28">
            <v>0</v>
          </cell>
          <cell r="KY28">
            <v>0</v>
          </cell>
          <cell r="KZ28">
            <v>0</v>
          </cell>
          <cell r="LA28">
            <v>0</v>
          </cell>
          <cell r="LB28">
            <v>0</v>
          </cell>
          <cell r="LC28">
            <v>0</v>
          </cell>
          <cell r="LD28">
            <v>0</v>
          </cell>
          <cell r="LE28">
            <v>0</v>
          </cell>
          <cell r="LF28">
            <v>0</v>
          </cell>
          <cell r="LG28">
            <v>0</v>
          </cell>
          <cell r="LH28">
            <v>0</v>
          </cell>
          <cell r="LI28">
            <v>0</v>
          </cell>
        </row>
        <row r="29">
          <cell r="D29">
            <v>7141</v>
          </cell>
          <cell r="E29" t="str">
            <v>Naknade za korišćenje dobara od opšteg interesa</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12391.259999999998</v>
          </cell>
          <cell r="CM29">
            <v>9264.06</v>
          </cell>
          <cell r="CN29">
            <v>19332.669999999998</v>
          </cell>
          <cell r="CO29">
            <v>48395.810000000005</v>
          </cell>
          <cell r="CP29">
            <v>27750.960000000003</v>
          </cell>
          <cell r="CQ29">
            <v>70400.889999999985</v>
          </cell>
          <cell r="CR29">
            <v>64040.69</v>
          </cell>
          <cell r="CS29">
            <v>63273.440000000002</v>
          </cell>
          <cell r="CT29">
            <v>75343.26999999999</v>
          </cell>
          <cell r="CU29">
            <v>96159.1</v>
          </cell>
          <cell r="CV29">
            <v>77271.909999999989</v>
          </cell>
          <cell r="CW29">
            <v>83642.799999999974</v>
          </cell>
          <cell r="CX29">
            <v>11805.07</v>
          </cell>
          <cell r="CY29">
            <v>13526.36</v>
          </cell>
          <cell r="CZ29">
            <v>13005.58</v>
          </cell>
          <cell r="DA29">
            <v>7337.36</v>
          </cell>
          <cell r="DB29">
            <v>46276.56</v>
          </cell>
          <cell r="DC29">
            <v>117655.46</v>
          </cell>
          <cell r="DD29">
            <v>64905.22</v>
          </cell>
          <cell r="DE29">
            <v>103478.82</v>
          </cell>
          <cell r="DF29">
            <v>93023.22</v>
          </cell>
          <cell r="DG29">
            <v>47233.75</v>
          </cell>
          <cell r="DH29">
            <v>81196.22</v>
          </cell>
          <cell r="DI29">
            <v>91998.38</v>
          </cell>
          <cell r="DJ29">
            <v>15802.27</v>
          </cell>
          <cell r="DK29">
            <v>8197.84</v>
          </cell>
          <cell r="DL29">
            <v>10063.52</v>
          </cell>
          <cell r="DM29">
            <v>15169.380000000001</v>
          </cell>
          <cell r="DN29">
            <v>11570.17</v>
          </cell>
          <cell r="DO29">
            <v>32379.269999999997</v>
          </cell>
          <cell r="DP29">
            <v>93023.729999999952</v>
          </cell>
          <cell r="DQ29">
            <v>71448.240000000005</v>
          </cell>
          <cell r="DR29">
            <v>100000.09999999998</v>
          </cell>
          <cell r="DS29">
            <v>58422.01</v>
          </cell>
          <cell r="DT29">
            <v>85119.760000000024</v>
          </cell>
          <cell r="DU29">
            <v>87874.58</v>
          </cell>
          <cell r="DV29">
            <v>16922.66</v>
          </cell>
          <cell r="DW29">
            <v>24761.88</v>
          </cell>
          <cell r="DX29">
            <v>40454.300000000003</v>
          </cell>
          <cell r="DY29">
            <v>28670.81</v>
          </cell>
          <cell r="DZ29">
            <v>112730.53</v>
          </cell>
          <cell r="EA29">
            <v>72255.11</v>
          </cell>
          <cell r="EB29">
            <v>64500.49</v>
          </cell>
          <cell r="EC29">
            <v>96171.13</v>
          </cell>
          <cell r="ED29">
            <v>53814.879999999997</v>
          </cell>
          <cell r="EE29">
            <v>61203.82</v>
          </cell>
          <cell r="EF29">
            <v>72483.73</v>
          </cell>
          <cell r="EG29">
            <v>118273.46</v>
          </cell>
          <cell r="EH29">
            <v>0</v>
          </cell>
          <cell r="EI29">
            <v>4825.2299999999996</v>
          </cell>
          <cell r="EJ29">
            <v>39152.15</v>
          </cell>
          <cell r="EK29">
            <v>81193.86</v>
          </cell>
          <cell r="EL29">
            <v>65558.350000000006</v>
          </cell>
          <cell r="EM29">
            <v>66880.78</v>
          </cell>
          <cell r="EN29">
            <v>65651.399999999994</v>
          </cell>
          <cell r="EO29">
            <v>67904.44</v>
          </cell>
          <cell r="EP29">
            <v>81157.73</v>
          </cell>
          <cell r="EQ29">
            <v>64320.84</v>
          </cell>
          <cell r="ER29">
            <v>75525.88</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cell r="GA29">
            <v>0</v>
          </cell>
          <cell r="GB29">
            <v>0</v>
          </cell>
          <cell r="GC29">
            <v>0</v>
          </cell>
          <cell r="GD29">
            <v>0</v>
          </cell>
          <cell r="GE29">
            <v>0</v>
          </cell>
          <cell r="GF29">
            <v>0</v>
          </cell>
          <cell r="GG29">
            <v>0</v>
          </cell>
          <cell r="GH29">
            <v>0</v>
          </cell>
          <cell r="GI29">
            <v>0</v>
          </cell>
          <cell r="GJ29">
            <v>0</v>
          </cell>
          <cell r="GK29">
            <v>0</v>
          </cell>
          <cell r="GL29">
            <v>0</v>
          </cell>
          <cell r="GM29">
            <v>0</v>
          </cell>
          <cell r="GN29">
            <v>0</v>
          </cell>
          <cell r="GO29">
            <v>0</v>
          </cell>
          <cell r="GP29">
            <v>0</v>
          </cell>
          <cell r="GQ29">
            <v>0</v>
          </cell>
          <cell r="GR29">
            <v>0</v>
          </cell>
          <cell r="GS29">
            <v>0</v>
          </cell>
          <cell r="GT29">
            <v>0</v>
          </cell>
          <cell r="GU29">
            <v>0</v>
          </cell>
          <cell r="GV29">
            <v>0</v>
          </cell>
          <cell r="GW29">
            <v>0</v>
          </cell>
          <cell r="GX29">
            <v>0</v>
          </cell>
          <cell r="GY29">
            <v>0</v>
          </cell>
          <cell r="GZ29">
            <v>0</v>
          </cell>
          <cell r="HA29">
            <v>0</v>
          </cell>
          <cell r="HB29">
            <v>0</v>
          </cell>
          <cell r="HC29">
            <v>0</v>
          </cell>
          <cell r="HD29">
            <v>0</v>
          </cell>
          <cell r="HE29">
            <v>0</v>
          </cell>
          <cell r="HF29">
            <v>0</v>
          </cell>
          <cell r="HG29">
            <v>0</v>
          </cell>
          <cell r="HH29">
            <v>0</v>
          </cell>
          <cell r="HI29">
            <v>0</v>
          </cell>
          <cell r="HJ29">
            <v>0</v>
          </cell>
          <cell r="HK29">
            <v>0</v>
          </cell>
          <cell r="HL29">
            <v>0</v>
          </cell>
          <cell r="HM29">
            <v>0</v>
          </cell>
          <cell r="HN29">
            <v>0</v>
          </cell>
          <cell r="HO29">
            <v>0</v>
          </cell>
          <cell r="HP29">
            <v>0</v>
          </cell>
          <cell r="HQ29">
            <v>0</v>
          </cell>
          <cell r="HR29">
            <v>0</v>
          </cell>
          <cell r="HS29">
            <v>0</v>
          </cell>
          <cell r="HT29">
            <v>0</v>
          </cell>
          <cell r="HU29">
            <v>0</v>
          </cell>
          <cell r="HV29">
            <v>0</v>
          </cell>
          <cell r="HW29">
            <v>0</v>
          </cell>
          <cell r="HX29">
            <v>0</v>
          </cell>
          <cell r="HY29">
            <v>0</v>
          </cell>
          <cell r="HZ29">
            <v>0</v>
          </cell>
          <cell r="IA29">
            <v>0</v>
          </cell>
          <cell r="IB29">
            <v>0</v>
          </cell>
          <cell r="IC29">
            <v>0</v>
          </cell>
          <cell r="ID29">
            <v>0</v>
          </cell>
          <cell r="IE29">
            <v>0</v>
          </cell>
          <cell r="IF29">
            <v>0</v>
          </cell>
          <cell r="IG29">
            <v>0</v>
          </cell>
          <cell r="IH29">
            <v>0</v>
          </cell>
          <cell r="II29">
            <v>0</v>
          </cell>
          <cell r="IJ29">
            <v>0</v>
          </cell>
          <cell r="IK29">
            <v>0</v>
          </cell>
          <cell r="IL29">
            <v>0</v>
          </cell>
          <cell r="IM29">
            <v>0</v>
          </cell>
          <cell r="IN29">
            <v>0</v>
          </cell>
          <cell r="IO29">
            <v>0</v>
          </cell>
          <cell r="IP29">
            <v>0</v>
          </cell>
          <cell r="IQ29">
            <v>0</v>
          </cell>
          <cell r="IR29">
            <v>0</v>
          </cell>
          <cell r="IS29">
            <v>0</v>
          </cell>
          <cell r="IT29">
            <v>0</v>
          </cell>
          <cell r="IU29">
            <v>0</v>
          </cell>
          <cell r="IV29">
            <v>0</v>
          </cell>
          <cell r="IW29">
            <v>0</v>
          </cell>
          <cell r="IX29">
            <v>0</v>
          </cell>
          <cell r="IY29">
            <v>0</v>
          </cell>
          <cell r="IZ29">
            <v>0</v>
          </cell>
          <cell r="JA29">
            <v>0</v>
          </cell>
          <cell r="JB29">
            <v>0</v>
          </cell>
          <cell r="JC29">
            <v>0</v>
          </cell>
          <cell r="JD29">
            <v>0</v>
          </cell>
          <cell r="JE29">
            <v>0</v>
          </cell>
          <cell r="JF29">
            <v>0</v>
          </cell>
          <cell r="JG29">
            <v>0</v>
          </cell>
          <cell r="JH29">
            <v>0</v>
          </cell>
          <cell r="JI29">
            <v>0</v>
          </cell>
          <cell r="JJ29">
            <v>0</v>
          </cell>
          <cell r="JK29">
            <v>0</v>
          </cell>
          <cell r="JL29">
            <v>0</v>
          </cell>
          <cell r="JM29">
            <v>0</v>
          </cell>
          <cell r="JN29">
            <v>0</v>
          </cell>
          <cell r="JO29">
            <v>0</v>
          </cell>
          <cell r="JP29">
            <v>0</v>
          </cell>
          <cell r="JQ29">
            <v>0</v>
          </cell>
          <cell r="JR29">
            <v>0</v>
          </cell>
          <cell r="JS29">
            <v>0</v>
          </cell>
          <cell r="JT29">
            <v>0</v>
          </cell>
          <cell r="JU29">
            <v>0</v>
          </cell>
          <cell r="JV29">
            <v>0</v>
          </cell>
          <cell r="JW29">
            <v>0</v>
          </cell>
          <cell r="JX29">
            <v>0</v>
          </cell>
          <cell r="JY29">
            <v>0</v>
          </cell>
          <cell r="JZ29">
            <v>0</v>
          </cell>
          <cell r="KA29">
            <v>0</v>
          </cell>
          <cell r="KB29">
            <v>0</v>
          </cell>
          <cell r="KC29">
            <v>0</v>
          </cell>
          <cell r="KD29">
            <v>0</v>
          </cell>
          <cell r="KE29">
            <v>0</v>
          </cell>
          <cell r="KF29">
            <v>0</v>
          </cell>
          <cell r="KG29">
            <v>0</v>
          </cell>
          <cell r="KH29">
            <v>0</v>
          </cell>
          <cell r="KI29">
            <v>0</v>
          </cell>
          <cell r="KJ29">
            <v>0</v>
          </cell>
          <cell r="KK29">
            <v>0</v>
          </cell>
          <cell r="KL29">
            <v>0</v>
          </cell>
          <cell r="KM29">
            <v>0</v>
          </cell>
          <cell r="KN29">
            <v>0</v>
          </cell>
          <cell r="KO29">
            <v>0</v>
          </cell>
          <cell r="KP29">
            <v>0</v>
          </cell>
          <cell r="KQ29">
            <v>0</v>
          </cell>
          <cell r="KR29">
            <v>0</v>
          </cell>
          <cell r="KS29">
            <v>0</v>
          </cell>
          <cell r="KT29">
            <v>0</v>
          </cell>
          <cell r="KU29">
            <v>0</v>
          </cell>
          <cell r="KV29">
            <v>0</v>
          </cell>
          <cell r="KW29">
            <v>0</v>
          </cell>
          <cell r="KX29">
            <v>0</v>
          </cell>
          <cell r="KY29">
            <v>0</v>
          </cell>
          <cell r="KZ29">
            <v>0</v>
          </cell>
          <cell r="LA29">
            <v>0</v>
          </cell>
          <cell r="LB29">
            <v>0</v>
          </cell>
          <cell r="LC29">
            <v>0</v>
          </cell>
          <cell r="LD29">
            <v>0</v>
          </cell>
          <cell r="LE29">
            <v>0</v>
          </cell>
          <cell r="LF29">
            <v>0</v>
          </cell>
          <cell r="LG29">
            <v>0</v>
          </cell>
          <cell r="LH29">
            <v>0</v>
          </cell>
          <cell r="LI29">
            <v>0</v>
          </cell>
        </row>
        <row r="30">
          <cell r="D30">
            <v>7142</v>
          </cell>
          <cell r="E30" t="str">
            <v>Naknade za korišćenje prirodnih dobara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68464.97</v>
          </cell>
          <cell r="CM30">
            <v>158539.48000000001</v>
          </cell>
          <cell r="CN30">
            <v>86875.06</v>
          </cell>
          <cell r="CO30">
            <v>139023.51</v>
          </cell>
          <cell r="CP30">
            <v>88167.329999999987</v>
          </cell>
          <cell r="CQ30">
            <v>150765.27999999997</v>
          </cell>
          <cell r="CR30">
            <v>282162.88999999996</v>
          </cell>
          <cell r="CS30">
            <v>250555.05000000005</v>
          </cell>
          <cell r="CT30">
            <v>339587.75</v>
          </cell>
          <cell r="CU30">
            <v>157373.04</v>
          </cell>
          <cell r="CV30">
            <v>139158.56</v>
          </cell>
          <cell r="CW30">
            <v>134510.71000000002</v>
          </cell>
          <cell r="CX30">
            <v>199447.96</v>
          </cell>
          <cell r="CY30">
            <v>95519.52</v>
          </cell>
          <cell r="CZ30">
            <v>97649.919999999998</v>
          </cell>
          <cell r="DA30">
            <v>82870.850000000006</v>
          </cell>
          <cell r="DB30">
            <v>71980.22</v>
          </cell>
          <cell r="DC30">
            <v>144705</v>
          </cell>
          <cell r="DD30">
            <v>259275.84</v>
          </cell>
          <cell r="DE30">
            <v>192419.95</v>
          </cell>
          <cell r="DF30">
            <v>222474.97</v>
          </cell>
          <cell r="DG30">
            <v>231620.43</v>
          </cell>
          <cell r="DH30">
            <v>227627.36</v>
          </cell>
          <cell r="DI30">
            <v>361777.89</v>
          </cell>
          <cell r="DJ30">
            <v>185675.62</v>
          </cell>
          <cell r="DK30">
            <v>180971.79</v>
          </cell>
          <cell r="DL30">
            <v>56727.170000000013</v>
          </cell>
          <cell r="DM30">
            <v>91809.7</v>
          </cell>
          <cell r="DN30">
            <v>172520.56999999998</v>
          </cell>
          <cell r="DO30">
            <v>295154.81</v>
          </cell>
          <cell r="DP30">
            <v>235332.98</v>
          </cell>
          <cell r="DQ30">
            <v>104769.60999999999</v>
          </cell>
          <cell r="DR30">
            <v>102156.98</v>
          </cell>
          <cell r="DS30">
            <v>124206.12999999999</v>
          </cell>
          <cell r="DT30">
            <v>191978.25000000003</v>
          </cell>
          <cell r="DU30">
            <v>276158.17</v>
          </cell>
          <cell r="DV30">
            <v>164180.07999999999</v>
          </cell>
          <cell r="DW30">
            <v>112295.88</v>
          </cell>
          <cell r="DX30">
            <v>67805.72</v>
          </cell>
          <cell r="DY30">
            <v>117301.47</v>
          </cell>
          <cell r="DZ30">
            <v>153164.76</v>
          </cell>
          <cell r="EA30">
            <v>279278</v>
          </cell>
          <cell r="EB30">
            <v>344846.57</v>
          </cell>
          <cell r="EC30">
            <v>331321.89</v>
          </cell>
          <cell r="ED30">
            <v>92161.71</v>
          </cell>
          <cell r="EE30">
            <v>218226.67</v>
          </cell>
          <cell r="EF30">
            <v>223645.42</v>
          </cell>
          <cell r="EG30">
            <v>841049.32</v>
          </cell>
          <cell r="EH30">
            <v>0</v>
          </cell>
          <cell r="EI30">
            <v>126900.05</v>
          </cell>
          <cell r="EJ30">
            <v>102017.26</v>
          </cell>
          <cell r="EK30">
            <v>133967.31</v>
          </cell>
          <cell r="EL30">
            <v>127991.58</v>
          </cell>
          <cell r="EM30">
            <v>272840.27</v>
          </cell>
          <cell r="EN30">
            <v>382081.72</v>
          </cell>
          <cell r="EO30">
            <v>275535.38</v>
          </cell>
          <cell r="EP30">
            <v>90798.52</v>
          </cell>
          <cell r="EQ30">
            <v>438426.96</v>
          </cell>
          <cell r="ER30">
            <v>377340.14</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cell r="GA30">
            <v>0</v>
          </cell>
          <cell r="GB30">
            <v>0</v>
          </cell>
          <cell r="GC30">
            <v>0</v>
          </cell>
          <cell r="GD30">
            <v>0</v>
          </cell>
          <cell r="GE30">
            <v>0</v>
          </cell>
          <cell r="GF30">
            <v>0</v>
          </cell>
          <cell r="GG30">
            <v>0</v>
          </cell>
          <cell r="GH30">
            <v>0</v>
          </cell>
          <cell r="GI30">
            <v>0</v>
          </cell>
          <cell r="GJ30">
            <v>0</v>
          </cell>
          <cell r="GK30">
            <v>0</v>
          </cell>
          <cell r="GL30">
            <v>0</v>
          </cell>
          <cell r="GM30">
            <v>0</v>
          </cell>
          <cell r="GN30">
            <v>0</v>
          </cell>
          <cell r="GO30">
            <v>0</v>
          </cell>
          <cell r="GP30">
            <v>0</v>
          </cell>
          <cell r="GQ30">
            <v>0</v>
          </cell>
          <cell r="GR30">
            <v>0</v>
          </cell>
          <cell r="GS30">
            <v>0</v>
          </cell>
          <cell r="GT30">
            <v>0</v>
          </cell>
          <cell r="GU30">
            <v>0</v>
          </cell>
          <cell r="GV30">
            <v>0</v>
          </cell>
          <cell r="GW30">
            <v>0</v>
          </cell>
          <cell r="GX30">
            <v>0</v>
          </cell>
          <cell r="GY30">
            <v>0</v>
          </cell>
          <cell r="GZ30">
            <v>0</v>
          </cell>
          <cell r="HA30">
            <v>0</v>
          </cell>
          <cell r="HB30">
            <v>0</v>
          </cell>
          <cell r="HC30">
            <v>0</v>
          </cell>
          <cell r="HD30">
            <v>0</v>
          </cell>
          <cell r="HE30">
            <v>0</v>
          </cell>
          <cell r="HF30">
            <v>0</v>
          </cell>
          <cell r="HG30">
            <v>0</v>
          </cell>
          <cell r="HH30">
            <v>0</v>
          </cell>
          <cell r="HI30">
            <v>0</v>
          </cell>
          <cell r="HJ30">
            <v>0</v>
          </cell>
          <cell r="HK30">
            <v>0</v>
          </cell>
          <cell r="HL30">
            <v>0</v>
          </cell>
          <cell r="HM30">
            <v>0</v>
          </cell>
          <cell r="HN30">
            <v>0</v>
          </cell>
          <cell r="HO30">
            <v>0</v>
          </cell>
          <cell r="HP30">
            <v>0</v>
          </cell>
          <cell r="HQ30">
            <v>0</v>
          </cell>
          <cell r="HR30">
            <v>0</v>
          </cell>
          <cell r="HS30">
            <v>0</v>
          </cell>
          <cell r="HT30">
            <v>0</v>
          </cell>
          <cell r="HU30">
            <v>0</v>
          </cell>
          <cell r="HV30">
            <v>0</v>
          </cell>
          <cell r="HW30">
            <v>0</v>
          </cell>
          <cell r="HX30">
            <v>0</v>
          </cell>
          <cell r="HY30">
            <v>0</v>
          </cell>
          <cell r="HZ30">
            <v>0</v>
          </cell>
          <cell r="IA30">
            <v>0</v>
          </cell>
          <cell r="IB30">
            <v>0</v>
          </cell>
          <cell r="IC30">
            <v>0</v>
          </cell>
          <cell r="ID30">
            <v>0</v>
          </cell>
          <cell r="IE30">
            <v>0</v>
          </cell>
          <cell r="IF30">
            <v>0</v>
          </cell>
          <cell r="IG30">
            <v>0</v>
          </cell>
          <cell r="IH30">
            <v>0</v>
          </cell>
          <cell r="II30">
            <v>0</v>
          </cell>
          <cell r="IJ30">
            <v>0</v>
          </cell>
          <cell r="IK30">
            <v>0</v>
          </cell>
          <cell r="IL30">
            <v>0</v>
          </cell>
          <cell r="IM30">
            <v>0</v>
          </cell>
          <cell r="IN30">
            <v>0</v>
          </cell>
          <cell r="IO30">
            <v>0</v>
          </cell>
          <cell r="IP30">
            <v>0</v>
          </cell>
          <cell r="IQ30">
            <v>0</v>
          </cell>
          <cell r="IR30">
            <v>0</v>
          </cell>
          <cell r="IS30">
            <v>0</v>
          </cell>
          <cell r="IT30">
            <v>0</v>
          </cell>
          <cell r="IU30">
            <v>0</v>
          </cell>
          <cell r="IV30">
            <v>0</v>
          </cell>
          <cell r="IW30">
            <v>0</v>
          </cell>
          <cell r="IX30">
            <v>0</v>
          </cell>
          <cell r="IY30">
            <v>0</v>
          </cell>
          <cell r="IZ30">
            <v>0</v>
          </cell>
          <cell r="JA30">
            <v>0</v>
          </cell>
          <cell r="JB30">
            <v>0</v>
          </cell>
          <cell r="JC30">
            <v>0</v>
          </cell>
          <cell r="JD30">
            <v>0</v>
          </cell>
          <cell r="JE30">
            <v>0</v>
          </cell>
          <cell r="JF30">
            <v>0</v>
          </cell>
          <cell r="JG30">
            <v>0</v>
          </cell>
          <cell r="JH30">
            <v>0</v>
          </cell>
          <cell r="JI30">
            <v>0</v>
          </cell>
          <cell r="JJ30">
            <v>0</v>
          </cell>
          <cell r="JK30">
            <v>0</v>
          </cell>
          <cell r="JL30">
            <v>0</v>
          </cell>
          <cell r="JM30">
            <v>0</v>
          </cell>
          <cell r="JN30">
            <v>0</v>
          </cell>
          <cell r="JO30">
            <v>0</v>
          </cell>
          <cell r="JP30">
            <v>0</v>
          </cell>
          <cell r="JQ30">
            <v>0</v>
          </cell>
          <cell r="JR30">
            <v>0</v>
          </cell>
          <cell r="JS30">
            <v>0</v>
          </cell>
          <cell r="JT30">
            <v>0</v>
          </cell>
          <cell r="JU30">
            <v>0</v>
          </cell>
          <cell r="JV30">
            <v>0</v>
          </cell>
          <cell r="JW30">
            <v>0</v>
          </cell>
          <cell r="JX30">
            <v>0</v>
          </cell>
          <cell r="JY30">
            <v>0</v>
          </cell>
          <cell r="JZ30">
            <v>0</v>
          </cell>
          <cell r="KA30">
            <v>0</v>
          </cell>
          <cell r="KB30">
            <v>0</v>
          </cell>
          <cell r="KC30">
            <v>0</v>
          </cell>
          <cell r="KD30">
            <v>0</v>
          </cell>
          <cell r="KE30">
            <v>0</v>
          </cell>
          <cell r="KF30">
            <v>0</v>
          </cell>
          <cell r="KG30">
            <v>0</v>
          </cell>
          <cell r="KH30">
            <v>0</v>
          </cell>
          <cell r="KI30">
            <v>0</v>
          </cell>
          <cell r="KJ30">
            <v>0</v>
          </cell>
          <cell r="KK30">
            <v>0</v>
          </cell>
          <cell r="KL30">
            <v>0</v>
          </cell>
          <cell r="KM30">
            <v>0</v>
          </cell>
          <cell r="KN30">
            <v>0</v>
          </cell>
          <cell r="KO30">
            <v>0</v>
          </cell>
          <cell r="KP30">
            <v>0</v>
          </cell>
          <cell r="KQ30">
            <v>0</v>
          </cell>
          <cell r="KR30">
            <v>0</v>
          </cell>
          <cell r="KS30">
            <v>0</v>
          </cell>
          <cell r="KT30">
            <v>0</v>
          </cell>
          <cell r="KU30">
            <v>0</v>
          </cell>
          <cell r="KV30">
            <v>0</v>
          </cell>
          <cell r="KW30">
            <v>0</v>
          </cell>
          <cell r="KX30">
            <v>0</v>
          </cell>
          <cell r="KY30">
            <v>0</v>
          </cell>
          <cell r="KZ30">
            <v>0</v>
          </cell>
          <cell r="LA30">
            <v>0</v>
          </cell>
          <cell r="LB30">
            <v>0</v>
          </cell>
          <cell r="LC30">
            <v>0</v>
          </cell>
          <cell r="LD30">
            <v>0</v>
          </cell>
          <cell r="LE30">
            <v>0</v>
          </cell>
          <cell r="LF30">
            <v>0</v>
          </cell>
          <cell r="LG30">
            <v>0</v>
          </cell>
          <cell r="LH30">
            <v>0</v>
          </cell>
          <cell r="LI30">
            <v>0</v>
          </cell>
        </row>
        <row r="31">
          <cell r="D31">
            <v>7143</v>
          </cell>
          <cell r="E31" t="str">
            <v>Ekološke naknade</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6048</v>
          </cell>
          <cell r="CM31">
            <v>320.10999999999996</v>
          </cell>
          <cell r="CN31">
            <v>56177.94</v>
          </cell>
          <cell r="CO31">
            <v>130839.86000000003</v>
          </cell>
          <cell r="CP31">
            <v>16753.849999999999</v>
          </cell>
          <cell r="CQ31">
            <v>764.61000000000013</v>
          </cell>
          <cell r="CR31">
            <v>914.61000000000013</v>
          </cell>
          <cell r="CS31">
            <v>42276.509999999995</v>
          </cell>
          <cell r="CT31">
            <v>13918.49</v>
          </cell>
          <cell r="CU31">
            <v>13185.38</v>
          </cell>
          <cell r="CV31">
            <v>13873.999999999998</v>
          </cell>
          <cell r="CW31">
            <v>14777.889999999998</v>
          </cell>
          <cell r="CX31">
            <v>1060.0899999999999</v>
          </cell>
          <cell r="CY31">
            <v>375.97</v>
          </cell>
          <cell r="CZ31">
            <v>13202.22</v>
          </cell>
          <cell r="DA31">
            <v>12964.26</v>
          </cell>
          <cell r="DB31">
            <v>26281.200000000001</v>
          </cell>
          <cell r="DC31">
            <v>348.13</v>
          </cell>
          <cell r="DD31">
            <v>1616.23</v>
          </cell>
          <cell r="DE31">
            <v>1010.33</v>
          </cell>
          <cell r="DF31">
            <v>44516.99</v>
          </cell>
          <cell r="DG31">
            <v>2431.4299999999998</v>
          </cell>
          <cell r="DH31">
            <v>36650.42</v>
          </cell>
          <cell r="DI31">
            <v>26159.97</v>
          </cell>
          <cell r="DJ31">
            <v>1212.81</v>
          </cell>
          <cell r="DK31">
            <v>5175.4699999999993</v>
          </cell>
          <cell r="DL31">
            <v>732.47</v>
          </cell>
          <cell r="DM31">
            <v>627.47</v>
          </cell>
          <cell r="DN31">
            <v>613.48</v>
          </cell>
          <cell r="DO31">
            <v>744.61</v>
          </cell>
          <cell r="DP31">
            <v>14916.06</v>
          </cell>
          <cell r="DQ31">
            <v>14159.26</v>
          </cell>
          <cell r="DR31">
            <v>17809.689999999999</v>
          </cell>
          <cell r="DS31">
            <v>21494.939999999995</v>
          </cell>
          <cell r="DT31">
            <v>17048.189999999999</v>
          </cell>
          <cell r="DU31">
            <v>4983.7499999999991</v>
          </cell>
          <cell r="DV31">
            <v>4609.49</v>
          </cell>
          <cell r="DW31">
            <v>5593.41</v>
          </cell>
          <cell r="DX31">
            <v>24780.14</v>
          </cell>
          <cell r="DY31">
            <v>5563.09</v>
          </cell>
          <cell r="DZ31">
            <v>6386.11</v>
          </cell>
          <cell r="EA31">
            <v>15939.31</v>
          </cell>
          <cell r="EB31">
            <v>15760.83</v>
          </cell>
          <cell r="EC31">
            <v>19011.66</v>
          </cell>
          <cell r="ED31">
            <v>13015.33</v>
          </cell>
          <cell r="EE31">
            <v>84448.33</v>
          </cell>
          <cell r="EF31">
            <v>36746.82</v>
          </cell>
          <cell r="EG31">
            <v>46419.67</v>
          </cell>
          <cell r="EH31">
            <v>0</v>
          </cell>
          <cell r="EI31">
            <v>35010.43</v>
          </cell>
          <cell r="EJ31">
            <v>25986.28</v>
          </cell>
          <cell r="EK31">
            <v>43166.59</v>
          </cell>
          <cell r="EL31">
            <v>34131.769999999997</v>
          </cell>
          <cell r="EM31">
            <v>1161.1600000000001</v>
          </cell>
          <cell r="EN31">
            <v>1020.17</v>
          </cell>
          <cell r="EO31">
            <v>1186.8900000000001</v>
          </cell>
          <cell r="EP31">
            <v>22556.09</v>
          </cell>
          <cell r="EQ31">
            <v>50610.99</v>
          </cell>
          <cell r="ER31">
            <v>22120.86</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cell r="GA31">
            <v>0</v>
          </cell>
          <cell r="GB31">
            <v>0</v>
          </cell>
          <cell r="GC31">
            <v>0</v>
          </cell>
          <cell r="GD31">
            <v>0</v>
          </cell>
          <cell r="GE31">
            <v>0</v>
          </cell>
          <cell r="GF31">
            <v>0</v>
          </cell>
          <cell r="GG31">
            <v>0</v>
          </cell>
          <cell r="GH31">
            <v>0</v>
          </cell>
          <cell r="GI31">
            <v>0</v>
          </cell>
          <cell r="GJ31">
            <v>0</v>
          </cell>
          <cell r="GK31">
            <v>0</v>
          </cell>
          <cell r="GL31">
            <v>0</v>
          </cell>
          <cell r="GM31">
            <v>0</v>
          </cell>
          <cell r="GN31">
            <v>0</v>
          </cell>
          <cell r="GO31">
            <v>0</v>
          </cell>
          <cell r="GP31">
            <v>0</v>
          </cell>
          <cell r="GQ31">
            <v>0</v>
          </cell>
          <cell r="GR31">
            <v>0</v>
          </cell>
          <cell r="GS31">
            <v>0</v>
          </cell>
          <cell r="GT31">
            <v>0</v>
          </cell>
          <cell r="GU31">
            <v>0</v>
          </cell>
          <cell r="GV31">
            <v>0</v>
          </cell>
          <cell r="GW31">
            <v>0</v>
          </cell>
          <cell r="GX31">
            <v>0</v>
          </cell>
          <cell r="GY31">
            <v>0</v>
          </cell>
          <cell r="GZ31">
            <v>0</v>
          </cell>
          <cell r="HA31">
            <v>0</v>
          </cell>
          <cell r="HB31">
            <v>0</v>
          </cell>
          <cell r="HC31">
            <v>0</v>
          </cell>
          <cell r="HD31">
            <v>0</v>
          </cell>
          <cell r="HE31">
            <v>0</v>
          </cell>
          <cell r="HF31">
            <v>0</v>
          </cell>
          <cell r="HG31">
            <v>0</v>
          </cell>
          <cell r="HH31">
            <v>0</v>
          </cell>
          <cell r="HI31">
            <v>0</v>
          </cell>
          <cell r="HJ31">
            <v>0</v>
          </cell>
          <cell r="HK31">
            <v>0</v>
          </cell>
          <cell r="HL31">
            <v>0</v>
          </cell>
          <cell r="HM31">
            <v>0</v>
          </cell>
          <cell r="HN31">
            <v>0</v>
          </cell>
          <cell r="HO31">
            <v>0</v>
          </cell>
          <cell r="HP31">
            <v>0</v>
          </cell>
          <cell r="HQ31">
            <v>0</v>
          </cell>
          <cell r="HR31">
            <v>0</v>
          </cell>
          <cell r="HS31">
            <v>0</v>
          </cell>
          <cell r="HT31">
            <v>0</v>
          </cell>
          <cell r="HU31">
            <v>0</v>
          </cell>
          <cell r="HV31">
            <v>0</v>
          </cell>
          <cell r="HW31">
            <v>0</v>
          </cell>
          <cell r="HX31">
            <v>0</v>
          </cell>
          <cell r="HY31">
            <v>0</v>
          </cell>
          <cell r="HZ31">
            <v>0</v>
          </cell>
          <cell r="IA31">
            <v>0</v>
          </cell>
          <cell r="IB31">
            <v>0</v>
          </cell>
          <cell r="IC31">
            <v>0</v>
          </cell>
          <cell r="ID31">
            <v>0</v>
          </cell>
          <cell r="IE31">
            <v>0</v>
          </cell>
          <cell r="IF31">
            <v>0</v>
          </cell>
          <cell r="IG31">
            <v>0</v>
          </cell>
          <cell r="IH31">
            <v>0</v>
          </cell>
          <cell r="II31">
            <v>0</v>
          </cell>
          <cell r="IJ31">
            <v>0</v>
          </cell>
          <cell r="IK31">
            <v>0</v>
          </cell>
          <cell r="IL31">
            <v>0</v>
          </cell>
          <cell r="IM31">
            <v>0</v>
          </cell>
          <cell r="IN31">
            <v>0</v>
          </cell>
          <cell r="IO31">
            <v>0</v>
          </cell>
          <cell r="IP31">
            <v>0</v>
          </cell>
          <cell r="IQ31">
            <v>0</v>
          </cell>
          <cell r="IR31">
            <v>0</v>
          </cell>
          <cell r="IS31">
            <v>0</v>
          </cell>
          <cell r="IT31">
            <v>0</v>
          </cell>
          <cell r="IU31">
            <v>0</v>
          </cell>
          <cell r="IV31">
            <v>0</v>
          </cell>
          <cell r="IW31">
            <v>0</v>
          </cell>
          <cell r="IX31">
            <v>0</v>
          </cell>
          <cell r="IY31">
            <v>0</v>
          </cell>
          <cell r="IZ31">
            <v>0</v>
          </cell>
          <cell r="JA31">
            <v>0</v>
          </cell>
          <cell r="JB31">
            <v>0</v>
          </cell>
          <cell r="JC31">
            <v>0</v>
          </cell>
          <cell r="JD31">
            <v>0</v>
          </cell>
          <cell r="JE31">
            <v>0</v>
          </cell>
          <cell r="JF31">
            <v>0</v>
          </cell>
          <cell r="JG31">
            <v>0</v>
          </cell>
          <cell r="JH31">
            <v>0</v>
          </cell>
          <cell r="JI31">
            <v>0</v>
          </cell>
          <cell r="JJ31">
            <v>0</v>
          </cell>
          <cell r="JK31">
            <v>0</v>
          </cell>
          <cell r="JL31">
            <v>0</v>
          </cell>
          <cell r="JM31">
            <v>0</v>
          </cell>
          <cell r="JN31">
            <v>0</v>
          </cell>
          <cell r="JO31">
            <v>0</v>
          </cell>
          <cell r="JP31">
            <v>0</v>
          </cell>
          <cell r="JQ31">
            <v>0</v>
          </cell>
          <cell r="JR31">
            <v>0</v>
          </cell>
          <cell r="JS31">
            <v>0</v>
          </cell>
          <cell r="JT31">
            <v>0</v>
          </cell>
          <cell r="JU31">
            <v>0</v>
          </cell>
          <cell r="JV31">
            <v>0</v>
          </cell>
          <cell r="JW31">
            <v>0</v>
          </cell>
          <cell r="JX31">
            <v>0</v>
          </cell>
          <cell r="JY31">
            <v>0</v>
          </cell>
          <cell r="JZ31">
            <v>0</v>
          </cell>
          <cell r="KA31">
            <v>0</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0</v>
          </cell>
          <cell r="KY31">
            <v>0</v>
          </cell>
          <cell r="KZ31">
            <v>0</v>
          </cell>
          <cell r="LA31">
            <v>0</v>
          </cell>
          <cell r="LB31">
            <v>0</v>
          </cell>
          <cell r="LC31">
            <v>0</v>
          </cell>
          <cell r="LD31">
            <v>0</v>
          </cell>
          <cell r="LE31">
            <v>0</v>
          </cell>
          <cell r="LF31">
            <v>0</v>
          </cell>
          <cell r="LG31">
            <v>0</v>
          </cell>
          <cell r="LH31">
            <v>0</v>
          </cell>
          <cell r="LI31">
            <v>0</v>
          </cell>
        </row>
        <row r="32">
          <cell r="D32">
            <v>7144</v>
          </cell>
          <cell r="E32" t="str">
            <v>Naknade za priređivanje igara na sreću</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222019.59</v>
          </cell>
          <cell r="CM32">
            <v>260412.75999999998</v>
          </cell>
          <cell r="CN32">
            <v>313915.52000000002</v>
          </cell>
          <cell r="CO32">
            <v>296413.04000000004</v>
          </cell>
          <cell r="CP32">
            <v>213025.27000000002</v>
          </cell>
          <cell r="CQ32">
            <v>239906.21999999997</v>
          </cell>
          <cell r="CR32">
            <v>270961.98</v>
          </cell>
          <cell r="CS32">
            <v>229984.59999999995</v>
          </cell>
          <cell r="CT32">
            <v>298987.89</v>
          </cell>
          <cell r="CU32">
            <v>282520.88</v>
          </cell>
          <cell r="CV32">
            <v>371527.13</v>
          </cell>
          <cell r="CW32">
            <v>324502.27999999997</v>
          </cell>
          <cell r="CX32">
            <v>353041.95</v>
          </cell>
          <cell r="CY32">
            <v>346116.13</v>
          </cell>
          <cell r="CZ32">
            <v>387159.84</v>
          </cell>
          <cell r="DA32">
            <v>354782.12</v>
          </cell>
          <cell r="DB32">
            <v>305099.5</v>
          </cell>
          <cell r="DC32">
            <v>376168.74</v>
          </cell>
          <cell r="DD32">
            <v>484126.17</v>
          </cell>
          <cell r="DE32">
            <v>530705.4</v>
          </cell>
          <cell r="DF32">
            <v>537911.5</v>
          </cell>
          <cell r="DG32">
            <v>446582.67</v>
          </cell>
          <cell r="DH32">
            <v>423348.29</v>
          </cell>
          <cell r="DI32">
            <v>420348.35</v>
          </cell>
          <cell r="DJ32">
            <v>237130.88000000003</v>
          </cell>
          <cell r="DK32">
            <v>506068.23000000004</v>
          </cell>
          <cell r="DL32">
            <v>403925.92</v>
          </cell>
          <cell r="DM32">
            <v>395780.74</v>
          </cell>
          <cell r="DN32">
            <v>414824.88</v>
          </cell>
          <cell r="DO32">
            <v>427154.32000000012</v>
          </cell>
          <cell r="DP32">
            <v>559998.53</v>
          </cell>
          <cell r="DQ32">
            <v>678925.78000000014</v>
          </cell>
          <cell r="DR32">
            <v>668593.31999999995</v>
          </cell>
          <cell r="DS32">
            <v>489848.26999999996</v>
          </cell>
          <cell r="DT32">
            <v>620822.77</v>
          </cell>
          <cell r="DU32">
            <v>821027.67999999993</v>
          </cell>
          <cell r="DV32">
            <v>546646.32999999996</v>
          </cell>
          <cell r="DW32">
            <v>758261.73</v>
          </cell>
          <cell r="DX32">
            <v>688043.12</v>
          </cell>
          <cell r="DY32">
            <v>613809.31000000006</v>
          </cell>
          <cell r="DZ32">
            <v>649723.39</v>
          </cell>
          <cell r="EA32">
            <v>676775.31</v>
          </cell>
          <cell r="EB32">
            <v>758543.53</v>
          </cell>
          <cell r="EC32">
            <v>787839.83</v>
          </cell>
          <cell r="ED32">
            <v>925001.79</v>
          </cell>
          <cell r="EE32">
            <v>1100721.78</v>
          </cell>
          <cell r="EF32">
            <v>784742.7</v>
          </cell>
          <cell r="EG32">
            <v>924077.09</v>
          </cell>
          <cell r="EH32">
            <v>0</v>
          </cell>
          <cell r="EI32">
            <v>712760.85</v>
          </cell>
          <cell r="EJ32">
            <v>756186.12</v>
          </cell>
          <cell r="EK32">
            <v>387365.9</v>
          </cell>
          <cell r="EL32">
            <v>629940.98</v>
          </cell>
          <cell r="EM32" t="str">
            <v>162.784,38 </v>
          </cell>
          <cell r="EN32" t="str">
            <v>164.923,78 </v>
          </cell>
          <cell r="EO32">
            <v>608693.02</v>
          </cell>
          <cell r="EP32" t="str">
            <v>301.562,06 </v>
          </cell>
          <cell r="EQ32">
            <v>179273.43</v>
          </cell>
          <cell r="ER32" t="str">
            <v>473.691,07 </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V32">
            <v>0</v>
          </cell>
          <cell r="GW32">
            <v>0</v>
          </cell>
          <cell r="GX32">
            <v>0</v>
          </cell>
          <cell r="GY32">
            <v>0</v>
          </cell>
          <cell r="GZ32">
            <v>0</v>
          </cell>
          <cell r="HA32">
            <v>0</v>
          </cell>
          <cell r="HB32">
            <v>0</v>
          </cell>
          <cell r="HC32">
            <v>0</v>
          </cell>
          <cell r="HD32">
            <v>0</v>
          </cell>
          <cell r="HE32">
            <v>0</v>
          </cell>
          <cell r="HF32">
            <v>0</v>
          </cell>
          <cell r="HG32">
            <v>0</v>
          </cell>
          <cell r="HH32">
            <v>0</v>
          </cell>
          <cell r="HI32">
            <v>0</v>
          </cell>
          <cell r="HJ32">
            <v>0</v>
          </cell>
          <cell r="HK32">
            <v>0</v>
          </cell>
          <cell r="HL32">
            <v>0</v>
          </cell>
          <cell r="HM32">
            <v>0</v>
          </cell>
          <cell r="HN32">
            <v>0</v>
          </cell>
          <cell r="HO32">
            <v>0</v>
          </cell>
          <cell r="HP32">
            <v>0</v>
          </cell>
          <cell r="HQ32">
            <v>0</v>
          </cell>
          <cell r="HR32">
            <v>0</v>
          </cell>
          <cell r="HS32">
            <v>0</v>
          </cell>
          <cell r="HT32">
            <v>0</v>
          </cell>
          <cell r="HU32">
            <v>0</v>
          </cell>
          <cell r="HV32">
            <v>0</v>
          </cell>
          <cell r="HW32">
            <v>0</v>
          </cell>
          <cell r="HX32">
            <v>0</v>
          </cell>
          <cell r="HY32">
            <v>0</v>
          </cell>
          <cell r="HZ32">
            <v>0</v>
          </cell>
          <cell r="IA32">
            <v>0</v>
          </cell>
          <cell r="IB32">
            <v>0</v>
          </cell>
          <cell r="IC32">
            <v>0</v>
          </cell>
          <cell r="ID32">
            <v>0</v>
          </cell>
          <cell r="IE32">
            <v>0</v>
          </cell>
          <cell r="IF32">
            <v>0</v>
          </cell>
          <cell r="IG32">
            <v>0</v>
          </cell>
          <cell r="IH32">
            <v>0</v>
          </cell>
          <cell r="II32">
            <v>0</v>
          </cell>
          <cell r="IJ32">
            <v>0</v>
          </cell>
          <cell r="IK32">
            <v>0</v>
          </cell>
          <cell r="IL32">
            <v>0</v>
          </cell>
          <cell r="IM32">
            <v>0</v>
          </cell>
          <cell r="IN32">
            <v>0</v>
          </cell>
          <cell r="IO32">
            <v>0</v>
          </cell>
          <cell r="IP32">
            <v>0</v>
          </cell>
          <cell r="IQ32">
            <v>0</v>
          </cell>
          <cell r="IR32">
            <v>0</v>
          </cell>
          <cell r="IS32">
            <v>0</v>
          </cell>
          <cell r="IT32">
            <v>0</v>
          </cell>
          <cell r="IU32">
            <v>0</v>
          </cell>
          <cell r="IV32">
            <v>0</v>
          </cell>
          <cell r="IW32">
            <v>0</v>
          </cell>
          <cell r="IX32">
            <v>0</v>
          </cell>
          <cell r="IY32">
            <v>0</v>
          </cell>
          <cell r="IZ32">
            <v>0</v>
          </cell>
          <cell r="JA32">
            <v>0</v>
          </cell>
          <cell r="JB32">
            <v>0</v>
          </cell>
          <cell r="JC32">
            <v>0</v>
          </cell>
          <cell r="JD32">
            <v>0</v>
          </cell>
          <cell r="JE32">
            <v>0</v>
          </cell>
          <cell r="JF32">
            <v>0</v>
          </cell>
          <cell r="JG32">
            <v>0</v>
          </cell>
          <cell r="JH32">
            <v>0</v>
          </cell>
          <cell r="JI32">
            <v>0</v>
          </cell>
          <cell r="JJ32">
            <v>0</v>
          </cell>
          <cell r="JK32">
            <v>0</v>
          </cell>
          <cell r="JL32">
            <v>0</v>
          </cell>
          <cell r="JM32">
            <v>0</v>
          </cell>
          <cell r="JN32">
            <v>0</v>
          </cell>
          <cell r="JO32">
            <v>0</v>
          </cell>
          <cell r="JP32">
            <v>0</v>
          </cell>
          <cell r="JQ32">
            <v>0</v>
          </cell>
          <cell r="JR32">
            <v>0</v>
          </cell>
          <cell r="JS32">
            <v>0</v>
          </cell>
          <cell r="JT32">
            <v>0</v>
          </cell>
          <cell r="JU32">
            <v>0</v>
          </cell>
          <cell r="JV32">
            <v>0</v>
          </cell>
          <cell r="JW32">
            <v>0</v>
          </cell>
          <cell r="JX32">
            <v>0</v>
          </cell>
          <cell r="JY32">
            <v>0</v>
          </cell>
          <cell r="JZ32">
            <v>0</v>
          </cell>
          <cell r="KA32">
            <v>0</v>
          </cell>
          <cell r="KB32">
            <v>0</v>
          </cell>
          <cell r="KC32">
            <v>0</v>
          </cell>
          <cell r="KD32">
            <v>0</v>
          </cell>
          <cell r="KE32">
            <v>0</v>
          </cell>
          <cell r="KF32">
            <v>0</v>
          </cell>
          <cell r="KG32">
            <v>0</v>
          </cell>
          <cell r="KH32">
            <v>0</v>
          </cell>
          <cell r="KI32">
            <v>0</v>
          </cell>
          <cell r="KJ32">
            <v>0</v>
          </cell>
          <cell r="KK32">
            <v>0</v>
          </cell>
          <cell r="KL32">
            <v>0</v>
          </cell>
          <cell r="KM32">
            <v>0</v>
          </cell>
          <cell r="KN32">
            <v>0</v>
          </cell>
          <cell r="KO32">
            <v>0</v>
          </cell>
          <cell r="KP32">
            <v>0</v>
          </cell>
          <cell r="KQ32">
            <v>0</v>
          </cell>
          <cell r="KR32">
            <v>0</v>
          </cell>
          <cell r="KS32">
            <v>0</v>
          </cell>
          <cell r="KT32">
            <v>0</v>
          </cell>
          <cell r="KU32">
            <v>0</v>
          </cell>
          <cell r="KV32">
            <v>0</v>
          </cell>
          <cell r="KW32">
            <v>0</v>
          </cell>
          <cell r="KX32">
            <v>0</v>
          </cell>
          <cell r="KY32">
            <v>0</v>
          </cell>
          <cell r="KZ32">
            <v>0</v>
          </cell>
          <cell r="LA32">
            <v>0</v>
          </cell>
          <cell r="LB32">
            <v>0</v>
          </cell>
          <cell r="LC32">
            <v>0</v>
          </cell>
          <cell r="LD32">
            <v>0</v>
          </cell>
          <cell r="LE32">
            <v>0</v>
          </cell>
          <cell r="LF32">
            <v>0</v>
          </cell>
          <cell r="LG32">
            <v>0</v>
          </cell>
          <cell r="LH32">
            <v>0</v>
          </cell>
          <cell r="LI32">
            <v>0</v>
          </cell>
        </row>
        <row r="33">
          <cell r="D33">
            <v>7148</v>
          </cell>
          <cell r="E33" t="str">
            <v>Naknada za puteve</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200170.60000000003</v>
          </cell>
          <cell r="CM33">
            <v>185749.99999999997</v>
          </cell>
          <cell r="CN33">
            <v>228989.35000000003</v>
          </cell>
          <cell r="CO33">
            <v>274371.25000000006</v>
          </cell>
          <cell r="CP33">
            <v>243469.35</v>
          </cell>
          <cell r="CQ33">
            <v>383575.8299999999</v>
          </cell>
          <cell r="CR33">
            <v>441154.73999999993</v>
          </cell>
          <cell r="CS33">
            <v>390342.59</v>
          </cell>
          <cell r="CT33">
            <v>273601.75999999995</v>
          </cell>
          <cell r="CU33">
            <v>630488.81999999972</v>
          </cell>
          <cell r="CV33">
            <v>193495.36000000004</v>
          </cell>
          <cell r="CW33">
            <v>213614.54</v>
          </cell>
          <cell r="CX33">
            <v>125915.12</v>
          </cell>
          <cell r="CY33">
            <v>108356.37</v>
          </cell>
          <cell r="CZ33">
            <v>205665.12</v>
          </cell>
          <cell r="DA33">
            <v>255519.42</v>
          </cell>
          <cell r="DB33">
            <v>291151.05</v>
          </cell>
          <cell r="DC33">
            <v>361590.53</v>
          </cell>
          <cell r="DD33">
            <v>317192.61</v>
          </cell>
          <cell r="DE33">
            <v>510679.05</v>
          </cell>
          <cell r="DF33">
            <v>294723.99</v>
          </cell>
          <cell r="DG33">
            <v>197967.26</v>
          </cell>
          <cell r="DH33">
            <v>229075.65</v>
          </cell>
          <cell r="DI33">
            <v>256486.97</v>
          </cell>
          <cell r="DJ33">
            <v>142068.94999999998</v>
          </cell>
          <cell r="DK33">
            <v>145668.24</v>
          </cell>
          <cell r="DL33">
            <v>157379</v>
          </cell>
          <cell r="DM33">
            <v>246973.09999999998</v>
          </cell>
          <cell r="DN33">
            <v>681672.80999999994</v>
          </cell>
          <cell r="DO33">
            <v>2024244.6699999997</v>
          </cell>
          <cell r="DP33">
            <v>2143300.5900000008</v>
          </cell>
          <cell r="DQ33">
            <v>2473196.6099999994</v>
          </cell>
          <cell r="DR33">
            <v>3019846.4600000009</v>
          </cell>
          <cell r="DS33">
            <v>1897296.9300000002</v>
          </cell>
          <cell r="DT33">
            <v>1555727.4</v>
          </cell>
          <cell r="DU33">
            <v>873272.85000000009</v>
          </cell>
          <cell r="DV33">
            <v>123378.67</v>
          </cell>
          <cell r="DW33">
            <v>119691.48</v>
          </cell>
          <cell r="DX33">
            <v>239538.34</v>
          </cell>
          <cell r="DY33">
            <v>217771.51999999999</v>
          </cell>
          <cell r="DZ33">
            <v>242258.4</v>
          </cell>
          <cell r="EA33">
            <v>429114.44</v>
          </cell>
          <cell r="EB33">
            <v>585854.49</v>
          </cell>
          <cell r="EC33">
            <v>336982.61</v>
          </cell>
          <cell r="ED33">
            <v>894084.05</v>
          </cell>
          <cell r="EE33">
            <v>253872.01</v>
          </cell>
          <cell r="EF33">
            <v>240814.37</v>
          </cell>
          <cell r="EG33">
            <v>311298.53000000003</v>
          </cell>
          <cell r="EH33">
            <v>0</v>
          </cell>
          <cell r="EI33">
            <v>201311.4</v>
          </cell>
          <cell r="EJ33">
            <v>185140.71</v>
          </cell>
          <cell r="EK33">
            <v>333511.94</v>
          </cell>
          <cell r="EL33">
            <v>341282.27</v>
          </cell>
          <cell r="EM33">
            <v>370467.72</v>
          </cell>
          <cell r="EN33">
            <v>372911.95</v>
          </cell>
          <cell r="EO33">
            <v>327665.51</v>
          </cell>
          <cell r="EP33">
            <v>727207.68</v>
          </cell>
          <cell r="EQ33">
            <v>272202.49</v>
          </cell>
          <cell r="ER33">
            <v>254713.87</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V33">
            <v>0</v>
          </cell>
          <cell r="GW33">
            <v>0</v>
          </cell>
          <cell r="GX33">
            <v>0</v>
          </cell>
          <cell r="GY33">
            <v>0</v>
          </cell>
          <cell r="GZ33">
            <v>0</v>
          </cell>
          <cell r="HA33">
            <v>0</v>
          </cell>
          <cell r="HB33">
            <v>0</v>
          </cell>
          <cell r="HC33">
            <v>0</v>
          </cell>
          <cell r="HD33">
            <v>0</v>
          </cell>
          <cell r="HE33">
            <v>0</v>
          </cell>
          <cell r="HF33">
            <v>0</v>
          </cell>
          <cell r="HG33">
            <v>0</v>
          </cell>
          <cell r="HH33">
            <v>0</v>
          </cell>
          <cell r="HI33">
            <v>0</v>
          </cell>
          <cell r="HJ33">
            <v>0</v>
          </cell>
          <cell r="HK33">
            <v>0</v>
          </cell>
          <cell r="HL33">
            <v>0</v>
          </cell>
          <cell r="HM33">
            <v>0</v>
          </cell>
          <cell r="HN33">
            <v>0</v>
          </cell>
          <cell r="HO33">
            <v>0</v>
          </cell>
          <cell r="HP33">
            <v>0</v>
          </cell>
          <cell r="HQ33">
            <v>0</v>
          </cell>
          <cell r="HR33">
            <v>0</v>
          </cell>
          <cell r="HS33">
            <v>0</v>
          </cell>
          <cell r="HT33">
            <v>0</v>
          </cell>
          <cell r="HU33">
            <v>0</v>
          </cell>
          <cell r="HV33">
            <v>0</v>
          </cell>
          <cell r="HW33">
            <v>0</v>
          </cell>
          <cell r="HX33">
            <v>0</v>
          </cell>
          <cell r="HY33">
            <v>0</v>
          </cell>
          <cell r="HZ33">
            <v>0</v>
          </cell>
          <cell r="IA33">
            <v>0</v>
          </cell>
          <cell r="IB33">
            <v>0</v>
          </cell>
          <cell r="IC33">
            <v>0</v>
          </cell>
          <cell r="ID33">
            <v>0</v>
          </cell>
          <cell r="IE33">
            <v>0</v>
          </cell>
          <cell r="IF33">
            <v>0</v>
          </cell>
          <cell r="IG33">
            <v>0</v>
          </cell>
          <cell r="IH33">
            <v>0</v>
          </cell>
          <cell r="II33">
            <v>0</v>
          </cell>
          <cell r="IJ33">
            <v>0</v>
          </cell>
          <cell r="IK33">
            <v>0</v>
          </cell>
          <cell r="IL33">
            <v>0</v>
          </cell>
          <cell r="IM33">
            <v>0</v>
          </cell>
          <cell r="IN33">
            <v>0</v>
          </cell>
          <cell r="IO33">
            <v>0</v>
          </cell>
          <cell r="IP33">
            <v>0</v>
          </cell>
          <cell r="IQ33">
            <v>0</v>
          </cell>
          <cell r="IR33">
            <v>0</v>
          </cell>
          <cell r="IS33">
            <v>0</v>
          </cell>
          <cell r="IT33">
            <v>0</v>
          </cell>
          <cell r="IU33">
            <v>0</v>
          </cell>
          <cell r="IV33">
            <v>0</v>
          </cell>
          <cell r="IW33">
            <v>0</v>
          </cell>
          <cell r="IX33">
            <v>0</v>
          </cell>
          <cell r="IY33">
            <v>0</v>
          </cell>
          <cell r="IZ33">
            <v>0</v>
          </cell>
          <cell r="JA33">
            <v>0</v>
          </cell>
          <cell r="JB33">
            <v>0</v>
          </cell>
          <cell r="JC33">
            <v>0</v>
          </cell>
          <cell r="JD33">
            <v>0</v>
          </cell>
          <cell r="JE33">
            <v>0</v>
          </cell>
          <cell r="JF33">
            <v>0</v>
          </cell>
          <cell r="JG33">
            <v>0</v>
          </cell>
          <cell r="JH33">
            <v>0</v>
          </cell>
          <cell r="JI33">
            <v>0</v>
          </cell>
          <cell r="JJ33">
            <v>0</v>
          </cell>
          <cell r="JK33">
            <v>0</v>
          </cell>
          <cell r="JL33">
            <v>0</v>
          </cell>
          <cell r="JM33">
            <v>0</v>
          </cell>
          <cell r="JN33">
            <v>0</v>
          </cell>
          <cell r="JO33">
            <v>0</v>
          </cell>
          <cell r="JP33">
            <v>0</v>
          </cell>
          <cell r="JQ33">
            <v>0</v>
          </cell>
          <cell r="JR33">
            <v>0</v>
          </cell>
          <cell r="JS33">
            <v>0</v>
          </cell>
          <cell r="JT33">
            <v>0</v>
          </cell>
          <cell r="JU33">
            <v>0</v>
          </cell>
          <cell r="JV33">
            <v>0</v>
          </cell>
          <cell r="JW33">
            <v>0</v>
          </cell>
          <cell r="JX33">
            <v>0</v>
          </cell>
          <cell r="JY33">
            <v>0</v>
          </cell>
          <cell r="JZ33">
            <v>0</v>
          </cell>
          <cell r="KA33">
            <v>0</v>
          </cell>
          <cell r="KB33">
            <v>0</v>
          </cell>
          <cell r="KC33">
            <v>0</v>
          </cell>
          <cell r="KD33">
            <v>0</v>
          </cell>
          <cell r="KE33">
            <v>0</v>
          </cell>
          <cell r="KF33">
            <v>0</v>
          </cell>
          <cell r="KG33">
            <v>0</v>
          </cell>
          <cell r="KH33">
            <v>0</v>
          </cell>
          <cell r="KI33">
            <v>0</v>
          </cell>
          <cell r="KJ33">
            <v>0</v>
          </cell>
          <cell r="KK33">
            <v>0</v>
          </cell>
          <cell r="KL33">
            <v>0</v>
          </cell>
          <cell r="KM33">
            <v>0</v>
          </cell>
          <cell r="KN33">
            <v>0</v>
          </cell>
          <cell r="KO33">
            <v>0</v>
          </cell>
          <cell r="KP33">
            <v>0</v>
          </cell>
          <cell r="KQ33">
            <v>0</v>
          </cell>
          <cell r="KR33">
            <v>0</v>
          </cell>
          <cell r="KS33">
            <v>0</v>
          </cell>
          <cell r="KT33">
            <v>0</v>
          </cell>
          <cell r="KU33">
            <v>0</v>
          </cell>
          <cell r="KV33">
            <v>0</v>
          </cell>
          <cell r="KW33">
            <v>0</v>
          </cell>
          <cell r="KX33">
            <v>0</v>
          </cell>
          <cell r="KY33">
            <v>0</v>
          </cell>
          <cell r="KZ33">
            <v>0</v>
          </cell>
          <cell r="LA33">
            <v>0</v>
          </cell>
          <cell r="LB33">
            <v>0</v>
          </cell>
          <cell r="LC33">
            <v>0</v>
          </cell>
          <cell r="LD33">
            <v>0</v>
          </cell>
          <cell r="LE33">
            <v>0</v>
          </cell>
          <cell r="LF33">
            <v>0</v>
          </cell>
          <cell r="LG33">
            <v>0</v>
          </cell>
          <cell r="LH33">
            <v>0</v>
          </cell>
          <cell r="LI33">
            <v>0</v>
          </cell>
        </row>
        <row r="34">
          <cell r="D34">
            <v>7149</v>
          </cell>
          <cell r="E34" t="str">
            <v>Ostale naknade</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384654.74999999988</v>
          </cell>
          <cell r="CM34">
            <v>549162.87999999966</v>
          </cell>
          <cell r="CN34">
            <v>692520.41</v>
          </cell>
          <cell r="CO34">
            <v>99217.51999999996</v>
          </cell>
          <cell r="CP34">
            <v>74326.66</v>
          </cell>
          <cell r="CQ34">
            <v>140176.44999999992</v>
          </cell>
          <cell r="CR34">
            <v>161394.89000000004</v>
          </cell>
          <cell r="CS34">
            <v>95423.950000000012</v>
          </cell>
          <cell r="CT34">
            <v>324870.57000000007</v>
          </cell>
          <cell r="CU34">
            <v>164981.72999999992</v>
          </cell>
          <cell r="CV34">
            <v>454757.5699999996</v>
          </cell>
          <cell r="CW34">
            <v>156499.71000000005</v>
          </cell>
          <cell r="CX34">
            <v>596310.49</v>
          </cell>
          <cell r="CY34">
            <v>151190.70000000001</v>
          </cell>
          <cell r="CZ34">
            <v>174163.47</v>
          </cell>
          <cell r="DA34">
            <v>162756.79</v>
          </cell>
          <cell r="DB34">
            <v>754025.16</v>
          </cell>
          <cell r="DC34">
            <v>663010.98</v>
          </cell>
          <cell r="DD34">
            <v>603052.30000000005</v>
          </cell>
          <cell r="DE34">
            <v>223047.59</v>
          </cell>
          <cell r="DF34">
            <v>220438.23</v>
          </cell>
          <cell r="DG34">
            <v>1825550.95</v>
          </cell>
          <cell r="DH34">
            <v>146939.47</v>
          </cell>
          <cell r="DI34">
            <v>656390.11</v>
          </cell>
          <cell r="DJ34">
            <v>122875.68999999999</v>
          </cell>
          <cell r="DK34">
            <v>239884.82999999993</v>
          </cell>
          <cell r="DL34">
            <v>911531.44999999972</v>
          </cell>
          <cell r="DM34">
            <v>175636.78999999998</v>
          </cell>
          <cell r="DN34">
            <v>719669.55000000051</v>
          </cell>
          <cell r="DO34">
            <v>287667.69</v>
          </cell>
          <cell r="DP34">
            <v>655185.99</v>
          </cell>
          <cell r="DQ34">
            <v>129567.57000000002</v>
          </cell>
          <cell r="DR34">
            <v>295495.41999999993</v>
          </cell>
          <cell r="DS34">
            <v>894175.60999999975</v>
          </cell>
          <cell r="DT34">
            <v>376816.6599999998</v>
          </cell>
          <cell r="DU34">
            <v>530694.27</v>
          </cell>
          <cell r="DV34">
            <v>769272.74</v>
          </cell>
          <cell r="DW34">
            <v>246490.12</v>
          </cell>
          <cell r="DX34">
            <v>281589.78000000003</v>
          </cell>
          <cell r="DY34">
            <v>905472.35</v>
          </cell>
          <cell r="DZ34">
            <v>230847.04</v>
          </cell>
          <cell r="EA34">
            <v>339157.07</v>
          </cell>
          <cell r="EB34">
            <v>945260.95</v>
          </cell>
          <cell r="EC34">
            <v>50953940.100000001</v>
          </cell>
          <cell r="ED34">
            <v>408921.91</v>
          </cell>
          <cell r="EE34">
            <v>1047727.11</v>
          </cell>
          <cell r="EF34">
            <v>314547.52</v>
          </cell>
          <cell r="EG34">
            <v>305656.31</v>
          </cell>
          <cell r="EH34">
            <v>0</v>
          </cell>
          <cell r="EI34">
            <v>206807.18</v>
          </cell>
          <cell r="EJ34">
            <v>399678.83</v>
          </cell>
          <cell r="EK34">
            <v>921958.19</v>
          </cell>
          <cell r="EL34">
            <v>314665.31</v>
          </cell>
          <cell r="EM34">
            <v>281647.61</v>
          </cell>
          <cell r="EN34">
            <v>1049203.68</v>
          </cell>
          <cell r="EO34">
            <v>327326.21999999997</v>
          </cell>
          <cell r="EP34">
            <v>487552.94</v>
          </cell>
          <cell r="EQ34">
            <v>992872.12</v>
          </cell>
          <cell r="ER34">
            <v>537631.24</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V34">
            <v>0</v>
          </cell>
          <cell r="GW34">
            <v>0</v>
          </cell>
          <cell r="GX34">
            <v>0</v>
          </cell>
          <cell r="GY34">
            <v>0</v>
          </cell>
          <cell r="GZ34">
            <v>0</v>
          </cell>
          <cell r="HA34">
            <v>0</v>
          </cell>
          <cell r="HB34">
            <v>0</v>
          </cell>
          <cell r="HC34">
            <v>0</v>
          </cell>
          <cell r="HD34">
            <v>0</v>
          </cell>
          <cell r="HE34">
            <v>0</v>
          </cell>
          <cell r="HF34">
            <v>0</v>
          </cell>
          <cell r="HG34">
            <v>0</v>
          </cell>
          <cell r="HH34">
            <v>0</v>
          </cell>
          <cell r="HI34">
            <v>0</v>
          </cell>
          <cell r="HJ34">
            <v>0</v>
          </cell>
          <cell r="HK34">
            <v>0</v>
          </cell>
          <cell r="HL34">
            <v>0</v>
          </cell>
          <cell r="HM34">
            <v>0</v>
          </cell>
          <cell r="HN34">
            <v>0</v>
          </cell>
          <cell r="HO34">
            <v>0</v>
          </cell>
          <cell r="HP34">
            <v>0</v>
          </cell>
          <cell r="HQ34">
            <v>0</v>
          </cell>
          <cell r="HR34">
            <v>0</v>
          </cell>
          <cell r="HS34">
            <v>0</v>
          </cell>
          <cell r="HT34">
            <v>0</v>
          </cell>
          <cell r="HU34">
            <v>0</v>
          </cell>
          <cell r="HV34">
            <v>0</v>
          </cell>
          <cell r="HW34">
            <v>0</v>
          </cell>
          <cell r="HX34">
            <v>0</v>
          </cell>
          <cell r="HY34">
            <v>0</v>
          </cell>
          <cell r="HZ34">
            <v>0</v>
          </cell>
          <cell r="IA34">
            <v>0</v>
          </cell>
          <cell r="IB34">
            <v>0</v>
          </cell>
          <cell r="IC34">
            <v>0</v>
          </cell>
          <cell r="ID34">
            <v>0</v>
          </cell>
          <cell r="IE34">
            <v>0</v>
          </cell>
          <cell r="IF34">
            <v>0</v>
          </cell>
          <cell r="IG34">
            <v>0</v>
          </cell>
          <cell r="IH34">
            <v>0</v>
          </cell>
          <cell r="II34">
            <v>0</v>
          </cell>
          <cell r="IJ34">
            <v>0</v>
          </cell>
          <cell r="IK34">
            <v>0</v>
          </cell>
          <cell r="IL34">
            <v>0</v>
          </cell>
          <cell r="IM34">
            <v>0</v>
          </cell>
          <cell r="IN34">
            <v>0</v>
          </cell>
          <cell r="IO34">
            <v>0</v>
          </cell>
          <cell r="IP34">
            <v>0</v>
          </cell>
          <cell r="IQ34">
            <v>0</v>
          </cell>
          <cell r="IR34">
            <v>0</v>
          </cell>
          <cell r="IS34">
            <v>0</v>
          </cell>
          <cell r="IT34">
            <v>0</v>
          </cell>
          <cell r="IU34">
            <v>0</v>
          </cell>
          <cell r="IV34">
            <v>0</v>
          </cell>
          <cell r="IW34">
            <v>0</v>
          </cell>
          <cell r="IX34">
            <v>0</v>
          </cell>
          <cell r="IY34">
            <v>0</v>
          </cell>
          <cell r="IZ34">
            <v>0</v>
          </cell>
          <cell r="JA34">
            <v>0</v>
          </cell>
          <cell r="JB34">
            <v>0</v>
          </cell>
          <cell r="JC34">
            <v>0</v>
          </cell>
          <cell r="JD34">
            <v>0</v>
          </cell>
          <cell r="JE34">
            <v>0</v>
          </cell>
          <cell r="JF34">
            <v>0</v>
          </cell>
          <cell r="JG34">
            <v>0</v>
          </cell>
          <cell r="JH34">
            <v>0</v>
          </cell>
          <cell r="JI34">
            <v>0</v>
          </cell>
          <cell r="JJ34">
            <v>0</v>
          </cell>
          <cell r="JK34">
            <v>0</v>
          </cell>
          <cell r="JL34">
            <v>0</v>
          </cell>
          <cell r="JM34">
            <v>0</v>
          </cell>
          <cell r="JN34">
            <v>0</v>
          </cell>
          <cell r="JO34">
            <v>0</v>
          </cell>
          <cell r="JP34">
            <v>0</v>
          </cell>
          <cell r="JQ34">
            <v>0</v>
          </cell>
          <cell r="JR34">
            <v>0</v>
          </cell>
          <cell r="JS34">
            <v>0</v>
          </cell>
          <cell r="JT34">
            <v>0</v>
          </cell>
          <cell r="JU34">
            <v>0</v>
          </cell>
          <cell r="JV34">
            <v>0</v>
          </cell>
          <cell r="JW34">
            <v>0</v>
          </cell>
          <cell r="JX34">
            <v>0</v>
          </cell>
          <cell r="JY34">
            <v>0</v>
          </cell>
          <cell r="JZ34">
            <v>0</v>
          </cell>
          <cell r="KA34">
            <v>0</v>
          </cell>
          <cell r="KB34">
            <v>0</v>
          </cell>
          <cell r="KC34">
            <v>0</v>
          </cell>
          <cell r="KD34">
            <v>0</v>
          </cell>
          <cell r="KE34">
            <v>0</v>
          </cell>
          <cell r="KF34">
            <v>0</v>
          </cell>
          <cell r="KG34">
            <v>0</v>
          </cell>
          <cell r="KH34">
            <v>0</v>
          </cell>
          <cell r="KI34">
            <v>0</v>
          </cell>
          <cell r="KJ34">
            <v>0</v>
          </cell>
          <cell r="KK34">
            <v>0</v>
          </cell>
          <cell r="KL34">
            <v>0</v>
          </cell>
          <cell r="KM34">
            <v>0</v>
          </cell>
          <cell r="KN34">
            <v>0</v>
          </cell>
          <cell r="KO34">
            <v>0</v>
          </cell>
          <cell r="KP34">
            <v>0</v>
          </cell>
          <cell r="KQ34">
            <v>0</v>
          </cell>
          <cell r="KR34">
            <v>0</v>
          </cell>
          <cell r="KS34">
            <v>0</v>
          </cell>
          <cell r="KT34">
            <v>0</v>
          </cell>
          <cell r="KU34">
            <v>0</v>
          </cell>
          <cell r="KV34">
            <v>0</v>
          </cell>
          <cell r="KW34">
            <v>0</v>
          </cell>
          <cell r="KX34">
            <v>0</v>
          </cell>
          <cell r="KY34">
            <v>0</v>
          </cell>
          <cell r="KZ34">
            <v>0</v>
          </cell>
          <cell r="LA34">
            <v>0</v>
          </cell>
          <cell r="LB34">
            <v>0</v>
          </cell>
          <cell r="LC34">
            <v>0</v>
          </cell>
          <cell r="LD34">
            <v>0</v>
          </cell>
          <cell r="LE34">
            <v>0</v>
          </cell>
          <cell r="LF34">
            <v>0</v>
          </cell>
          <cell r="LG34">
            <v>0</v>
          </cell>
          <cell r="LH34">
            <v>0</v>
          </cell>
          <cell r="LI34">
            <v>0</v>
          </cell>
        </row>
        <row r="35">
          <cell r="A35">
            <v>0</v>
          </cell>
          <cell r="B35">
            <v>0</v>
          </cell>
          <cell r="C35">
            <v>715</v>
          </cell>
          <cell r="D35">
            <v>715</v>
          </cell>
          <cell r="E35" t="str">
            <v>Ostali prihodi</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2325408.9100000015</v>
          </cell>
          <cell r="CM35">
            <v>1380294.78</v>
          </cell>
          <cell r="CN35">
            <v>1585729.3000000012</v>
          </cell>
          <cell r="CO35">
            <v>2752927.87</v>
          </cell>
          <cell r="CP35">
            <v>2926591.1800000006</v>
          </cell>
          <cell r="CQ35">
            <v>2018414.159999999</v>
          </cell>
          <cell r="CR35">
            <v>3252322.99</v>
          </cell>
          <cell r="CS35">
            <v>2552195.8000000003</v>
          </cell>
          <cell r="CT35">
            <v>2584912.9000000013</v>
          </cell>
          <cell r="CU35">
            <v>2305817.4300000011</v>
          </cell>
          <cell r="CV35">
            <v>4419328.6100000013</v>
          </cell>
          <cell r="CW35">
            <v>5571807.3499999987</v>
          </cell>
          <cell r="CX35">
            <v>2212904.56</v>
          </cell>
          <cell r="CY35">
            <v>1440899.72</v>
          </cell>
          <cell r="CZ35">
            <v>1630424.69</v>
          </cell>
          <cell r="DA35">
            <v>2252207.5300000003</v>
          </cell>
          <cell r="DB35">
            <v>3037379.71</v>
          </cell>
          <cell r="DC35">
            <v>3367439.83</v>
          </cell>
          <cell r="DD35">
            <v>2293849.2600000002</v>
          </cell>
          <cell r="DE35">
            <v>2870214.09</v>
          </cell>
          <cell r="DF35">
            <v>2413546.9499999997</v>
          </cell>
          <cell r="DG35">
            <v>2077385.13</v>
          </cell>
          <cell r="DH35">
            <v>1707765.33</v>
          </cell>
          <cell r="DI35">
            <v>4388679.3099999996</v>
          </cell>
          <cell r="DJ35">
            <v>1078993.6399999997</v>
          </cell>
          <cell r="DK35">
            <v>1358043.4399999995</v>
          </cell>
          <cell r="DL35">
            <v>1983595.5099999991</v>
          </cell>
          <cell r="DM35">
            <v>3053596.8600000003</v>
          </cell>
          <cell r="DN35">
            <v>2679781.1700000013</v>
          </cell>
          <cell r="DO35">
            <v>2216392.2099999981</v>
          </cell>
          <cell r="DP35">
            <v>2313689.6500000008</v>
          </cell>
          <cell r="DQ35">
            <v>2702633.3299999977</v>
          </cell>
          <cell r="DR35">
            <v>1765568.7499999993</v>
          </cell>
          <cell r="DS35">
            <v>1563645.2699999993</v>
          </cell>
          <cell r="DT35">
            <v>2196631.1099999985</v>
          </cell>
          <cell r="DU35">
            <v>3657192.3399999989</v>
          </cell>
          <cell r="DV35">
            <v>1022331.7</v>
          </cell>
          <cell r="DW35">
            <v>1556939.2599999998</v>
          </cell>
          <cell r="DX35">
            <v>3490800.54</v>
          </cell>
          <cell r="DY35">
            <v>3838235.56</v>
          </cell>
          <cell r="DZ35">
            <v>2337906.08</v>
          </cell>
          <cell r="EA35">
            <v>3543764.3</v>
          </cell>
          <cell r="EB35">
            <v>2503788.2000000002</v>
          </cell>
          <cell r="EC35">
            <v>3032034.14</v>
          </cell>
          <cell r="ED35">
            <v>2100056.92</v>
          </cell>
          <cell r="EE35">
            <v>2033237.5899999999</v>
          </cell>
          <cell r="EF35">
            <v>1998936.33</v>
          </cell>
          <cell r="EG35">
            <v>6990127.1600000001</v>
          </cell>
          <cell r="EH35">
            <v>1549598.76</v>
          </cell>
          <cell r="EI35">
            <v>2362534.5499999998</v>
          </cell>
          <cell r="EJ35">
            <v>2241014.9700000002</v>
          </cell>
          <cell r="EK35">
            <v>3537625.59</v>
          </cell>
          <cell r="EL35">
            <v>2195275.86</v>
          </cell>
          <cell r="EM35">
            <v>3677729.73</v>
          </cell>
          <cell r="EN35">
            <v>5924157.2800000003</v>
          </cell>
          <cell r="EO35">
            <v>2465692.11</v>
          </cell>
          <cell r="EP35">
            <v>1761653.61</v>
          </cell>
          <cell r="EQ35">
            <v>3081238.83</v>
          </cell>
          <cell r="ER35">
            <v>1891187.54</v>
          </cell>
          <cell r="ES35">
            <v>5011486</v>
          </cell>
          <cell r="ET35">
            <v>0</v>
          </cell>
          <cell r="EU35">
            <v>0</v>
          </cell>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cell r="GA35">
            <v>0</v>
          </cell>
          <cell r="GB35">
            <v>0</v>
          </cell>
          <cell r="GC35">
            <v>0</v>
          </cell>
          <cell r="GD35">
            <v>0</v>
          </cell>
          <cell r="GE35">
            <v>0</v>
          </cell>
          <cell r="GF35">
            <v>0</v>
          </cell>
          <cell r="GG35">
            <v>0</v>
          </cell>
          <cell r="GH35">
            <v>0</v>
          </cell>
          <cell r="GI35">
            <v>0</v>
          </cell>
          <cell r="GJ35">
            <v>0</v>
          </cell>
          <cell r="GK35">
            <v>0</v>
          </cell>
          <cell r="GL35">
            <v>0</v>
          </cell>
          <cell r="GM35">
            <v>0</v>
          </cell>
          <cell r="GN35">
            <v>0</v>
          </cell>
          <cell r="GO35">
            <v>0</v>
          </cell>
          <cell r="GP35">
            <v>0</v>
          </cell>
          <cell r="GQ35">
            <v>0</v>
          </cell>
          <cell r="GR35">
            <v>0</v>
          </cell>
          <cell r="GS35">
            <v>0</v>
          </cell>
          <cell r="GT35">
            <v>0</v>
          </cell>
          <cell r="GU35">
            <v>0</v>
          </cell>
          <cell r="GV35">
            <v>0</v>
          </cell>
          <cell r="GW35">
            <v>0</v>
          </cell>
          <cell r="GX35">
            <v>0</v>
          </cell>
          <cell r="GY35">
            <v>0</v>
          </cell>
          <cell r="GZ35">
            <v>0</v>
          </cell>
          <cell r="HA35">
            <v>0</v>
          </cell>
          <cell r="HB35">
            <v>0</v>
          </cell>
          <cell r="HC35">
            <v>0</v>
          </cell>
          <cell r="HD35">
            <v>0</v>
          </cell>
          <cell r="HE35">
            <v>0</v>
          </cell>
          <cell r="HF35">
            <v>0</v>
          </cell>
          <cell r="HG35">
            <v>0</v>
          </cell>
          <cell r="HH35">
            <v>0</v>
          </cell>
          <cell r="HI35">
            <v>0</v>
          </cell>
          <cell r="HJ35">
            <v>0</v>
          </cell>
          <cell r="HK35">
            <v>0</v>
          </cell>
          <cell r="HL35">
            <v>0</v>
          </cell>
          <cell r="HM35">
            <v>0</v>
          </cell>
          <cell r="HN35">
            <v>0</v>
          </cell>
          <cell r="HO35">
            <v>0</v>
          </cell>
          <cell r="HP35">
            <v>0</v>
          </cell>
          <cell r="HQ35">
            <v>0</v>
          </cell>
          <cell r="HR35">
            <v>0</v>
          </cell>
          <cell r="HS35">
            <v>0</v>
          </cell>
          <cell r="HT35">
            <v>0</v>
          </cell>
          <cell r="HU35">
            <v>0</v>
          </cell>
          <cell r="HV35">
            <v>0</v>
          </cell>
          <cell r="HW35">
            <v>0</v>
          </cell>
          <cell r="HX35">
            <v>0</v>
          </cell>
          <cell r="HY35">
            <v>0</v>
          </cell>
          <cell r="HZ35">
            <v>0</v>
          </cell>
          <cell r="IA35">
            <v>0</v>
          </cell>
          <cell r="IB35">
            <v>0</v>
          </cell>
          <cell r="IC35">
            <v>0</v>
          </cell>
          <cell r="ID35">
            <v>0</v>
          </cell>
          <cell r="IE35">
            <v>0</v>
          </cell>
          <cell r="IF35">
            <v>0</v>
          </cell>
          <cell r="IG35">
            <v>0</v>
          </cell>
          <cell r="IH35">
            <v>0</v>
          </cell>
          <cell r="II35">
            <v>0</v>
          </cell>
          <cell r="IJ35">
            <v>0</v>
          </cell>
          <cell r="IK35">
            <v>0</v>
          </cell>
          <cell r="IL35">
            <v>0</v>
          </cell>
          <cell r="IM35">
            <v>0</v>
          </cell>
          <cell r="IN35">
            <v>0</v>
          </cell>
          <cell r="IO35">
            <v>0</v>
          </cell>
          <cell r="IP35">
            <v>0</v>
          </cell>
          <cell r="IQ35">
            <v>0</v>
          </cell>
          <cell r="IR35">
            <v>0</v>
          </cell>
          <cell r="IS35">
            <v>0</v>
          </cell>
          <cell r="IT35">
            <v>0</v>
          </cell>
          <cell r="IU35">
            <v>0</v>
          </cell>
          <cell r="IV35">
            <v>0</v>
          </cell>
          <cell r="IW35">
            <v>0</v>
          </cell>
          <cell r="IX35">
            <v>0</v>
          </cell>
          <cell r="IY35">
            <v>0</v>
          </cell>
          <cell r="IZ35">
            <v>0</v>
          </cell>
          <cell r="JA35">
            <v>0</v>
          </cell>
          <cell r="JB35">
            <v>0</v>
          </cell>
          <cell r="JC35">
            <v>0</v>
          </cell>
          <cell r="JD35">
            <v>0</v>
          </cell>
          <cell r="JE35">
            <v>0</v>
          </cell>
          <cell r="JF35">
            <v>0</v>
          </cell>
          <cell r="JG35">
            <v>0</v>
          </cell>
          <cell r="JH35">
            <v>0</v>
          </cell>
          <cell r="JI35">
            <v>0</v>
          </cell>
          <cell r="JJ35">
            <v>0</v>
          </cell>
          <cell r="JK35">
            <v>0</v>
          </cell>
          <cell r="JL35">
            <v>0</v>
          </cell>
          <cell r="JM35">
            <v>0</v>
          </cell>
          <cell r="JN35">
            <v>0</v>
          </cell>
          <cell r="JO35">
            <v>0</v>
          </cell>
          <cell r="JP35">
            <v>0</v>
          </cell>
          <cell r="JQ35">
            <v>0</v>
          </cell>
          <cell r="JR35">
            <v>0</v>
          </cell>
          <cell r="JS35">
            <v>0</v>
          </cell>
          <cell r="JT35">
            <v>0</v>
          </cell>
          <cell r="JU35">
            <v>0</v>
          </cell>
          <cell r="JV35">
            <v>0</v>
          </cell>
          <cell r="JW35">
            <v>0</v>
          </cell>
          <cell r="JX35">
            <v>0</v>
          </cell>
          <cell r="JY35">
            <v>0</v>
          </cell>
          <cell r="JZ35">
            <v>0</v>
          </cell>
          <cell r="KA35">
            <v>0</v>
          </cell>
          <cell r="KB35">
            <v>0</v>
          </cell>
          <cell r="KC35">
            <v>0</v>
          </cell>
          <cell r="KD35">
            <v>0</v>
          </cell>
          <cell r="KE35">
            <v>0</v>
          </cell>
          <cell r="KF35">
            <v>0</v>
          </cell>
          <cell r="KG35">
            <v>0</v>
          </cell>
          <cell r="KH35">
            <v>0</v>
          </cell>
          <cell r="KI35">
            <v>0</v>
          </cell>
          <cell r="KJ35">
            <v>0</v>
          </cell>
          <cell r="KK35">
            <v>0</v>
          </cell>
          <cell r="KL35">
            <v>0</v>
          </cell>
          <cell r="KM35">
            <v>0</v>
          </cell>
          <cell r="KN35">
            <v>0</v>
          </cell>
          <cell r="KO35">
            <v>0</v>
          </cell>
          <cell r="KP35">
            <v>0</v>
          </cell>
          <cell r="KQ35">
            <v>0</v>
          </cell>
          <cell r="KR35">
            <v>0</v>
          </cell>
          <cell r="KS35">
            <v>0</v>
          </cell>
          <cell r="KT35">
            <v>0</v>
          </cell>
          <cell r="KU35">
            <v>0</v>
          </cell>
          <cell r="KV35">
            <v>0</v>
          </cell>
          <cell r="KW35">
            <v>0</v>
          </cell>
          <cell r="KX35">
            <v>0</v>
          </cell>
          <cell r="KY35">
            <v>0</v>
          </cell>
          <cell r="KZ35">
            <v>0</v>
          </cell>
          <cell r="LA35">
            <v>0</v>
          </cell>
          <cell r="LB35">
            <v>0</v>
          </cell>
          <cell r="LC35">
            <v>0</v>
          </cell>
          <cell r="LD35">
            <v>0</v>
          </cell>
          <cell r="LE35">
            <v>0</v>
          </cell>
          <cell r="LF35">
            <v>0</v>
          </cell>
          <cell r="LG35">
            <v>0</v>
          </cell>
          <cell r="LH35">
            <v>0</v>
          </cell>
          <cell r="LI35">
            <v>0</v>
          </cell>
        </row>
        <row r="36">
          <cell r="D36">
            <v>7151</v>
          </cell>
          <cell r="E36" t="str">
            <v>Prihodi od kapitala</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94696.66</v>
          </cell>
          <cell r="CM36">
            <v>18969.600000000002</v>
          </cell>
          <cell r="CN36">
            <v>46547.31</v>
          </cell>
          <cell r="CO36">
            <v>990030.31</v>
          </cell>
          <cell r="CP36">
            <v>254972.35999999996</v>
          </cell>
          <cell r="CQ36">
            <v>113427.79</v>
          </cell>
          <cell r="CR36">
            <v>79102.33</v>
          </cell>
          <cell r="CS36">
            <v>7776.58</v>
          </cell>
          <cell r="CT36">
            <v>31884.589999999997</v>
          </cell>
          <cell r="CU36">
            <v>75119.199999999997</v>
          </cell>
          <cell r="CV36">
            <v>2100781.7800000003</v>
          </cell>
          <cell r="CW36">
            <v>2339576.2200000002</v>
          </cell>
          <cell r="CX36">
            <v>790825.44</v>
          </cell>
          <cell r="CY36">
            <v>6808.29</v>
          </cell>
          <cell r="CZ36">
            <v>31068.01</v>
          </cell>
          <cell r="DA36">
            <v>479404.25</v>
          </cell>
          <cell r="DB36">
            <v>546746.59</v>
          </cell>
          <cell r="DC36">
            <v>57097.79</v>
          </cell>
          <cell r="DD36">
            <v>132005.81</v>
          </cell>
          <cell r="DE36">
            <v>20548.169999999998</v>
          </cell>
          <cell r="DF36">
            <v>169093.45</v>
          </cell>
          <cell r="DG36">
            <v>272552.94</v>
          </cell>
          <cell r="DH36">
            <v>10087.67</v>
          </cell>
          <cell r="DI36">
            <v>222075.65</v>
          </cell>
          <cell r="DJ36">
            <v>94468.24</v>
          </cell>
          <cell r="DK36">
            <v>11948.380000000003</v>
          </cell>
          <cell r="DL36">
            <v>385981.36000000004</v>
          </cell>
          <cell r="DM36">
            <v>710303.47</v>
          </cell>
          <cell r="DN36">
            <v>301859.41000000003</v>
          </cell>
          <cell r="DO36">
            <v>102862.66</v>
          </cell>
          <cell r="DP36">
            <v>65896.25</v>
          </cell>
          <cell r="DQ36">
            <v>26410.94</v>
          </cell>
          <cell r="DR36">
            <v>54288.5</v>
          </cell>
          <cell r="DS36">
            <v>64386.57</v>
          </cell>
          <cell r="DT36">
            <v>31365.73</v>
          </cell>
          <cell r="DU36">
            <v>38695.960000000006</v>
          </cell>
          <cell r="DV36">
            <v>25654.44</v>
          </cell>
          <cell r="DW36">
            <v>68705.47</v>
          </cell>
          <cell r="DX36">
            <v>1198845.57</v>
          </cell>
          <cell r="DY36">
            <v>1134153.43</v>
          </cell>
          <cell r="DZ36">
            <v>384690.44</v>
          </cell>
          <cell r="EA36">
            <v>768975.23</v>
          </cell>
          <cell r="EB36">
            <v>19022.259999999998</v>
          </cell>
          <cell r="EC36">
            <v>377681.99</v>
          </cell>
          <cell r="ED36">
            <v>57297.39</v>
          </cell>
          <cell r="EE36">
            <v>9384.4500000000007</v>
          </cell>
          <cell r="EF36">
            <v>180980.77</v>
          </cell>
          <cell r="EG36">
            <v>97232.9</v>
          </cell>
          <cell r="EH36">
            <v>0</v>
          </cell>
          <cell r="EI36">
            <v>10955.41</v>
          </cell>
          <cell r="EJ36">
            <v>237855.98</v>
          </cell>
          <cell r="EK36">
            <v>1039868.46</v>
          </cell>
          <cell r="EL36">
            <v>9575.82</v>
          </cell>
          <cell r="EM36">
            <v>820647.53</v>
          </cell>
          <cell r="EN36">
            <v>3136696.6</v>
          </cell>
          <cell r="EO36">
            <v>27155.64</v>
          </cell>
          <cell r="EP36">
            <v>13813.05</v>
          </cell>
          <cell r="EQ36">
            <v>133915.20000000001</v>
          </cell>
          <cell r="ER36">
            <v>210157.98</v>
          </cell>
          <cell r="ES36">
            <v>0</v>
          </cell>
          <cell r="ET36">
            <v>0</v>
          </cell>
          <cell r="EU36">
            <v>0</v>
          </cell>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cell r="GA36">
            <v>0</v>
          </cell>
          <cell r="GB36">
            <v>0</v>
          </cell>
          <cell r="GC36">
            <v>0</v>
          </cell>
          <cell r="GD36">
            <v>0</v>
          </cell>
          <cell r="GE36">
            <v>0</v>
          </cell>
          <cell r="GF36">
            <v>0</v>
          </cell>
          <cell r="GG36">
            <v>0</v>
          </cell>
          <cell r="GH36">
            <v>0</v>
          </cell>
          <cell r="GI36">
            <v>0</v>
          </cell>
          <cell r="GJ36">
            <v>0</v>
          </cell>
          <cell r="GK36">
            <v>0</v>
          </cell>
          <cell r="GL36">
            <v>0</v>
          </cell>
          <cell r="GM36">
            <v>0</v>
          </cell>
          <cell r="GN36">
            <v>0</v>
          </cell>
          <cell r="GO36">
            <v>0</v>
          </cell>
          <cell r="GP36">
            <v>0</v>
          </cell>
          <cell r="GQ36">
            <v>0</v>
          </cell>
          <cell r="GR36">
            <v>0</v>
          </cell>
          <cell r="GS36">
            <v>0</v>
          </cell>
          <cell r="GT36">
            <v>0</v>
          </cell>
          <cell r="GU36">
            <v>0</v>
          </cell>
          <cell r="GV36">
            <v>0</v>
          </cell>
          <cell r="GW36">
            <v>0</v>
          </cell>
          <cell r="GX36">
            <v>0</v>
          </cell>
          <cell r="GY36">
            <v>0</v>
          </cell>
          <cell r="GZ36">
            <v>0</v>
          </cell>
          <cell r="HA36">
            <v>0</v>
          </cell>
          <cell r="HB36">
            <v>0</v>
          </cell>
          <cell r="HC36">
            <v>0</v>
          </cell>
          <cell r="HD36">
            <v>0</v>
          </cell>
          <cell r="HE36">
            <v>0</v>
          </cell>
          <cell r="HF36">
            <v>0</v>
          </cell>
          <cell r="HG36">
            <v>0</v>
          </cell>
          <cell r="HH36">
            <v>0</v>
          </cell>
          <cell r="HI36">
            <v>0</v>
          </cell>
          <cell r="HJ36">
            <v>0</v>
          </cell>
          <cell r="HK36">
            <v>0</v>
          </cell>
          <cell r="HL36">
            <v>0</v>
          </cell>
          <cell r="HM36">
            <v>0</v>
          </cell>
          <cell r="HN36">
            <v>0</v>
          </cell>
          <cell r="HO36">
            <v>0</v>
          </cell>
          <cell r="HP36">
            <v>0</v>
          </cell>
          <cell r="HQ36">
            <v>0</v>
          </cell>
          <cell r="HR36">
            <v>0</v>
          </cell>
          <cell r="HS36">
            <v>0</v>
          </cell>
          <cell r="HT36">
            <v>0</v>
          </cell>
          <cell r="HU36">
            <v>0</v>
          </cell>
          <cell r="HV36">
            <v>0</v>
          </cell>
          <cell r="HW36">
            <v>0</v>
          </cell>
          <cell r="HX36">
            <v>0</v>
          </cell>
          <cell r="HY36">
            <v>0</v>
          </cell>
          <cell r="HZ36">
            <v>0</v>
          </cell>
          <cell r="IA36">
            <v>0</v>
          </cell>
          <cell r="IB36">
            <v>0</v>
          </cell>
          <cell r="IC36">
            <v>0</v>
          </cell>
          <cell r="ID36">
            <v>0</v>
          </cell>
          <cell r="IE36">
            <v>0</v>
          </cell>
          <cell r="IF36">
            <v>0</v>
          </cell>
          <cell r="IG36">
            <v>0</v>
          </cell>
          <cell r="IH36">
            <v>0</v>
          </cell>
          <cell r="II36">
            <v>0</v>
          </cell>
          <cell r="IJ36">
            <v>0</v>
          </cell>
          <cell r="IK36">
            <v>0</v>
          </cell>
          <cell r="IL36">
            <v>0</v>
          </cell>
          <cell r="IM36">
            <v>0</v>
          </cell>
          <cell r="IN36">
            <v>0</v>
          </cell>
          <cell r="IO36">
            <v>0</v>
          </cell>
          <cell r="IP36">
            <v>0</v>
          </cell>
          <cell r="IQ36">
            <v>0</v>
          </cell>
          <cell r="IR36">
            <v>0</v>
          </cell>
          <cell r="IS36">
            <v>0</v>
          </cell>
          <cell r="IT36">
            <v>0</v>
          </cell>
          <cell r="IU36">
            <v>0</v>
          </cell>
          <cell r="IV36">
            <v>0</v>
          </cell>
          <cell r="IW36">
            <v>0</v>
          </cell>
          <cell r="IX36">
            <v>0</v>
          </cell>
          <cell r="IY36">
            <v>0</v>
          </cell>
          <cell r="IZ36">
            <v>0</v>
          </cell>
          <cell r="JA36">
            <v>0</v>
          </cell>
          <cell r="JB36">
            <v>0</v>
          </cell>
          <cell r="JC36">
            <v>0</v>
          </cell>
          <cell r="JD36">
            <v>0</v>
          </cell>
          <cell r="JE36">
            <v>0</v>
          </cell>
          <cell r="JF36">
            <v>0</v>
          </cell>
          <cell r="JG36">
            <v>0</v>
          </cell>
          <cell r="JH36">
            <v>0</v>
          </cell>
          <cell r="JI36">
            <v>0</v>
          </cell>
          <cell r="JJ36">
            <v>0</v>
          </cell>
          <cell r="JK36">
            <v>0</v>
          </cell>
          <cell r="JL36">
            <v>0</v>
          </cell>
          <cell r="JM36">
            <v>0</v>
          </cell>
          <cell r="JN36">
            <v>0</v>
          </cell>
          <cell r="JO36">
            <v>0</v>
          </cell>
          <cell r="JP36">
            <v>0</v>
          </cell>
          <cell r="JQ36">
            <v>0</v>
          </cell>
          <cell r="JR36">
            <v>0</v>
          </cell>
          <cell r="JS36">
            <v>0</v>
          </cell>
          <cell r="JT36">
            <v>0</v>
          </cell>
          <cell r="JU36">
            <v>0</v>
          </cell>
          <cell r="JV36">
            <v>0</v>
          </cell>
          <cell r="JW36">
            <v>0</v>
          </cell>
          <cell r="JX36">
            <v>0</v>
          </cell>
          <cell r="JY36">
            <v>0</v>
          </cell>
          <cell r="JZ36">
            <v>0</v>
          </cell>
          <cell r="KA36">
            <v>0</v>
          </cell>
          <cell r="KB36">
            <v>0</v>
          </cell>
          <cell r="KC36">
            <v>0</v>
          </cell>
          <cell r="KD36">
            <v>0</v>
          </cell>
          <cell r="KE36">
            <v>0</v>
          </cell>
          <cell r="KF36">
            <v>0</v>
          </cell>
          <cell r="KG36">
            <v>0</v>
          </cell>
          <cell r="KH36">
            <v>0</v>
          </cell>
          <cell r="KI36">
            <v>0</v>
          </cell>
          <cell r="KJ36">
            <v>0</v>
          </cell>
          <cell r="KK36">
            <v>0</v>
          </cell>
          <cell r="KL36">
            <v>0</v>
          </cell>
          <cell r="KM36">
            <v>0</v>
          </cell>
          <cell r="KN36">
            <v>0</v>
          </cell>
          <cell r="KO36">
            <v>0</v>
          </cell>
          <cell r="KP36">
            <v>0</v>
          </cell>
          <cell r="KQ36">
            <v>0</v>
          </cell>
          <cell r="KR36">
            <v>0</v>
          </cell>
          <cell r="KS36">
            <v>0</v>
          </cell>
          <cell r="KT36">
            <v>0</v>
          </cell>
          <cell r="KU36">
            <v>0</v>
          </cell>
          <cell r="KV36">
            <v>0</v>
          </cell>
          <cell r="KW36">
            <v>0</v>
          </cell>
          <cell r="KX36">
            <v>0</v>
          </cell>
          <cell r="KY36">
            <v>0</v>
          </cell>
          <cell r="KZ36">
            <v>0</v>
          </cell>
          <cell r="LA36">
            <v>0</v>
          </cell>
          <cell r="LB36">
            <v>0</v>
          </cell>
          <cell r="LC36">
            <v>0</v>
          </cell>
          <cell r="LD36">
            <v>0</v>
          </cell>
          <cell r="LE36">
            <v>0</v>
          </cell>
          <cell r="LF36">
            <v>0</v>
          </cell>
          <cell r="LG36">
            <v>0</v>
          </cell>
          <cell r="LH36">
            <v>0</v>
          </cell>
          <cell r="LI36">
            <v>0</v>
          </cell>
        </row>
        <row r="37">
          <cell r="D37">
            <v>7152</v>
          </cell>
          <cell r="E37" t="str">
            <v>Novčane kazne i oduzete imovinske koristi</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557860.02000000025</v>
          </cell>
          <cell r="CM37">
            <v>771358.4800000001</v>
          </cell>
          <cell r="CN37">
            <v>756900.55000000016</v>
          </cell>
          <cell r="CO37">
            <v>784739.93000000028</v>
          </cell>
          <cell r="CP37">
            <v>1021420.2400000001</v>
          </cell>
          <cell r="CQ37">
            <v>1082837.399999999</v>
          </cell>
          <cell r="CR37">
            <v>1623054.5499999996</v>
          </cell>
          <cell r="CS37">
            <v>1626229.2100000002</v>
          </cell>
          <cell r="CT37">
            <v>1195519.1200000001</v>
          </cell>
          <cell r="CU37">
            <v>922428.97999999975</v>
          </cell>
          <cell r="CV37">
            <v>869707.82999999961</v>
          </cell>
          <cell r="CW37">
            <v>1104644.1199999987</v>
          </cell>
          <cell r="CX37">
            <v>656458.4</v>
          </cell>
          <cell r="CY37">
            <v>837985.98</v>
          </cell>
          <cell r="CZ37">
            <v>970016.33</v>
          </cell>
          <cell r="DA37">
            <v>945260.91</v>
          </cell>
          <cell r="DB37">
            <v>952872.01</v>
          </cell>
          <cell r="DC37">
            <v>1382633.53</v>
          </cell>
          <cell r="DD37">
            <v>1407232.77</v>
          </cell>
          <cell r="DE37">
            <v>2109107.23</v>
          </cell>
          <cell r="DF37">
            <v>1446940.5</v>
          </cell>
          <cell r="DG37">
            <v>1096826.21</v>
          </cell>
          <cell r="DH37">
            <v>976844.31</v>
          </cell>
          <cell r="DI37">
            <v>1367203.26</v>
          </cell>
          <cell r="DJ37">
            <v>626884.89999999956</v>
          </cell>
          <cell r="DK37">
            <v>827022.77999999945</v>
          </cell>
          <cell r="DL37">
            <v>896065.73999999929</v>
          </cell>
          <cell r="DM37">
            <v>896678.86</v>
          </cell>
          <cell r="DN37">
            <v>908733.1800000004</v>
          </cell>
          <cell r="DO37">
            <v>1319981.7099999986</v>
          </cell>
          <cell r="DP37">
            <v>1454883.4800000009</v>
          </cell>
          <cell r="DQ37">
            <v>1669311.7199999983</v>
          </cell>
          <cell r="DR37">
            <v>1030777.3999999996</v>
          </cell>
          <cell r="DS37">
            <v>859172.7699999992</v>
          </cell>
          <cell r="DT37">
            <v>918744.99999999953</v>
          </cell>
          <cell r="DU37">
            <v>1219495.0999999987</v>
          </cell>
          <cell r="DV37">
            <v>599071.28</v>
          </cell>
          <cell r="DW37">
            <v>868522.02</v>
          </cell>
          <cell r="DX37">
            <v>1022966.6</v>
          </cell>
          <cell r="DY37">
            <v>902917.01</v>
          </cell>
          <cell r="DZ37">
            <v>1017499.54</v>
          </cell>
          <cell r="EA37">
            <v>1345707.91</v>
          </cell>
          <cell r="EB37">
            <v>1623788.74</v>
          </cell>
          <cell r="EC37">
            <v>1795848.79</v>
          </cell>
          <cell r="ED37">
            <v>1086198.8899999999</v>
          </cell>
          <cell r="EE37">
            <v>1253861.75</v>
          </cell>
          <cell r="EF37">
            <v>1063617.6100000001</v>
          </cell>
          <cell r="EG37">
            <v>1652343.99</v>
          </cell>
          <cell r="EH37">
            <v>0</v>
          </cell>
          <cell r="EI37">
            <v>879227.58</v>
          </cell>
          <cell r="EJ37">
            <v>999580.85</v>
          </cell>
          <cell r="EK37">
            <v>933613.03</v>
          </cell>
          <cell r="EL37">
            <v>1034325.92</v>
          </cell>
          <cell r="EM37">
            <v>1352725.96</v>
          </cell>
          <cell r="EN37">
            <v>1600900.61</v>
          </cell>
          <cell r="EO37">
            <v>1663334.39</v>
          </cell>
          <cell r="EP37">
            <v>990647.35</v>
          </cell>
          <cell r="EQ37">
            <v>981780.18</v>
          </cell>
          <cell r="ER37">
            <v>895870.02</v>
          </cell>
          <cell r="ES37">
            <v>0</v>
          </cell>
          <cell r="ET37">
            <v>0</v>
          </cell>
          <cell r="EU37">
            <v>0</v>
          </cell>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cell r="GA37">
            <v>0</v>
          </cell>
          <cell r="GB37">
            <v>0</v>
          </cell>
          <cell r="GC37">
            <v>0</v>
          </cell>
          <cell r="GD37">
            <v>0</v>
          </cell>
          <cell r="GE37">
            <v>0</v>
          </cell>
          <cell r="GF37">
            <v>0</v>
          </cell>
          <cell r="GG37">
            <v>0</v>
          </cell>
          <cell r="GH37">
            <v>0</v>
          </cell>
          <cell r="GI37">
            <v>0</v>
          </cell>
          <cell r="GJ37">
            <v>0</v>
          </cell>
          <cell r="GK37">
            <v>0</v>
          </cell>
          <cell r="GL37">
            <v>0</v>
          </cell>
          <cell r="GM37">
            <v>0</v>
          </cell>
          <cell r="GN37">
            <v>0</v>
          </cell>
          <cell r="GO37">
            <v>0</v>
          </cell>
          <cell r="GP37">
            <v>0</v>
          </cell>
          <cell r="GQ37">
            <v>0</v>
          </cell>
          <cell r="GR37">
            <v>0</v>
          </cell>
          <cell r="GS37">
            <v>0</v>
          </cell>
          <cell r="GT37">
            <v>0</v>
          </cell>
          <cell r="GU37">
            <v>0</v>
          </cell>
          <cell r="GV37">
            <v>0</v>
          </cell>
          <cell r="GW37">
            <v>0</v>
          </cell>
          <cell r="GX37">
            <v>0</v>
          </cell>
          <cell r="GY37">
            <v>0</v>
          </cell>
          <cell r="GZ37">
            <v>0</v>
          </cell>
          <cell r="HA37">
            <v>0</v>
          </cell>
          <cell r="HB37">
            <v>0</v>
          </cell>
          <cell r="HC37">
            <v>0</v>
          </cell>
          <cell r="HD37">
            <v>0</v>
          </cell>
          <cell r="HE37">
            <v>0</v>
          </cell>
          <cell r="HF37">
            <v>0</v>
          </cell>
          <cell r="HG37">
            <v>0</v>
          </cell>
          <cell r="HH37">
            <v>0</v>
          </cell>
          <cell r="HI37">
            <v>0</v>
          </cell>
          <cell r="HJ37">
            <v>0</v>
          </cell>
          <cell r="HK37">
            <v>0</v>
          </cell>
          <cell r="HL37">
            <v>0</v>
          </cell>
          <cell r="HM37">
            <v>0</v>
          </cell>
          <cell r="HN37">
            <v>0</v>
          </cell>
          <cell r="HO37">
            <v>0</v>
          </cell>
          <cell r="HP37">
            <v>0</v>
          </cell>
          <cell r="HQ37">
            <v>0</v>
          </cell>
          <cell r="HR37">
            <v>0</v>
          </cell>
          <cell r="HS37">
            <v>0</v>
          </cell>
          <cell r="HT37">
            <v>0</v>
          </cell>
          <cell r="HU37">
            <v>0</v>
          </cell>
          <cell r="HV37">
            <v>0</v>
          </cell>
          <cell r="HW37">
            <v>0</v>
          </cell>
          <cell r="HX37">
            <v>0</v>
          </cell>
          <cell r="HY37">
            <v>0</v>
          </cell>
          <cell r="HZ37">
            <v>0</v>
          </cell>
          <cell r="IA37">
            <v>0</v>
          </cell>
          <cell r="IB37">
            <v>0</v>
          </cell>
          <cell r="IC37">
            <v>0</v>
          </cell>
          <cell r="ID37">
            <v>0</v>
          </cell>
          <cell r="IE37">
            <v>0</v>
          </cell>
          <cell r="IF37">
            <v>0</v>
          </cell>
          <cell r="IG37">
            <v>0</v>
          </cell>
          <cell r="IH37">
            <v>0</v>
          </cell>
          <cell r="II37">
            <v>0</v>
          </cell>
          <cell r="IJ37">
            <v>0</v>
          </cell>
          <cell r="IK37">
            <v>0</v>
          </cell>
          <cell r="IL37">
            <v>0</v>
          </cell>
          <cell r="IM37">
            <v>0</v>
          </cell>
          <cell r="IN37">
            <v>0</v>
          </cell>
          <cell r="IO37">
            <v>0</v>
          </cell>
          <cell r="IP37">
            <v>0</v>
          </cell>
          <cell r="IQ37">
            <v>0</v>
          </cell>
          <cell r="IR37">
            <v>0</v>
          </cell>
          <cell r="IS37">
            <v>0</v>
          </cell>
          <cell r="IT37">
            <v>0</v>
          </cell>
          <cell r="IU37">
            <v>0</v>
          </cell>
          <cell r="IV37">
            <v>0</v>
          </cell>
          <cell r="IW37">
            <v>0</v>
          </cell>
          <cell r="IX37">
            <v>0</v>
          </cell>
          <cell r="IY37">
            <v>0</v>
          </cell>
          <cell r="IZ37">
            <v>0</v>
          </cell>
          <cell r="JA37">
            <v>0</v>
          </cell>
          <cell r="JB37">
            <v>0</v>
          </cell>
          <cell r="JC37">
            <v>0</v>
          </cell>
          <cell r="JD37">
            <v>0</v>
          </cell>
          <cell r="JE37">
            <v>0</v>
          </cell>
          <cell r="JF37">
            <v>0</v>
          </cell>
          <cell r="JG37">
            <v>0</v>
          </cell>
          <cell r="JH37">
            <v>0</v>
          </cell>
          <cell r="JI37">
            <v>0</v>
          </cell>
          <cell r="JJ37">
            <v>0</v>
          </cell>
          <cell r="JK37">
            <v>0</v>
          </cell>
          <cell r="JL37">
            <v>0</v>
          </cell>
          <cell r="JM37">
            <v>0</v>
          </cell>
          <cell r="JN37">
            <v>0</v>
          </cell>
          <cell r="JO37">
            <v>0</v>
          </cell>
          <cell r="JP37">
            <v>0</v>
          </cell>
          <cell r="JQ37">
            <v>0</v>
          </cell>
          <cell r="JR37">
            <v>0</v>
          </cell>
          <cell r="JS37">
            <v>0</v>
          </cell>
          <cell r="JT37">
            <v>0</v>
          </cell>
          <cell r="JU37">
            <v>0</v>
          </cell>
          <cell r="JV37">
            <v>0</v>
          </cell>
          <cell r="JW37">
            <v>0</v>
          </cell>
          <cell r="JX37">
            <v>0</v>
          </cell>
          <cell r="JY37">
            <v>0</v>
          </cell>
          <cell r="JZ37">
            <v>0</v>
          </cell>
          <cell r="KA37">
            <v>0</v>
          </cell>
          <cell r="KB37">
            <v>0</v>
          </cell>
          <cell r="KC37">
            <v>0</v>
          </cell>
          <cell r="KD37">
            <v>0</v>
          </cell>
          <cell r="KE37">
            <v>0</v>
          </cell>
          <cell r="KF37">
            <v>0</v>
          </cell>
          <cell r="KG37">
            <v>0</v>
          </cell>
          <cell r="KH37">
            <v>0</v>
          </cell>
          <cell r="KI37">
            <v>0</v>
          </cell>
          <cell r="KJ37">
            <v>0</v>
          </cell>
          <cell r="KK37">
            <v>0</v>
          </cell>
          <cell r="KL37">
            <v>0</v>
          </cell>
          <cell r="KM37">
            <v>0</v>
          </cell>
          <cell r="KN37">
            <v>0</v>
          </cell>
          <cell r="KO37">
            <v>0</v>
          </cell>
          <cell r="KP37">
            <v>0</v>
          </cell>
          <cell r="KQ37">
            <v>0</v>
          </cell>
          <cell r="KR37">
            <v>0</v>
          </cell>
          <cell r="KS37">
            <v>0</v>
          </cell>
          <cell r="KT37">
            <v>0</v>
          </cell>
          <cell r="KU37">
            <v>0</v>
          </cell>
          <cell r="KV37">
            <v>0</v>
          </cell>
          <cell r="KW37">
            <v>0</v>
          </cell>
          <cell r="KX37">
            <v>0</v>
          </cell>
          <cell r="KY37">
            <v>0</v>
          </cell>
          <cell r="KZ37">
            <v>0</v>
          </cell>
          <cell r="LA37">
            <v>0</v>
          </cell>
          <cell r="LB37">
            <v>0</v>
          </cell>
          <cell r="LC37">
            <v>0</v>
          </cell>
          <cell r="LD37">
            <v>0</v>
          </cell>
          <cell r="LE37">
            <v>0</v>
          </cell>
          <cell r="LF37">
            <v>0</v>
          </cell>
          <cell r="LG37">
            <v>0</v>
          </cell>
          <cell r="LH37">
            <v>0</v>
          </cell>
          <cell r="LI37">
            <v>0</v>
          </cell>
        </row>
        <row r="38">
          <cell r="D38">
            <v>7153</v>
          </cell>
          <cell r="E38" t="str">
            <v>Prihodi koje organi ostvaruju vršenjem svoje djelatnosti</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90759.260000000009</v>
          </cell>
          <cell r="CM38">
            <v>122800.12000000001</v>
          </cell>
          <cell r="CN38">
            <v>196877.73000000016</v>
          </cell>
          <cell r="CO38">
            <v>166320.09</v>
          </cell>
          <cell r="CP38">
            <v>148764.78999999998</v>
          </cell>
          <cell r="CQ38">
            <v>212250.30999999991</v>
          </cell>
          <cell r="CR38">
            <v>254772.72000000012</v>
          </cell>
          <cell r="CS38">
            <v>246804.62</v>
          </cell>
          <cell r="CT38">
            <v>170264.19999999998</v>
          </cell>
          <cell r="CU38">
            <v>179854.41000000003</v>
          </cell>
          <cell r="CV38">
            <v>146602.05000000008</v>
          </cell>
          <cell r="CW38">
            <v>243339.96</v>
          </cell>
          <cell r="CX38">
            <v>109376.37</v>
          </cell>
          <cell r="CY38">
            <v>160251.59</v>
          </cell>
          <cell r="CZ38">
            <v>171488.41</v>
          </cell>
          <cell r="DA38">
            <v>218231.41</v>
          </cell>
          <cell r="DB38">
            <v>317538.11</v>
          </cell>
          <cell r="DC38">
            <v>227087.17</v>
          </cell>
          <cell r="DD38">
            <v>181729.34</v>
          </cell>
          <cell r="DE38">
            <v>200156.99</v>
          </cell>
          <cell r="DF38">
            <v>183628.91</v>
          </cell>
          <cell r="DG38">
            <v>177171.64</v>
          </cell>
          <cell r="DH38">
            <v>151926.85</v>
          </cell>
          <cell r="DI38">
            <v>230907.9</v>
          </cell>
          <cell r="DJ38">
            <v>95135.840000000026</v>
          </cell>
          <cell r="DK38">
            <v>145189.68000000005</v>
          </cell>
          <cell r="DL38">
            <v>156223.7300000001</v>
          </cell>
          <cell r="DM38">
            <v>204700.82999999996</v>
          </cell>
          <cell r="DN38">
            <v>152469.52000000002</v>
          </cell>
          <cell r="DO38">
            <v>225386.87000000002</v>
          </cell>
          <cell r="DP38">
            <v>164891.53999999998</v>
          </cell>
          <cell r="DQ38">
            <v>192790.5</v>
          </cell>
          <cell r="DR38">
            <v>161271.62000000005</v>
          </cell>
          <cell r="DS38">
            <v>202040.25</v>
          </cell>
          <cell r="DT38">
            <v>168196.06999999995</v>
          </cell>
          <cell r="DU38">
            <v>200038.1700000001</v>
          </cell>
          <cell r="DV38">
            <v>105576.56</v>
          </cell>
          <cell r="DW38">
            <v>144744.65</v>
          </cell>
          <cell r="DX38">
            <v>170352.87</v>
          </cell>
          <cell r="DY38">
            <v>180780.75</v>
          </cell>
          <cell r="DZ38">
            <v>189649</v>
          </cell>
          <cell r="EA38">
            <v>251575.22</v>
          </cell>
          <cell r="EB38">
            <v>345725.95</v>
          </cell>
          <cell r="EC38">
            <v>218436.52</v>
          </cell>
          <cell r="ED38">
            <v>192384.74</v>
          </cell>
          <cell r="EE38">
            <v>182884.8</v>
          </cell>
          <cell r="EF38">
            <v>240266.79</v>
          </cell>
          <cell r="EG38">
            <v>2506928.4300000002</v>
          </cell>
          <cell r="EH38">
            <v>0</v>
          </cell>
          <cell r="EI38">
            <v>159540.37</v>
          </cell>
          <cell r="EJ38">
            <v>180211.46</v>
          </cell>
          <cell r="EK38">
            <v>152048.34</v>
          </cell>
          <cell r="EL38">
            <v>223217.35</v>
          </cell>
          <cell r="EM38">
            <v>234564.89</v>
          </cell>
          <cell r="EN38">
            <v>195028.41</v>
          </cell>
          <cell r="EO38">
            <v>188259.96</v>
          </cell>
          <cell r="EP38">
            <v>167623.82</v>
          </cell>
          <cell r="EQ38">
            <v>161623.74</v>
          </cell>
          <cell r="ER38">
            <v>198903.82</v>
          </cell>
          <cell r="ES38">
            <v>0</v>
          </cell>
          <cell r="ET38">
            <v>0</v>
          </cell>
          <cell r="EU38">
            <v>0</v>
          </cell>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cell r="GA38">
            <v>0</v>
          </cell>
          <cell r="GB38">
            <v>0</v>
          </cell>
          <cell r="GC38">
            <v>0</v>
          </cell>
          <cell r="GD38">
            <v>0</v>
          </cell>
          <cell r="GE38">
            <v>0</v>
          </cell>
          <cell r="GF38">
            <v>0</v>
          </cell>
          <cell r="GG38">
            <v>0</v>
          </cell>
          <cell r="GH38">
            <v>0</v>
          </cell>
          <cell r="GI38">
            <v>0</v>
          </cell>
          <cell r="GJ38">
            <v>0</v>
          </cell>
          <cell r="GK38">
            <v>0</v>
          </cell>
          <cell r="GL38">
            <v>0</v>
          </cell>
          <cell r="GM38">
            <v>0</v>
          </cell>
          <cell r="GN38">
            <v>0</v>
          </cell>
          <cell r="GO38">
            <v>0</v>
          </cell>
          <cell r="GP38">
            <v>0</v>
          </cell>
          <cell r="GQ38">
            <v>0</v>
          </cell>
          <cell r="GR38">
            <v>0</v>
          </cell>
          <cell r="GS38">
            <v>0</v>
          </cell>
          <cell r="GT38">
            <v>0</v>
          </cell>
          <cell r="GU38">
            <v>0</v>
          </cell>
          <cell r="GV38">
            <v>0</v>
          </cell>
          <cell r="GW38">
            <v>0</v>
          </cell>
          <cell r="GX38">
            <v>0</v>
          </cell>
          <cell r="GY38">
            <v>0</v>
          </cell>
          <cell r="GZ38">
            <v>0</v>
          </cell>
          <cell r="HA38">
            <v>0</v>
          </cell>
          <cell r="HB38">
            <v>0</v>
          </cell>
          <cell r="HC38">
            <v>0</v>
          </cell>
          <cell r="HD38">
            <v>0</v>
          </cell>
          <cell r="HE38">
            <v>0</v>
          </cell>
          <cell r="HF38">
            <v>0</v>
          </cell>
          <cell r="HG38">
            <v>0</v>
          </cell>
          <cell r="HH38">
            <v>0</v>
          </cell>
          <cell r="HI38">
            <v>0</v>
          </cell>
          <cell r="HJ38">
            <v>0</v>
          </cell>
          <cell r="HK38">
            <v>0</v>
          </cell>
          <cell r="HL38">
            <v>0</v>
          </cell>
          <cell r="HM38">
            <v>0</v>
          </cell>
          <cell r="HN38">
            <v>0</v>
          </cell>
          <cell r="HO38">
            <v>0</v>
          </cell>
          <cell r="HP38">
            <v>0</v>
          </cell>
          <cell r="HQ38">
            <v>0</v>
          </cell>
          <cell r="HR38">
            <v>0</v>
          </cell>
          <cell r="HS38">
            <v>0</v>
          </cell>
          <cell r="HT38">
            <v>0</v>
          </cell>
          <cell r="HU38">
            <v>0</v>
          </cell>
          <cell r="HV38">
            <v>0</v>
          </cell>
          <cell r="HW38">
            <v>0</v>
          </cell>
          <cell r="HX38">
            <v>0</v>
          </cell>
          <cell r="HY38">
            <v>0</v>
          </cell>
          <cell r="HZ38">
            <v>0</v>
          </cell>
          <cell r="IA38">
            <v>0</v>
          </cell>
          <cell r="IB38">
            <v>0</v>
          </cell>
          <cell r="IC38">
            <v>0</v>
          </cell>
          <cell r="ID38">
            <v>0</v>
          </cell>
          <cell r="IE38">
            <v>0</v>
          </cell>
          <cell r="IF38">
            <v>0</v>
          </cell>
          <cell r="IG38">
            <v>0</v>
          </cell>
          <cell r="IH38">
            <v>0</v>
          </cell>
          <cell r="II38">
            <v>0</v>
          </cell>
          <cell r="IJ38">
            <v>0</v>
          </cell>
          <cell r="IK38">
            <v>0</v>
          </cell>
          <cell r="IL38">
            <v>0</v>
          </cell>
          <cell r="IM38">
            <v>0</v>
          </cell>
          <cell r="IN38">
            <v>0</v>
          </cell>
          <cell r="IO38">
            <v>0</v>
          </cell>
          <cell r="IP38">
            <v>0</v>
          </cell>
          <cell r="IQ38">
            <v>0</v>
          </cell>
          <cell r="IR38">
            <v>0</v>
          </cell>
          <cell r="IS38">
            <v>0</v>
          </cell>
          <cell r="IT38">
            <v>0</v>
          </cell>
          <cell r="IU38">
            <v>0</v>
          </cell>
          <cell r="IV38">
            <v>0</v>
          </cell>
          <cell r="IW38">
            <v>0</v>
          </cell>
          <cell r="IX38">
            <v>0</v>
          </cell>
          <cell r="IY38">
            <v>0</v>
          </cell>
          <cell r="IZ38">
            <v>0</v>
          </cell>
          <cell r="JA38">
            <v>0</v>
          </cell>
          <cell r="JB38">
            <v>0</v>
          </cell>
          <cell r="JC38">
            <v>0</v>
          </cell>
          <cell r="JD38">
            <v>0</v>
          </cell>
          <cell r="JE38">
            <v>0</v>
          </cell>
          <cell r="JF38">
            <v>0</v>
          </cell>
          <cell r="JG38">
            <v>0</v>
          </cell>
          <cell r="JH38">
            <v>0</v>
          </cell>
          <cell r="JI38">
            <v>0</v>
          </cell>
          <cell r="JJ38">
            <v>0</v>
          </cell>
          <cell r="JK38">
            <v>0</v>
          </cell>
          <cell r="JL38">
            <v>0</v>
          </cell>
          <cell r="JM38">
            <v>0</v>
          </cell>
          <cell r="JN38">
            <v>0</v>
          </cell>
          <cell r="JO38">
            <v>0</v>
          </cell>
          <cell r="JP38">
            <v>0</v>
          </cell>
          <cell r="JQ38">
            <v>0</v>
          </cell>
          <cell r="JR38">
            <v>0</v>
          </cell>
          <cell r="JS38">
            <v>0</v>
          </cell>
          <cell r="JT38">
            <v>0</v>
          </cell>
          <cell r="JU38">
            <v>0</v>
          </cell>
          <cell r="JV38">
            <v>0</v>
          </cell>
          <cell r="JW38">
            <v>0</v>
          </cell>
          <cell r="JX38">
            <v>0</v>
          </cell>
          <cell r="JY38">
            <v>0</v>
          </cell>
          <cell r="JZ38">
            <v>0</v>
          </cell>
          <cell r="KA38">
            <v>0</v>
          </cell>
          <cell r="KB38">
            <v>0</v>
          </cell>
          <cell r="KC38">
            <v>0</v>
          </cell>
          <cell r="KD38">
            <v>0</v>
          </cell>
          <cell r="KE38">
            <v>0</v>
          </cell>
          <cell r="KF38">
            <v>0</v>
          </cell>
          <cell r="KG38">
            <v>0</v>
          </cell>
          <cell r="KH38">
            <v>0</v>
          </cell>
          <cell r="KI38">
            <v>0</v>
          </cell>
          <cell r="KJ38">
            <v>0</v>
          </cell>
          <cell r="KK38">
            <v>0</v>
          </cell>
          <cell r="KL38">
            <v>0</v>
          </cell>
          <cell r="KM38">
            <v>0</v>
          </cell>
          <cell r="KN38">
            <v>0</v>
          </cell>
          <cell r="KO38">
            <v>0</v>
          </cell>
          <cell r="KP38">
            <v>0</v>
          </cell>
          <cell r="KQ38">
            <v>0</v>
          </cell>
          <cell r="KR38">
            <v>0</v>
          </cell>
          <cell r="KS38">
            <v>0</v>
          </cell>
          <cell r="KT38">
            <v>0</v>
          </cell>
          <cell r="KU38">
            <v>0</v>
          </cell>
          <cell r="KV38">
            <v>0</v>
          </cell>
          <cell r="KW38">
            <v>0</v>
          </cell>
          <cell r="KX38">
            <v>0</v>
          </cell>
          <cell r="KY38">
            <v>0</v>
          </cell>
          <cell r="KZ38">
            <v>0</v>
          </cell>
          <cell r="LA38">
            <v>0</v>
          </cell>
          <cell r="LB38">
            <v>0</v>
          </cell>
          <cell r="LC38">
            <v>0</v>
          </cell>
          <cell r="LD38">
            <v>0</v>
          </cell>
          <cell r="LE38">
            <v>0</v>
          </cell>
          <cell r="LF38">
            <v>0</v>
          </cell>
          <cell r="LG38">
            <v>0</v>
          </cell>
          <cell r="LH38">
            <v>0</v>
          </cell>
          <cell r="LI38">
            <v>0</v>
          </cell>
        </row>
        <row r="39">
          <cell r="D39">
            <v>7155</v>
          </cell>
          <cell r="E39" t="str">
            <v>Ostali prihodi</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1582092.9700000011</v>
          </cell>
          <cell r="CM39">
            <v>467166.5799999999</v>
          </cell>
          <cell r="CN39">
            <v>585403.71000000078</v>
          </cell>
          <cell r="CO39">
            <v>811837.54</v>
          </cell>
          <cell r="CP39">
            <v>1501433.7900000005</v>
          </cell>
          <cell r="CQ39">
            <v>609898.66000000015</v>
          </cell>
          <cell r="CR39">
            <v>1295393.3900000006</v>
          </cell>
          <cell r="CS39">
            <v>671385.39000000013</v>
          </cell>
          <cell r="CT39">
            <v>1187244.9900000012</v>
          </cell>
          <cell r="CU39">
            <v>1128414.8400000012</v>
          </cell>
          <cell r="CV39">
            <v>1302236.9500000007</v>
          </cell>
          <cell r="CW39">
            <v>1884247.05</v>
          </cell>
          <cell r="CX39">
            <v>656244.35</v>
          </cell>
          <cell r="CY39">
            <v>435853.86</v>
          </cell>
          <cell r="CZ39">
            <v>457851.94</v>
          </cell>
          <cell r="DA39">
            <v>609310.96</v>
          </cell>
          <cell r="DB39">
            <v>1220223</v>
          </cell>
          <cell r="DC39">
            <v>1700621.34</v>
          </cell>
          <cell r="DD39">
            <v>572881.34</v>
          </cell>
          <cell r="DE39">
            <v>540401.69999999995</v>
          </cell>
          <cell r="DF39">
            <v>613884.09</v>
          </cell>
          <cell r="DG39">
            <v>530834.34</v>
          </cell>
          <cell r="DH39">
            <v>568906.5</v>
          </cell>
          <cell r="DI39">
            <v>2568492.5</v>
          </cell>
          <cell r="DJ39">
            <v>262504.66000000003</v>
          </cell>
          <cell r="DK39">
            <v>373882.59999999992</v>
          </cell>
          <cell r="DL39">
            <v>545324.67999999947</v>
          </cell>
          <cell r="DM39">
            <v>1241913.7000000004</v>
          </cell>
          <cell r="DN39">
            <v>1316719.060000001</v>
          </cell>
          <cell r="DO39">
            <v>568160.96999999951</v>
          </cell>
          <cell r="DP39">
            <v>628018.37999999977</v>
          </cell>
          <cell r="DQ39">
            <v>814120.16999999946</v>
          </cell>
          <cell r="DR39">
            <v>519231.22999999975</v>
          </cell>
          <cell r="DS39">
            <v>438045.68000000023</v>
          </cell>
          <cell r="DT39">
            <v>1078324.3099999994</v>
          </cell>
          <cell r="DU39">
            <v>2198963.1100000003</v>
          </cell>
          <cell r="DV39">
            <v>292029.42</v>
          </cell>
          <cell r="DW39">
            <v>474967.12</v>
          </cell>
          <cell r="DX39">
            <v>1098635.5</v>
          </cell>
          <cell r="DY39">
            <v>1620384.37</v>
          </cell>
          <cell r="DZ39">
            <v>746067.1</v>
          </cell>
          <cell r="EA39">
            <v>1177505.94</v>
          </cell>
          <cell r="EB39">
            <v>515251.25</v>
          </cell>
          <cell r="EC39">
            <v>640066.84</v>
          </cell>
          <cell r="ED39">
            <v>764175.9</v>
          </cell>
          <cell r="EE39">
            <v>587106.59</v>
          </cell>
          <cell r="EF39">
            <v>514071.16</v>
          </cell>
          <cell r="EG39">
            <v>2733621.84</v>
          </cell>
          <cell r="EH39">
            <v>0</v>
          </cell>
          <cell r="EI39">
            <v>1312808.81</v>
          </cell>
          <cell r="EJ39">
            <v>823366.2</v>
          </cell>
          <cell r="EK39">
            <v>1412095.76</v>
          </cell>
          <cell r="EL39">
            <v>928152.31</v>
          </cell>
          <cell r="EM39">
            <v>1269790.53</v>
          </cell>
          <cell r="EN39">
            <v>991422.71</v>
          </cell>
          <cell r="EO39">
            <v>588867.27</v>
          </cell>
          <cell r="EP39">
            <v>589569.39</v>
          </cell>
          <cell r="EQ39">
            <v>1805373.4</v>
          </cell>
          <cell r="ER39">
            <v>586255.42000000004</v>
          </cell>
          <cell r="ES39">
            <v>0</v>
          </cell>
          <cell r="ET39">
            <v>0</v>
          </cell>
          <cell r="EU39">
            <v>0</v>
          </cell>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cell r="GA39">
            <v>0</v>
          </cell>
          <cell r="GB39">
            <v>0</v>
          </cell>
          <cell r="GC39">
            <v>0</v>
          </cell>
          <cell r="GD39">
            <v>0</v>
          </cell>
          <cell r="GE39">
            <v>0</v>
          </cell>
          <cell r="GF39">
            <v>0</v>
          </cell>
          <cell r="GG39">
            <v>0</v>
          </cell>
          <cell r="GH39">
            <v>0</v>
          </cell>
          <cell r="GI39">
            <v>0</v>
          </cell>
          <cell r="GJ39">
            <v>0</v>
          </cell>
          <cell r="GK39">
            <v>0</v>
          </cell>
          <cell r="GL39">
            <v>0</v>
          </cell>
          <cell r="GM39">
            <v>0</v>
          </cell>
          <cell r="GN39">
            <v>0</v>
          </cell>
          <cell r="GO39">
            <v>0</v>
          </cell>
          <cell r="GP39">
            <v>0</v>
          </cell>
          <cell r="GQ39">
            <v>0</v>
          </cell>
          <cell r="GR39">
            <v>0</v>
          </cell>
          <cell r="GS39">
            <v>0</v>
          </cell>
          <cell r="GT39">
            <v>0</v>
          </cell>
          <cell r="GU39">
            <v>0</v>
          </cell>
          <cell r="GV39">
            <v>0</v>
          </cell>
          <cell r="GW39">
            <v>0</v>
          </cell>
          <cell r="GX39">
            <v>0</v>
          </cell>
          <cell r="GY39">
            <v>0</v>
          </cell>
          <cell r="GZ39">
            <v>0</v>
          </cell>
          <cell r="HA39">
            <v>0</v>
          </cell>
          <cell r="HB39">
            <v>0</v>
          </cell>
          <cell r="HC39">
            <v>0</v>
          </cell>
          <cell r="HD39">
            <v>0</v>
          </cell>
          <cell r="HE39">
            <v>0</v>
          </cell>
          <cell r="HF39">
            <v>0</v>
          </cell>
          <cell r="HG39">
            <v>0</v>
          </cell>
          <cell r="HH39">
            <v>0</v>
          </cell>
          <cell r="HI39">
            <v>0</v>
          </cell>
          <cell r="HJ39">
            <v>0</v>
          </cell>
          <cell r="HK39">
            <v>0</v>
          </cell>
          <cell r="HL39">
            <v>0</v>
          </cell>
          <cell r="HM39">
            <v>0</v>
          </cell>
          <cell r="HN39">
            <v>0</v>
          </cell>
          <cell r="HO39">
            <v>0</v>
          </cell>
          <cell r="HP39">
            <v>0</v>
          </cell>
          <cell r="HQ39">
            <v>0</v>
          </cell>
          <cell r="HR39">
            <v>0</v>
          </cell>
          <cell r="HS39">
            <v>0</v>
          </cell>
          <cell r="HT39">
            <v>0</v>
          </cell>
          <cell r="HU39">
            <v>0</v>
          </cell>
          <cell r="HV39">
            <v>0</v>
          </cell>
          <cell r="HW39">
            <v>0</v>
          </cell>
          <cell r="HX39">
            <v>0</v>
          </cell>
          <cell r="HY39">
            <v>0</v>
          </cell>
          <cell r="HZ39">
            <v>0</v>
          </cell>
          <cell r="IA39">
            <v>0</v>
          </cell>
          <cell r="IB39">
            <v>0</v>
          </cell>
          <cell r="IC39">
            <v>0</v>
          </cell>
          <cell r="ID39">
            <v>0</v>
          </cell>
          <cell r="IE39">
            <v>0</v>
          </cell>
          <cell r="IF39">
            <v>0</v>
          </cell>
          <cell r="IG39">
            <v>0</v>
          </cell>
          <cell r="IH39">
            <v>0</v>
          </cell>
          <cell r="II39">
            <v>0</v>
          </cell>
          <cell r="IJ39">
            <v>0</v>
          </cell>
          <cell r="IK39">
            <v>0</v>
          </cell>
          <cell r="IL39">
            <v>0</v>
          </cell>
          <cell r="IM39">
            <v>0</v>
          </cell>
          <cell r="IN39">
            <v>0</v>
          </cell>
          <cell r="IO39">
            <v>0</v>
          </cell>
          <cell r="IP39">
            <v>0</v>
          </cell>
          <cell r="IQ39">
            <v>0</v>
          </cell>
          <cell r="IR39">
            <v>0</v>
          </cell>
          <cell r="IS39">
            <v>0</v>
          </cell>
          <cell r="IT39">
            <v>0</v>
          </cell>
          <cell r="IU39">
            <v>0</v>
          </cell>
          <cell r="IV39">
            <v>0</v>
          </cell>
          <cell r="IW39">
            <v>0</v>
          </cell>
          <cell r="IX39">
            <v>0</v>
          </cell>
          <cell r="IY39">
            <v>0</v>
          </cell>
          <cell r="IZ39">
            <v>0</v>
          </cell>
          <cell r="JA39">
            <v>0</v>
          </cell>
          <cell r="JB39">
            <v>0</v>
          </cell>
          <cell r="JC39">
            <v>0</v>
          </cell>
          <cell r="JD39">
            <v>0</v>
          </cell>
          <cell r="JE39">
            <v>0</v>
          </cell>
          <cell r="JF39">
            <v>0</v>
          </cell>
          <cell r="JG39">
            <v>0</v>
          </cell>
          <cell r="JH39">
            <v>0</v>
          </cell>
          <cell r="JI39">
            <v>0</v>
          </cell>
          <cell r="JJ39">
            <v>0</v>
          </cell>
          <cell r="JK39">
            <v>0</v>
          </cell>
          <cell r="JL39">
            <v>0</v>
          </cell>
          <cell r="JM39">
            <v>0</v>
          </cell>
          <cell r="JN39">
            <v>0</v>
          </cell>
          <cell r="JO39">
            <v>0</v>
          </cell>
          <cell r="JP39">
            <v>0</v>
          </cell>
          <cell r="JQ39">
            <v>0</v>
          </cell>
          <cell r="JR39">
            <v>0</v>
          </cell>
          <cell r="JS39">
            <v>0</v>
          </cell>
          <cell r="JT39">
            <v>0</v>
          </cell>
          <cell r="JU39">
            <v>0</v>
          </cell>
          <cell r="JV39">
            <v>0</v>
          </cell>
          <cell r="JW39">
            <v>0</v>
          </cell>
          <cell r="JX39">
            <v>0</v>
          </cell>
          <cell r="JY39">
            <v>0</v>
          </cell>
          <cell r="JZ39">
            <v>0</v>
          </cell>
          <cell r="KA39">
            <v>0</v>
          </cell>
          <cell r="KB39">
            <v>0</v>
          </cell>
          <cell r="KC39">
            <v>0</v>
          </cell>
          <cell r="KD39">
            <v>0</v>
          </cell>
          <cell r="KE39">
            <v>0</v>
          </cell>
          <cell r="KF39">
            <v>0</v>
          </cell>
          <cell r="KG39">
            <v>0</v>
          </cell>
          <cell r="KH39">
            <v>0</v>
          </cell>
          <cell r="KI39">
            <v>0</v>
          </cell>
          <cell r="KJ39">
            <v>0</v>
          </cell>
          <cell r="KK39">
            <v>0</v>
          </cell>
          <cell r="KL39">
            <v>0</v>
          </cell>
          <cell r="KM39">
            <v>0</v>
          </cell>
          <cell r="KN39">
            <v>0</v>
          </cell>
          <cell r="KO39">
            <v>0</v>
          </cell>
          <cell r="KP39">
            <v>0</v>
          </cell>
          <cell r="KQ39">
            <v>0</v>
          </cell>
          <cell r="KR39">
            <v>0</v>
          </cell>
          <cell r="KS39">
            <v>0</v>
          </cell>
          <cell r="KT39">
            <v>0</v>
          </cell>
          <cell r="KU39">
            <v>0</v>
          </cell>
          <cell r="KV39">
            <v>0</v>
          </cell>
          <cell r="KW39">
            <v>0</v>
          </cell>
          <cell r="KX39">
            <v>0</v>
          </cell>
          <cell r="KY39">
            <v>0</v>
          </cell>
          <cell r="KZ39">
            <v>0</v>
          </cell>
          <cell r="LA39">
            <v>0</v>
          </cell>
          <cell r="LB39">
            <v>0</v>
          </cell>
          <cell r="LC39">
            <v>0</v>
          </cell>
          <cell r="LD39">
            <v>0</v>
          </cell>
          <cell r="LE39">
            <v>0</v>
          </cell>
          <cell r="LF39">
            <v>0</v>
          </cell>
          <cell r="LG39">
            <v>0</v>
          </cell>
          <cell r="LH39">
            <v>0</v>
          </cell>
          <cell r="LI39">
            <v>0</v>
          </cell>
        </row>
        <row r="40">
          <cell r="A40">
            <v>0</v>
          </cell>
          <cell r="B40">
            <v>72</v>
          </cell>
          <cell r="C40" t="str">
            <v xml:space="preserve"> </v>
          </cell>
          <cell r="D40">
            <v>72</v>
          </cell>
          <cell r="E40" t="str">
            <v>Primici od prodaje imovine</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10542.3</v>
          </cell>
          <cell r="CM40">
            <v>34351.880000000005</v>
          </cell>
          <cell r="CN40">
            <v>12933.289999999999</v>
          </cell>
          <cell r="CO40">
            <v>120350.93999999999</v>
          </cell>
          <cell r="CP40">
            <v>206183.41000000003</v>
          </cell>
          <cell r="CQ40">
            <v>461491.11</v>
          </cell>
          <cell r="CR40">
            <v>435504.79999999993</v>
          </cell>
          <cell r="CS40">
            <v>828248.49</v>
          </cell>
          <cell r="CT40">
            <v>315288.5</v>
          </cell>
          <cell r="CU40">
            <v>261391.69</v>
          </cell>
          <cell r="CV40">
            <v>330347.20999999996</v>
          </cell>
          <cell r="CW40">
            <v>8932212.7300000004</v>
          </cell>
          <cell r="CX40">
            <v>238690.3</v>
          </cell>
          <cell r="CY40">
            <v>180551.59</v>
          </cell>
          <cell r="CZ40">
            <v>238150.88</v>
          </cell>
          <cell r="DA40">
            <v>57269.99</v>
          </cell>
          <cell r="DB40">
            <v>144908.31</v>
          </cell>
          <cell r="DC40">
            <v>267027.43</v>
          </cell>
          <cell r="DD40">
            <v>704985.3899999999</v>
          </cell>
          <cell r="DE40">
            <v>471372.96</v>
          </cell>
          <cell r="DF40">
            <v>1969746.6500000001</v>
          </cell>
          <cell r="DG40">
            <v>882280.21</v>
          </cell>
          <cell r="DH40">
            <v>238081.41999999998</v>
          </cell>
          <cell r="DI40">
            <v>1298764.57</v>
          </cell>
          <cell r="DJ40">
            <v>78698.81</v>
          </cell>
          <cell r="DK40">
            <v>172824.69</v>
          </cell>
          <cell r="DL40">
            <v>1025099.47</v>
          </cell>
          <cell r="DM40">
            <v>23946.27</v>
          </cell>
          <cell r="DN40">
            <v>2673826.0900000003</v>
          </cell>
          <cell r="DO40">
            <v>70019.59</v>
          </cell>
          <cell r="DP40">
            <v>829842.76</v>
          </cell>
          <cell r="DQ40">
            <v>1748791.8</v>
          </cell>
          <cell r="DR40">
            <v>24096.58</v>
          </cell>
          <cell r="DS40">
            <v>156908.39000000001</v>
          </cell>
          <cell r="DT40">
            <v>109348.38</v>
          </cell>
          <cell r="DU40">
            <v>929741.52</v>
          </cell>
          <cell r="DV40">
            <v>32341.5</v>
          </cell>
          <cell r="DW40">
            <v>691978.88</v>
          </cell>
          <cell r="DX40">
            <v>24390.81</v>
          </cell>
          <cell r="DY40">
            <v>112253.6</v>
          </cell>
          <cell r="DZ40">
            <v>103090.11</v>
          </cell>
          <cell r="EA40">
            <v>83178.69</v>
          </cell>
          <cell r="EB40">
            <v>504334.47</v>
          </cell>
          <cell r="EC40">
            <v>89093.46</v>
          </cell>
          <cell r="ED40">
            <v>551429.85</v>
          </cell>
          <cell r="EE40">
            <v>54505.3</v>
          </cell>
          <cell r="EF40">
            <v>1206435.3</v>
          </cell>
          <cell r="EG40">
            <v>766535.54</v>
          </cell>
          <cell r="EH40">
            <v>20867.330000000002</v>
          </cell>
          <cell r="EI40">
            <v>70916.160000000003</v>
          </cell>
          <cell r="EJ40">
            <v>65967</v>
          </cell>
          <cell r="EK40">
            <v>1070298.19</v>
          </cell>
          <cell r="EL40">
            <v>724479.47</v>
          </cell>
          <cell r="EM40">
            <v>1430729.48</v>
          </cell>
          <cell r="EN40">
            <v>1009041.84</v>
          </cell>
          <cell r="EO40">
            <v>73978.179999999993</v>
          </cell>
          <cell r="EP40">
            <v>167534.29</v>
          </cell>
          <cell r="EQ40">
            <v>68693.73</v>
          </cell>
          <cell r="ER40">
            <v>399611.81</v>
          </cell>
          <cell r="ES40">
            <v>1088997.75</v>
          </cell>
          <cell r="ET40">
            <v>0</v>
          </cell>
          <cell r="EU40">
            <v>0</v>
          </cell>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cell r="GA40">
            <v>0</v>
          </cell>
          <cell r="GB40">
            <v>0</v>
          </cell>
          <cell r="GC40">
            <v>0</v>
          </cell>
          <cell r="GD40">
            <v>0</v>
          </cell>
          <cell r="GE40">
            <v>0</v>
          </cell>
          <cell r="GF40">
            <v>0</v>
          </cell>
          <cell r="GG40">
            <v>0</v>
          </cell>
          <cell r="GH40">
            <v>0</v>
          </cell>
          <cell r="GI40">
            <v>0</v>
          </cell>
          <cell r="GJ40">
            <v>0</v>
          </cell>
          <cell r="GK40">
            <v>0</v>
          </cell>
          <cell r="GL40">
            <v>0</v>
          </cell>
          <cell r="GM40">
            <v>0</v>
          </cell>
          <cell r="GN40">
            <v>0</v>
          </cell>
          <cell r="GO40">
            <v>0</v>
          </cell>
          <cell r="GP40">
            <v>0</v>
          </cell>
          <cell r="GQ40">
            <v>0</v>
          </cell>
          <cell r="GR40">
            <v>0</v>
          </cell>
          <cell r="GS40">
            <v>0</v>
          </cell>
          <cell r="GT40">
            <v>0</v>
          </cell>
          <cell r="GU40">
            <v>0</v>
          </cell>
          <cell r="GV40">
            <v>0</v>
          </cell>
          <cell r="GW40">
            <v>0</v>
          </cell>
          <cell r="GX40">
            <v>0</v>
          </cell>
          <cell r="GY40">
            <v>0</v>
          </cell>
          <cell r="GZ40">
            <v>0</v>
          </cell>
          <cell r="HA40">
            <v>0</v>
          </cell>
          <cell r="HB40">
            <v>0</v>
          </cell>
          <cell r="HC40">
            <v>0</v>
          </cell>
          <cell r="HD40">
            <v>0</v>
          </cell>
          <cell r="HE40">
            <v>0</v>
          </cell>
          <cell r="HF40">
            <v>0</v>
          </cell>
          <cell r="HG40">
            <v>0</v>
          </cell>
          <cell r="HH40">
            <v>0</v>
          </cell>
          <cell r="HI40">
            <v>0</v>
          </cell>
          <cell r="HJ40">
            <v>0</v>
          </cell>
          <cell r="HK40">
            <v>0</v>
          </cell>
          <cell r="HL40">
            <v>0</v>
          </cell>
          <cell r="HM40">
            <v>0</v>
          </cell>
          <cell r="HN40">
            <v>0</v>
          </cell>
          <cell r="HO40">
            <v>0</v>
          </cell>
          <cell r="HP40">
            <v>0</v>
          </cell>
          <cell r="HQ40">
            <v>0</v>
          </cell>
          <cell r="HR40">
            <v>0</v>
          </cell>
          <cell r="HS40">
            <v>0</v>
          </cell>
          <cell r="HT40">
            <v>0</v>
          </cell>
          <cell r="HU40">
            <v>0</v>
          </cell>
          <cell r="HV40">
            <v>0</v>
          </cell>
          <cell r="HW40">
            <v>0</v>
          </cell>
          <cell r="HX40">
            <v>0</v>
          </cell>
          <cell r="HY40">
            <v>0</v>
          </cell>
          <cell r="HZ40">
            <v>0</v>
          </cell>
          <cell r="IA40">
            <v>0</v>
          </cell>
          <cell r="IB40">
            <v>0</v>
          </cell>
          <cell r="IC40">
            <v>0</v>
          </cell>
          <cell r="ID40">
            <v>0</v>
          </cell>
          <cell r="IE40">
            <v>0</v>
          </cell>
          <cell r="IF40">
            <v>0</v>
          </cell>
          <cell r="IG40">
            <v>0</v>
          </cell>
          <cell r="IH40">
            <v>0</v>
          </cell>
          <cell r="II40">
            <v>0</v>
          </cell>
          <cell r="IJ40">
            <v>0</v>
          </cell>
          <cell r="IK40">
            <v>0</v>
          </cell>
          <cell r="IL40">
            <v>0</v>
          </cell>
          <cell r="IM40">
            <v>0</v>
          </cell>
          <cell r="IN40">
            <v>0</v>
          </cell>
          <cell r="IO40">
            <v>0</v>
          </cell>
          <cell r="IP40">
            <v>0</v>
          </cell>
          <cell r="IQ40">
            <v>0</v>
          </cell>
          <cell r="IR40">
            <v>0</v>
          </cell>
          <cell r="IS40">
            <v>0</v>
          </cell>
          <cell r="IT40">
            <v>0</v>
          </cell>
          <cell r="IU40">
            <v>0</v>
          </cell>
          <cell r="IV40">
            <v>0</v>
          </cell>
          <cell r="IW40">
            <v>0</v>
          </cell>
          <cell r="IX40">
            <v>0</v>
          </cell>
          <cell r="IY40">
            <v>0</v>
          </cell>
          <cell r="IZ40">
            <v>0</v>
          </cell>
          <cell r="JA40">
            <v>0</v>
          </cell>
          <cell r="JB40">
            <v>0</v>
          </cell>
          <cell r="JC40">
            <v>0</v>
          </cell>
          <cell r="JD40">
            <v>0</v>
          </cell>
          <cell r="JE40">
            <v>0</v>
          </cell>
          <cell r="JF40">
            <v>0</v>
          </cell>
          <cell r="JG40">
            <v>0</v>
          </cell>
          <cell r="JH40">
            <v>0</v>
          </cell>
          <cell r="JI40">
            <v>0</v>
          </cell>
          <cell r="JJ40">
            <v>0</v>
          </cell>
          <cell r="JK40">
            <v>0</v>
          </cell>
          <cell r="JL40">
            <v>0</v>
          </cell>
          <cell r="JM40">
            <v>0</v>
          </cell>
          <cell r="JN40">
            <v>0</v>
          </cell>
          <cell r="JO40">
            <v>0</v>
          </cell>
          <cell r="JP40">
            <v>0</v>
          </cell>
          <cell r="JQ40">
            <v>0</v>
          </cell>
          <cell r="JR40">
            <v>0</v>
          </cell>
          <cell r="JS40">
            <v>0</v>
          </cell>
          <cell r="JT40">
            <v>0</v>
          </cell>
          <cell r="JU40">
            <v>0</v>
          </cell>
          <cell r="JV40">
            <v>0</v>
          </cell>
          <cell r="JW40">
            <v>0</v>
          </cell>
          <cell r="JX40">
            <v>0</v>
          </cell>
          <cell r="JY40">
            <v>0</v>
          </cell>
          <cell r="JZ40">
            <v>0</v>
          </cell>
          <cell r="KA40">
            <v>0</v>
          </cell>
          <cell r="KB40">
            <v>0</v>
          </cell>
          <cell r="KC40">
            <v>0</v>
          </cell>
          <cell r="KD40">
            <v>0</v>
          </cell>
          <cell r="KE40">
            <v>0</v>
          </cell>
          <cell r="KF40">
            <v>0</v>
          </cell>
          <cell r="KG40">
            <v>0</v>
          </cell>
          <cell r="KH40">
            <v>0</v>
          </cell>
          <cell r="KI40">
            <v>0</v>
          </cell>
          <cell r="KJ40">
            <v>0</v>
          </cell>
          <cell r="KK40">
            <v>0</v>
          </cell>
          <cell r="KL40">
            <v>0</v>
          </cell>
          <cell r="KM40">
            <v>0</v>
          </cell>
          <cell r="KN40">
            <v>0</v>
          </cell>
          <cell r="KO40">
            <v>0</v>
          </cell>
          <cell r="KP40">
            <v>0</v>
          </cell>
          <cell r="KQ40">
            <v>0</v>
          </cell>
          <cell r="KR40">
            <v>0</v>
          </cell>
          <cell r="KS40">
            <v>0</v>
          </cell>
          <cell r="KT40">
            <v>0</v>
          </cell>
          <cell r="KU40">
            <v>0</v>
          </cell>
          <cell r="KV40">
            <v>0</v>
          </cell>
          <cell r="KW40">
            <v>0</v>
          </cell>
          <cell r="KX40">
            <v>0</v>
          </cell>
          <cell r="KY40">
            <v>0</v>
          </cell>
          <cell r="KZ40">
            <v>0</v>
          </cell>
          <cell r="LA40">
            <v>0</v>
          </cell>
          <cell r="LB40">
            <v>0</v>
          </cell>
          <cell r="LC40">
            <v>0</v>
          </cell>
          <cell r="LD40">
            <v>0</v>
          </cell>
          <cell r="LE40">
            <v>0</v>
          </cell>
          <cell r="LF40">
            <v>0</v>
          </cell>
          <cell r="LG40">
            <v>0</v>
          </cell>
          <cell r="LH40">
            <v>0</v>
          </cell>
          <cell r="LI40">
            <v>0</v>
          </cell>
        </row>
        <row r="41">
          <cell r="C41">
            <v>721</v>
          </cell>
          <cell r="D41">
            <v>7212</v>
          </cell>
          <cell r="E41" t="str">
            <v>Primici od prodaje nefinansijske imovine</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806645.4</v>
          </cell>
          <cell r="CT41">
            <v>0</v>
          </cell>
          <cell r="CU41">
            <v>42455.02</v>
          </cell>
          <cell r="CV41">
            <v>0</v>
          </cell>
          <cell r="CW41">
            <v>808096.84</v>
          </cell>
          <cell r="CX41">
            <v>238690.3</v>
          </cell>
          <cell r="CY41">
            <v>117596.01</v>
          </cell>
          <cell r="CZ41">
            <v>238150.88</v>
          </cell>
          <cell r="DA41">
            <v>2000</v>
          </cell>
          <cell r="DB41">
            <v>144908.31</v>
          </cell>
          <cell r="DC41">
            <v>81036.460000000006</v>
          </cell>
          <cell r="DD41">
            <v>22801.94</v>
          </cell>
          <cell r="DE41">
            <v>8506.2800000000007</v>
          </cell>
          <cell r="DF41">
            <v>1931437.28</v>
          </cell>
          <cell r="DG41">
            <v>180705.85</v>
          </cell>
          <cell r="DH41">
            <v>232737.93</v>
          </cell>
          <cell r="DI41">
            <v>811068.65</v>
          </cell>
          <cell r="DJ41">
            <v>78698.81</v>
          </cell>
          <cell r="DK41">
            <v>172824.69</v>
          </cell>
          <cell r="DL41">
            <v>1025099.47</v>
          </cell>
          <cell r="DM41">
            <v>23946.27</v>
          </cell>
          <cell r="DN41">
            <v>2673826.0900000003</v>
          </cell>
          <cell r="DO41">
            <v>70019.59</v>
          </cell>
          <cell r="DP41">
            <v>829842.76</v>
          </cell>
          <cell r="DQ41">
            <v>1748791.8</v>
          </cell>
          <cell r="DR41">
            <v>24096.58</v>
          </cell>
          <cell r="DS41">
            <v>156908.39000000001</v>
          </cell>
          <cell r="DT41">
            <v>109.348</v>
          </cell>
          <cell r="DU41">
            <v>929741.52</v>
          </cell>
          <cell r="DV41">
            <v>32341.5</v>
          </cell>
          <cell r="DW41">
            <v>691978.88</v>
          </cell>
          <cell r="DX41">
            <v>24386.31</v>
          </cell>
          <cell r="DY41">
            <v>112253.6</v>
          </cell>
          <cell r="DZ41">
            <v>103090.11</v>
          </cell>
          <cell r="EA41">
            <v>83178.69</v>
          </cell>
          <cell r="EB41">
            <v>504334.47</v>
          </cell>
          <cell r="EC41">
            <v>89093.46</v>
          </cell>
          <cell r="ED41">
            <v>551429.85</v>
          </cell>
          <cell r="EE41">
            <v>54505.3</v>
          </cell>
          <cell r="EF41">
            <v>1206435.3</v>
          </cell>
          <cell r="EG41">
            <v>766535.54</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cell r="GA41">
            <v>0</v>
          </cell>
          <cell r="GB41">
            <v>0</v>
          </cell>
          <cell r="GC41">
            <v>0</v>
          </cell>
          <cell r="GD41">
            <v>0</v>
          </cell>
          <cell r="GE41">
            <v>0</v>
          </cell>
          <cell r="GF41">
            <v>0</v>
          </cell>
          <cell r="GG41">
            <v>0</v>
          </cell>
          <cell r="GH41">
            <v>0</v>
          </cell>
          <cell r="GI41">
            <v>0</v>
          </cell>
          <cell r="GJ41">
            <v>0</v>
          </cell>
          <cell r="GK41">
            <v>0</v>
          </cell>
          <cell r="GL41">
            <v>0</v>
          </cell>
          <cell r="GM41">
            <v>0</v>
          </cell>
          <cell r="GN41">
            <v>0</v>
          </cell>
          <cell r="GO41">
            <v>0</v>
          </cell>
          <cell r="GP41">
            <v>0</v>
          </cell>
          <cell r="GQ41">
            <v>0</v>
          </cell>
          <cell r="GR41">
            <v>0</v>
          </cell>
          <cell r="GS41">
            <v>0</v>
          </cell>
          <cell r="GT41">
            <v>0</v>
          </cell>
          <cell r="GU41">
            <v>0</v>
          </cell>
          <cell r="GV41">
            <v>0</v>
          </cell>
          <cell r="GW41">
            <v>0</v>
          </cell>
          <cell r="GX41">
            <v>0</v>
          </cell>
          <cell r="GY41">
            <v>0</v>
          </cell>
          <cell r="GZ41">
            <v>0</v>
          </cell>
          <cell r="HA41">
            <v>0</v>
          </cell>
          <cell r="HB41">
            <v>0</v>
          </cell>
          <cell r="HC41">
            <v>0</v>
          </cell>
          <cell r="HD41">
            <v>0</v>
          </cell>
          <cell r="HE41">
            <v>0</v>
          </cell>
          <cell r="HF41">
            <v>0</v>
          </cell>
          <cell r="HG41">
            <v>0</v>
          </cell>
          <cell r="HH41">
            <v>0</v>
          </cell>
          <cell r="HI41">
            <v>0</v>
          </cell>
          <cell r="HJ41">
            <v>0</v>
          </cell>
          <cell r="HK41">
            <v>0</v>
          </cell>
          <cell r="HL41">
            <v>0</v>
          </cell>
          <cell r="HM41">
            <v>0</v>
          </cell>
          <cell r="HN41">
            <v>0</v>
          </cell>
          <cell r="HO41">
            <v>0</v>
          </cell>
          <cell r="HP41">
            <v>0</v>
          </cell>
          <cell r="HQ41">
            <v>0</v>
          </cell>
          <cell r="HR41">
            <v>0</v>
          </cell>
          <cell r="HS41">
            <v>0</v>
          </cell>
          <cell r="HT41">
            <v>0</v>
          </cell>
          <cell r="HU41">
            <v>0</v>
          </cell>
          <cell r="HV41">
            <v>0</v>
          </cell>
          <cell r="HW41">
            <v>0</v>
          </cell>
          <cell r="HX41">
            <v>0</v>
          </cell>
          <cell r="HY41">
            <v>0</v>
          </cell>
          <cell r="HZ41">
            <v>0</v>
          </cell>
          <cell r="IA41">
            <v>0</v>
          </cell>
          <cell r="IB41">
            <v>0</v>
          </cell>
          <cell r="IC41">
            <v>0</v>
          </cell>
          <cell r="ID41">
            <v>0</v>
          </cell>
          <cell r="IE41">
            <v>0</v>
          </cell>
          <cell r="IF41">
            <v>0</v>
          </cell>
          <cell r="IG41">
            <v>0</v>
          </cell>
          <cell r="IH41">
            <v>0</v>
          </cell>
          <cell r="II41">
            <v>0</v>
          </cell>
          <cell r="IJ41">
            <v>0</v>
          </cell>
          <cell r="IK41">
            <v>0</v>
          </cell>
          <cell r="IL41">
            <v>0</v>
          </cell>
          <cell r="IM41">
            <v>0</v>
          </cell>
          <cell r="IN41">
            <v>0</v>
          </cell>
          <cell r="IO41">
            <v>0</v>
          </cell>
          <cell r="IP41">
            <v>0</v>
          </cell>
          <cell r="IQ41">
            <v>0</v>
          </cell>
          <cell r="IR41">
            <v>0</v>
          </cell>
          <cell r="IS41">
            <v>0</v>
          </cell>
          <cell r="IT41">
            <v>0</v>
          </cell>
          <cell r="IU41">
            <v>0</v>
          </cell>
          <cell r="IV41">
            <v>0</v>
          </cell>
          <cell r="IW41">
            <v>0</v>
          </cell>
          <cell r="IX41">
            <v>0</v>
          </cell>
          <cell r="IY41">
            <v>0</v>
          </cell>
          <cell r="IZ41">
            <v>0</v>
          </cell>
          <cell r="JA41">
            <v>0</v>
          </cell>
          <cell r="JB41">
            <v>0</v>
          </cell>
          <cell r="JC41">
            <v>0</v>
          </cell>
          <cell r="JD41">
            <v>0</v>
          </cell>
          <cell r="JE41">
            <v>0</v>
          </cell>
          <cell r="JF41">
            <v>0</v>
          </cell>
          <cell r="JG41">
            <v>0</v>
          </cell>
          <cell r="JH41">
            <v>0</v>
          </cell>
          <cell r="JI41">
            <v>0</v>
          </cell>
          <cell r="JJ41">
            <v>0</v>
          </cell>
          <cell r="JK41">
            <v>0</v>
          </cell>
          <cell r="JL41">
            <v>0</v>
          </cell>
          <cell r="JM41">
            <v>0</v>
          </cell>
          <cell r="JN41">
            <v>0</v>
          </cell>
          <cell r="JO41">
            <v>0</v>
          </cell>
          <cell r="JP41">
            <v>0</v>
          </cell>
          <cell r="JQ41">
            <v>0</v>
          </cell>
          <cell r="JR41">
            <v>0</v>
          </cell>
          <cell r="JS41">
            <v>0</v>
          </cell>
          <cell r="JT41">
            <v>0</v>
          </cell>
          <cell r="JU41">
            <v>0</v>
          </cell>
          <cell r="JV41">
            <v>0</v>
          </cell>
          <cell r="JW41">
            <v>0</v>
          </cell>
          <cell r="JX41">
            <v>0</v>
          </cell>
          <cell r="JY41">
            <v>0</v>
          </cell>
          <cell r="JZ41">
            <v>0</v>
          </cell>
          <cell r="KA41">
            <v>0</v>
          </cell>
          <cell r="KB41">
            <v>0</v>
          </cell>
          <cell r="KC41">
            <v>0</v>
          </cell>
          <cell r="KD41">
            <v>0</v>
          </cell>
          <cell r="KE41">
            <v>0</v>
          </cell>
          <cell r="KF41">
            <v>0</v>
          </cell>
          <cell r="KG41">
            <v>0</v>
          </cell>
          <cell r="KH41">
            <v>0</v>
          </cell>
          <cell r="KI41">
            <v>0</v>
          </cell>
          <cell r="KJ41">
            <v>0</v>
          </cell>
          <cell r="KK41">
            <v>0</v>
          </cell>
          <cell r="KL41">
            <v>0</v>
          </cell>
          <cell r="KM41">
            <v>0</v>
          </cell>
          <cell r="KN41">
            <v>0</v>
          </cell>
          <cell r="KO41">
            <v>0</v>
          </cell>
          <cell r="KP41">
            <v>0</v>
          </cell>
          <cell r="KQ41">
            <v>0</v>
          </cell>
          <cell r="KR41">
            <v>0</v>
          </cell>
          <cell r="KS41">
            <v>0</v>
          </cell>
          <cell r="KT41">
            <v>0</v>
          </cell>
          <cell r="KU41">
            <v>0</v>
          </cell>
          <cell r="KV41">
            <v>0</v>
          </cell>
          <cell r="KW41">
            <v>0</v>
          </cell>
          <cell r="KX41">
            <v>0</v>
          </cell>
          <cell r="KY41">
            <v>0</v>
          </cell>
          <cell r="KZ41">
            <v>0</v>
          </cell>
          <cell r="LA41">
            <v>0</v>
          </cell>
          <cell r="LB41">
            <v>0</v>
          </cell>
          <cell r="LC41">
            <v>0</v>
          </cell>
          <cell r="LD41">
            <v>0</v>
          </cell>
          <cell r="LE41">
            <v>0</v>
          </cell>
          <cell r="LF41">
            <v>0</v>
          </cell>
          <cell r="LG41">
            <v>0</v>
          </cell>
          <cell r="LH41">
            <v>0</v>
          </cell>
          <cell r="LI41">
            <v>0</v>
          </cell>
        </row>
        <row r="42">
          <cell r="C42">
            <v>722</v>
          </cell>
          <cell r="D42">
            <v>7222</v>
          </cell>
          <cell r="E42" t="str">
            <v>Primici od prodaje finansijske imovine</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10542.3</v>
          </cell>
          <cell r="CM42">
            <v>34351.880000000005</v>
          </cell>
          <cell r="CN42">
            <v>12933.289999999999</v>
          </cell>
          <cell r="CO42">
            <v>120350.93999999999</v>
          </cell>
          <cell r="CP42">
            <v>206183.41000000003</v>
          </cell>
          <cell r="CQ42">
            <v>461491.11</v>
          </cell>
          <cell r="CR42">
            <v>435504.79999999993</v>
          </cell>
          <cell r="CS42">
            <v>21603.090000000004</v>
          </cell>
          <cell r="CT42">
            <v>315288.5</v>
          </cell>
          <cell r="CU42">
            <v>218936.67</v>
          </cell>
          <cell r="CV42">
            <v>330347.20999999996</v>
          </cell>
          <cell r="CW42">
            <v>8124115.8899999997</v>
          </cell>
          <cell r="CX42">
            <v>0</v>
          </cell>
          <cell r="CY42">
            <v>62955.58</v>
          </cell>
          <cell r="DA42">
            <v>55269.99</v>
          </cell>
          <cell r="DB42">
            <v>0</v>
          </cell>
          <cell r="DC42">
            <v>185990.97</v>
          </cell>
          <cell r="DD42">
            <v>682183.45</v>
          </cell>
          <cell r="DE42">
            <v>462866.68</v>
          </cell>
          <cell r="DF42">
            <v>38309.370000000003</v>
          </cell>
          <cell r="DG42">
            <v>701574.36</v>
          </cell>
          <cell r="DH42">
            <v>5343.49</v>
          </cell>
          <cell r="DI42">
            <v>487695.92</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4.5</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cell r="GA42">
            <v>0</v>
          </cell>
          <cell r="GB42">
            <v>0</v>
          </cell>
          <cell r="GC42">
            <v>0</v>
          </cell>
          <cell r="GD42">
            <v>0</v>
          </cell>
          <cell r="GE42">
            <v>0</v>
          </cell>
          <cell r="GF42">
            <v>0</v>
          </cell>
          <cell r="GG42">
            <v>0</v>
          </cell>
          <cell r="GH42">
            <v>0</v>
          </cell>
          <cell r="GI42">
            <v>0</v>
          </cell>
          <cell r="GJ42">
            <v>0</v>
          </cell>
          <cell r="GK42">
            <v>0</v>
          </cell>
          <cell r="GL42">
            <v>0</v>
          </cell>
          <cell r="GM42">
            <v>0</v>
          </cell>
          <cell r="GN42">
            <v>0</v>
          </cell>
          <cell r="GO42">
            <v>0</v>
          </cell>
          <cell r="GP42">
            <v>0</v>
          </cell>
          <cell r="GQ42">
            <v>0</v>
          </cell>
          <cell r="GR42">
            <v>0</v>
          </cell>
          <cell r="GS42">
            <v>0</v>
          </cell>
          <cell r="GT42">
            <v>0</v>
          </cell>
          <cell r="GU42">
            <v>0</v>
          </cell>
          <cell r="GV42">
            <v>0</v>
          </cell>
          <cell r="GW42">
            <v>0</v>
          </cell>
          <cell r="GX42">
            <v>0</v>
          </cell>
          <cell r="GY42">
            <v>0</v>
          </cell>
          <cell r="GZ42">
            <v>0</v>
          </cell>
          <cell r="HA42">
            <v>0</v>
          </cell>
          <cell r="HB42">
            <v>0</v>
          </cell>
          <cell r="HC42">
            <v>0</v>
          </cell>
          <cell r="HD42">
            <v>0</v>
          </cell>
          <cell r="HE42">
            <v>0</v>
          </cell>
          <cell r="HF42">
            <v>0</v>
          </cell>
          <cell r="HG42">
            <v>0</v>
          </cell>
          <cell r="HH42">
            <v>0</v>
          </cell>
          <cell r="HI42">
            <v>0</v>
          </cell>
          <cell r="HJ42">
            <v>0</v>
          </cell>
          <cell r="HK42">
            <v>0</v>
          </cell>
          <cell r="HL42">
            <v>0</v>
          </cell>
          <cell r="HM42">
            <v>0</v>
          </cell>
          <cell r="HN42">
            <v>0</v>
          </cell>
          <cell r="HO42">
            <v>0</v>
          </cell>
          <cell r="HP42">
            <v>0</v>
          </cell>
          <cell r="HQ42">
            <v>0</v>
          </cell>
          <cell r="HR42">
            <v>0</v>
          </cell>
          <cell r="HS42">
            <v>0</v>
          </cell>
          <cell r="HT42">
            <v>0</v>
          </cell>
          <cell r="HU42">
            <v>0</v>
          </cell>
          <cell r="HV42">
            <v>0</v>
          </cell>
          <cell r="HW42">
            <v>0</v>
          </cell>
          <cell r="HX42">
            <v>0</v>
          </cell>
          <cell r="HY42">
            <v>0</v>
          </cell>
          <cell r="HZ42">
            <v>0</v>
          </cell>
          <cell r="IA42">
            <v>0</v>
          </cell>
          <cell r="IB42">
            <v>0</v>
          </cell>
          <cell r="IC42">
            <v>0</v>
          </cell>
          <cell r="ID42">
            <v>0</v>
          </cell>
          <cell r="IE42">
            <v>0</v>
          </cell>
          <cell r="IF42">
            <v>0</v>
          </cell>
          <cell r="IG42">
            <v>0</v>
          </cell>
          <cell r="IH42">
            <v>0</v>
          </cell>
          <cell r="II42">
            <v>0</v>
          </cell>
          <cell r="IJ42">
            <v>0</v>
          </cell>
          <cell r="IK42">
            <v>0</v>
          </cell>
          <cell r="IL42">
            <v>0</v>
          </cell>
          <cell r="IM42">
            <v>0</v>
          </cell>
          <cell r="IN42">
            <v>0</v>
          </cell>
          <cell r="IO42">
            <v>0</v>
          </cell>
          <cell r="IP42">
            <v>0</v>
          </cell>
          <cell r="IQ42">
            <v>0</v>
          </cell>
          <cell r="IR42">
            <v>0</v>
          </cell>
          <cell r="IS42">
            <v>0</v>
          </cell>
          <cell r="IT42">
            <v>0</v>
          </cell>
          <cell r="IU42">
            <v>0</v>
          </cell>
          <cell r="IV42">
            <v>0</v>
          </cell>
          <cell r="IW42">
            <v>0</v>
          </cell>
          <cell r="IX42">
            <v>0</v>
          </cell>
          <cell r="IY42">
            <v>0</v>
          </cell>
          <cell r="IZ42">
            <v>0</v>
          </cell>
          <cell r="JA42">
            <v>0</v>
          </cell>
          <cell r="JB42">
            <v>0</v>
          </cell>
          <cell r="JC42">
            <v>0</v>
          </cell>
          <cell r="JD42">
            <v>0</v>
          </cell>
          <cell r="JE42">
            <v>0</v>
          </cell>
          <cell r="JF42">
            <v>0</v>
          </cell>
          <cell r="JG42">
            <v>0</v>
          </cell>
          <cell r="JH42">
            <v>0</v>
          </cell>
          <cell r="JI42">
            <v>0</v>
          </cell>
          <cell r="JJ42">
            <v>0</v>
          </cell>
          <cell r="JK42">
            <v>0</v>
          </cell>
          <cell r="JL42">
            <v>0</v>
          </cell>
          <cell r="JM42">
            <v>0</v>
          </cell>
          <cell r="JN42">
            <v>0</v>
          </cell>
          <cell r="JO42">
            <v>0</v>
          </cell>
          <cell r="JP42">
            <v>0</v>
          </cell>
          <cell r="JQ42">
            <v>0</v>
          </cell>
          <cell r="JR42">
            <v>0</v>
          </cell>
          <cell r="JS42">
            <v>0</v>
          </cell>
          <cell r="JT42">
            <v>0</v>
          </cell>
          <cell r="JU42">
            <v>0</v>
          </cell>
          <cell r="JV42">
            <v>0</v>
          </cell>
          <cell r="JW42">
            <v>0</v>
          </cell>
          <cell r="JX42">
            <v>0</v>
          </cell>
          <cell r="JY42">
            <v>0</v>
          </cell>
          <cell r="JZ42">
            <v>0</v>
          </cell>
          <cell r="KA42">
            <v>0</v>
          </cell>
          <cell r="KB42">
            <v>0</v>
          </cell>
          <cell r="KC42">
            <v>0</v>
          </cell>
          <cell r="KD42">
            <v>0</v>
          </cell>
          <cell r="KE42">
            <v>0</v>
          </cell>
          <cell r="KF42">
            <v>0</v>
          </cell>
          <cell r="KG42">
            <v>0</v>
          </cell>
          <cell r="KH42">
            <v>0</v>
          </cell>
          <cell r="KI42">
            <v>0</v>
          </cell>
          <cell r="KJ42">
            <v>0</v>
          </cell>
          <cell r="KK42">
            <v>0</v>
          </cell>
          <cell r="KL42">
            <v>0</v>
          </cell>
          <cell r="KM42">
            <v>0</v>
          </cell>
          <cell r="KN42">
            <v>0</v>
          </cell>
          <cell r="KO42">
            <v>0</v>
          </cell>
          <cell r="KP42">
            <v>0</v>
          </cell>
          <cell r="KQ42">
            <v>0</v>
          </cell>
          <cell r="KR42">
            <v>0</v>
          </cell>
          <cell r="KS42">
            <v>0</v>
          </cell>
          <cell r="KT42">
            <v>0</v>
          </cell>
          <cell r="KU42">
            <v>0</v>
          </cell>
          <cell r="KV42">
            <v>0</v>
          </cell>
          <cell r="KW42">
            <v>0</v>
          </cell>
          <cell r="KX42">
            <v>0</v>
          </cell>
          <cell r="KY42">
            <v>0</v>
          </cell>
          <cell r="KZ42">
            <v>0</v>
          </cell>
          <cell r="LA42">
            <v>0</v>
          </cell>
          <cell r="LB42">
            <v>0</v>
          </cell>
          <cell r="LC42">
            <v>0</v>
          </cell>
          <cell r="LD42">
            <v>0</v>
          </cell>
          <cell r="LE42">
            <v>0</v>
          </cell>
          <cell r="LF42">
            <v>0</v>
          </cell>
          <cell r="LG42">
            <v>0</v>
          </cell>
          <cell r="LH42">
            <v>0</v>
          </cell>
          <cell r="LI42">
            <v>0</v>
          </cell>
        </row>
        <row r="43">
          <cell r="A43">
            <v>0</v>
          </cell>
          <cell r="B43">
            <v>73</v>
          </cell>
          <cell r="C43">
            <v>0</v>
          </cell>
          <cell r="D43">
            <v>73</v>
          </cell>
          <cell r="E43" t="str">
            <v>Primici od otplate kredita</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206949.9</v>
          </cell>
          <cell r="CM43">
            <v>235107.78999999998</v>
          </cell>
          <cell r="CN43">
            <v>299748.19</v>
          </cell>
          <cell r="CO43">
            <v>298965.78000000003</v>
          </cell>
          <cell r="CP43">
            <v>208873.82</v>
          </cell>
          <cell r="CQ43">
            <v>273742.46000000002</v>
          </cell>
          <cell r="CR43">
            <v>3435190.4099999997</v>
          </cell>
          <cell r="CS43">
            <v>586185.70000000007</v>
          </cell>
          <cell r="CT43">
            <v>401482.51</v>
          </cell>
          <cell r="CU43">
            <v>614629.94999999995</v>
          </cell>
          <cell r="CV43">
            <v>171580.47</v>
          </cell>
          <cell r="CW43">
            <v>1810625.69</v>
          </cell>
          <cell r="CX43">
            <v>145969.23000000001</v>
          </cell>
          <cell r="CY43">
            <v>107462.68</v>
          </cell>
          <cell r="CZ43">
            <v>292731.87</v>
          </cell>
          <cell r="DA43">
            <v>369726.11</v>
          </cell>
          <cell r="DB43">
            <v>118088.34</v>
          </cell>
          <cell r="DC43">
            <v>988773.85</v>
          </cell>
          <cell r="DD43">
            <v>98780.82</v>
          </cell>
          <cell r="DE43">
            <v>305044.76</v>
          </cell>
          <cell r="DF43">
            <v>476893.98</v>
          </cell>
          <cell r="DG43">
            <v>368051.05</v>
          </cell>
          <cell r="DH43">
            <v>1895040.21</v>
          </cell>
          <cell r="DI43">
            <v>3355488.29</v>
          </cell>
          <cell r="DJ43">
            <v>444135.32</v>
          </cell>
          <cell r="DK43">
            <v>1847442.89</v>
          </cell>
          <cell r="DL43">
            <v>506716.21999999991</v>
          </cell>
          <cell r="DM43">
            <v>364215.68999999994</v>
          </cell>
          <cell r="DN43">
            <v>411816.75</v>
          </cell>
          <cell r="DO43">
            <v>1029407.6</v>
          </cell>
          <cell r="DP43">
            <v>90543.209999999992</v>
          </cell>
          <cell r="DQ43">
            <v>79534.3</v>
          </cell>
          <cell r="DR43">
            <v>141338.74</v>
          </cell>
          <cell r="DS43">
            <v>599188.87</v>
          </cell>
          <cell r="DT43">
            <v>330568.99</v>
          </cell>
          <cell r="DU43">
            <v>2084879.29</v>
          </cell>
          <cell r="DV43">
            <v>148151.23000000001</v>
          </cell>
          <cell r="DW43">
            <v>82290.95</v>
          </cell>
          <cell r="DX43">
            <v>119438.57</v>
          </cell>
          <cell r="DY43">
            <v>103043.66</v>
          </cell>
          <cell r="DZ43">
            <v>921596.33</v>
          </cell>
          <cell r="EA43">
            <v>565850.1</v>
          </cell>
          <cell r="EB43">
            <v>84480.12</v>
          </cell>
          <cell r="EC43">
            <v>79378.06</v>
          </cell>
          <cell r="ED43">
            <v>134318.35</v>
          </cell>
          <cell r="EE43">
            <v>226256.22</v>
          </cell>
          <cell r="EF43">
            <v>783922.87</v>
          </cell>
          <cell r="EG43">
            <v>1413894.45</v>
          </cell>
          <cell r="EH43">
            <v>150350.67000000001</v>
          </cell>
          <cell r="EI43">
            <v>500193.46</v>
          </cell>
          <cell r="EJ43">
            <v>126045.79</v>
          </cell>
          <cell r="EK43">
            <v>67133.97</v>
          </cell>
          <cell r="EL43">
            <v>340170.16</v>
          </cell>
          <cell r="EM43">
            <v>1431878.17</v>
          </cell>
          <cell r="EN43">
            <v>588856.99</v>
          </cell>
          <cell r="EO43">
            <v>142813.88</v>
          </cell>
          <cell r="EP43">
            <v>182139.62</v>
          </cell>
          <cell r="EQ43">
            <v>603855.75</v>
          </cell>
          <cell r="ER43">
            <v>987894.53</v>
          </cell>
          <cell r="ES43">
            <v>1153177.5900000001</v>
          </cell>
          <cell r="ET43">
            <v>0</v>
          </cell>
          <cell r="EU43">
            <v>0</v>
          </cell>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cell r="GA43">
            <v>0</v>
          </cell>
          <cell r="GB43">
            <v>0</v>
          </cell>
          <cell r="GC43">
            <v>0</v>
          </cell>
          <cell r="GD43">
            <v>0</v>
          </cell>
          <cell r="GE43">
            <v>0</v>
          </cell>
          <cell r="GF43">
            <v>0</v>
          </cell>
          <cell r="GG43">
            <v>0</v>
          </cell>
          <cell r="GH43">
            <v>0</v>
          </cell>
          <cell r="GI43">
            <v>0</v>
          </cell>
          <cell r="GJ43">
            <v>0</v>
          </cell>
          <cell r="GK43">
            <v>0</v>
          </cell>
          <cell r="GL43">
            <v>0</v>
          </cell>
          <cell r="GM43">
            <v>0</v>
          </cell>
          <cell r="GN43">
            <v>0</v>
          </cell>
          <cell r="GO43">
            <v>0</v>
          </cell>
          <cell r="GP43">
            <v>0</v>
          </cell>
          <cell r="GQ43">
            <v>0</v>
          </cell>
          <cell r="GR43">
            <v>0</v>
          </cell>
          <cell r="GS43">
            <v>0</v>
          </cell>
          <cell r="GT43">
            <v>0</v>
          </cell>
          <cell r="GU43">
            <v>0</v>
          </cell>
          <cell r="GV43">
            <v>0</v>
          </cell>
          <cell r="GW43">
            <v>0</v>
          </cell>
          <cell r="GX43">
            <v>0</v>
          </cell>
          <cell r="GY43">
            <v>0</v>
          </cell>
          <cell r="GZ43">
            <v>0</v>
          </cell>
          <cell r="HA43">
            <v>0</v>
          </cell>
          <cell r="HB43">
            <v>0</v>
          </cell>
          <cell r="HC43">
            <v>0</v>
          </cell>
          <cell r="HD43">
            <v>0</v>
          </cell>
          <cell r="HE43">
            <v>0</v>
          </cell>
          <cell r="HF43">
            <v>0</v>
          </cell>
          <cell r="HG43">
            <v>0</v>
          </cell>
          <cell r="HH43">
            <v>0</v>
          </cell>
          <cell r="HI43">
            <v>0</v>
          </cell>
          <cell r="HJ43">
            <v>0</v>
          </cell>
          <cell r="HK43">
            <v>0</v>
          </cell>
          <cell r="HL43">
            <v>0</v>
          </cell>
          <cell r="HM43">
            <v>0</v>
          </cell>
          <cell r="HN43">
            <v>0</v>
          </cell>
          <cell r="HO43">
            <v>0</v>
          </cell>
          <cell r="HP43">
            <v>0</v>
          </cell>
          <cell r="HQ43">
            <v>0</v>
          </cell>
          <cell r="HR43">
            <v>0</v>
          </cell>
          <cell r="HS43">
            <v>0</v>
          </cell>
          <cell r="HT43">
            <v>0</v>
          </cell>
          <cell r="HU43">
            <v>0</v>
          </cell>
          <cell r="HV43">
            <v>0</v>
          </cell>
          <cell r="HW43">
            <v>0</v>
          </cell>
          <cell r="HX43">
            <v>0</v>
          </cell>
          <cell r="HY43">
            <v>0</v>
          </cell>
          <cell r="HZ43">
            <v>0</v>
          </cell>
          <cell r="IA43">
            <v>0</v>
          </cell>
          <cell r="IB43">
            <v>0</v>
          </cell>
          <cell r="IC43">
            <v>0</v>
          </cell>
          <cell r="ID43">
            <v>0</v>
          </cell>
          <cell r="IE43">
            <v>0</v>
          </cell>
          <cell r="IF43">
            <v>0</v>
          </cell>
          <cell r="IG43">
            <v>0</v>
          </cell>
          <cell r="IH43">
            <v>0</v>
          </cell>
          <cell r="II43">
            <v>0</v>
          </cell>
          <cell r="IJ43">
            <v>0</v>
          </cell>
          <cell r="IK43">
            <v>0</v>
          </cell>
          <cell r="IL43">
            <v>0</v>
          </cell>
          <cell r="IM43">
            <v>0</v>
          </cell>
          <cell r="IN43">
            <v>0</v>
          </cell>
          <cell r="IO43">
            <v>0</v>
          </cell>
          <cell r="IP43">
            <v>0</v>
          </cell>
          <cell r="IQ43">
            <v>0</v>
          </cell>
          <cell r="IR43">
            <v>0</v>
          </cell>
          <cell r="IS43">
            <v>0</v>
          </cell>
          <cell r="IT43">
            <v>0</v>
          </cell>
          <cell r="IU43">
            <v>0</v>
          </cell>
          <cell r="IV43">
            <v>0</v>
          </cell>
          <cell r="IW43">
            <v>0</v>
          </cell>
          <cell r="IX43">
            <v>0</v>
          </cell>
          <cell r="IY43">
            <v>0</v>
          </cell>
          <cell r="IZ43">
            <v>0</v>
          </cell>
          <cell r="JA43">
            <v>0</v>
          </cell>
          <cell r="JB43">
            <v>0</v>
          </cell>
          <cell r="JC43">
            <v>0</v>
          </cell>
          <cell r="JD43">
            <v>0</v>
          </cell>
          <cell r="JE43">
            <v>0</v>
          </cell>
          <cell r="JF43">
            <v>0</v>
          </cell>
          <cell r="JG43">
            <v>0</v>
          </cell>
          <cell r="JH43">
            <v>0</v>
          </cell>
          <cell r="JI43">
            <v>0</v>
          </cell>
          <cell r="JJ43">
            <v>0</v>
          </cell>
          <cell r="JK43">
            <v>0</v>
          </cell>
          <cell r="JL43">
            <v>0</v>
          </cell>
          <cell r="JM43">
            <v>0</v>
          </cell>
          <cell r="JN43">
            <v>0</v>
          </cell>
          <cell r="JO43">
            <v>0</v>
          </cell>
          <cell r="JP43">
            <v>0</v>
          </cell>
          <cell r="JQ43">
            <v>0</v>
          </cell>
          <cell r="JR43">
            <v>0</v>
          </cell>
          <cell r="JS43">
            <v>0</v>
          </cell>
          <cell r="JT43">
            <v>0</v>
          </cell>
          <cell r="JU43">
            <v>0</v>
          </cell>
          <cell r="JV43">
            <v>0</v>
          </cell>
          <cell r="JW43">
            <v>0</v>
          </cell>
          <cell r="JX43">
            <v>0</v>
          </cell>
          <cell r="JY43">
            <v>0</v>
          </cell>
          <cell r="JZ43">
            <v>0</v>
          </cell>
          <cell r="KA43">
            <v>0</v>
          </cell>
          <cell r="KB43">
            <v>0</v>
          </cell>
          <cell r="KC43">
            <v>0</v>
          </cell>
          <cell r="KD43">
            <v>0</v>
          </cell>
          <cell r="KE43">
            <v>0</v>
          </cell>
          <cell r="KF43">
            <v>0</v>
          </cell>
          <cell r="KG43">
            <v>0</v>
          </cell>
          <cell r="KH43">
            <v>0</v>
          </cell>
          <cell r="KI43">
            <v>0</v>
          </cell>
          <cell r="KJ43">
            <v>0</v>
          </cell>
          <cell r="KK43">
            <v>0</v>
          </cell>
          <cell r="KL43">
            <v>0</v>
          </cell>
          <cell r="KM43">
            <v>0</v>
          </cell>
          <cell r="KN43">
            <v>0</v>
          </cell>
          <cell r="KO43">
            <v>0</v>
          </cell>
          <cell r="KP43">
            <v>0</v>
          </cell>
          <cell r="KQ43">
            <v>0</v>
          </cell>
          <cell r="KR43">
            <v>0</v>
          </cell>
          <cell r="KS43">
            <v>0</v>
          </cell>
          <cell r="KT43">
            <v>0</v>
          </cell>
          <cell r="KU43">
            <v>0</v>
          </cell>
          <cell r="KV43">
            <v>0</v>
          </cell>
          <cell r="KW43">
            <v>0</v>
          </cell>
          <cell r="KX43">
            <v>0</v>
          </cell>
          <cell r="KY43">
            <v>0</v>
          </cell>
          <cell r="KZ43">
            <v>0</v>
          </cell>
          <cell r="LA43">
            <v>0</v>
          </cell>
          <cell r="LB43">
            <v>0</v>
          </cell>
          <cell r="LC43">
            <v>0</v>
          </cell>
          <cell r="LD43">
            <v>0</v>
          </cell>
          <cell r="LE43">
            <v>0</v>
          </cell>
          <cell r="LF43">
            <v>0</v>
          </cell>
          <cell r="LG43">
            <v>0</v>
          </cell>
          <cell r="LH43">
            <v>0</v>
          </cell>
          <cell r="LI43">
            <v>0</v>
          </cell>
        </row>
        <row r="44">
          <cell r="B44" t="str">
            <v xml:space="preserve"> </v>
          </cell>
          <cell r="C44">
            <v>731</v>
          </cell>
          <cell r="D44">
            <v>7311</v>
          </cell>
          <cell r="E44" t="str">
            <v>Primici od otplate kredita</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206949.9</v>
          </cell>
          <cell r="CM44">
            <v>235107.78999999998</v>
          </cell>
          <cell r="CN44">
            <v>299748.19</v>
          </cell>
          <cell r="CO44">
            <v>298965.78000000003</v>
          </cell>
          <cell r="CP44">
            <v>208873.82</v>
          </cell>
          <cell r="CQ44">
            <v>273742.46000000002</v>
          </cell>
          <cell r="CR44">
            <v>3435190.4099999997</v>
          </cell>
          <cell r="CS44">
            <v>586185.70000000007</v>
          </cell>
          <cell r="CT44">
            <v>401482.51</v>
          </cell>
          <cell r="CU44">
            <v>614629.94999999995</v>
          </cell>
          <cell r="CV44">
            <v>171580.47</v>
          </cell>
          <cell r="CW44">
            <v>1810625.69</v>
          </cell>
          <cell r="CX44">
            <v>145969.23000000001</v>
          </cell>
          <cell r="CY44">
            <v>107462.68</v>
          </cell>
          <cell r="CZ44">
            <v>292731.87</v>
          </cell>
          <cell r="DA44">
            <v>369726.11</v>
          </cell>
          <cell r="DB44">
            <v>118088.34</v>
          </cell>
          <cell r="DC44">
            <v>988773.85</v>
          </cell>
          <cell r="DD44">
            <v>98780.82</v>
          </cell>
          <cell r="DE44">
            <v>305044.76</v>
          </cell>
          <cell r="DF44">
            <v>476893.98</v>
          </cell>
          <cell r="DG44">
            <v>368051.05</v>
          </cell>
          <cell r="DH44">
            <v>1895040.21</v>
          </cell>
          <cell r="DI44">
            <v>3355488.29</v>
          </cell>
          <cell r="DJ44">
            <v>444135.32</v>
          </cell>
          <cell r="DK44">
            <v>1847442.89</v>
          </cell>
          <cell r="DL44">
            <v>506716.21999999991</v>
          </cell>
          <cell r="DM44">
            <v>364215.68999999994</v>
          </cell>
          <cell r="DN44">
            <v>411816.75</v>
          </cell>
          <cell r="DO44">
            <v>1029407.6</v>
          </cell>
          <cell r="DP44">
            <v>90543.209999999992</v>
          </cell>
          <cell r="DQ44">
            <v>79534.3</v>
          </cell>
          <cell r="DR44">
            <v>141338.74</v>
          </cell>
          <cell r="DS44">
            <v>599188.87</v>
          </cell>
          <cell r="DT44">
            <v>330568.99</v>
          </cell>
          <cell r="DU44">
            <v>2084879.29</v>
          </cell>
          <cell r="DV44">
            <v>148151.22999999998</v>
          </cell>
          <cell r="DW44">
            <v>82290.95</v>
          </cell>
          <cell r="DX44">
            <v>119438.56999999999</v>
          </cell>
          <cell r="DY44">
            <v>103043.65999999999</v>
          </cell>
          <cell r="DZ44">
            <v>921596.33</v>
          </cell>
          <cell r="EA44">
            <v>565850.1</v>
          </cell>
          <cell r="EB44">
            <v>84480.12</v>
          </cell>
          <cell r="EC44">
            <v>79378.060000000012</v>
          </cell>
          <cell r="ED44">
            <v>134318.35</v>
          </cell>
          <cell r="EE44">
            <v>226256.22</v>
          </cell>
          <cell r="EF44">
            <v>783922.87</v>
          </cell>
          <cell r="EG44">
            <v>1034220.21</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cell r="GA44">
            <v>0</v>
          </cell>
          <cell r="GB44">
            <v>0</v>
          </cell>
          <cell r="GC44">
            <v>0</v>
          </cell>
          <cell r="GD44">
            <v>0</v>
          </cell>
          <cell r="GE44">
            <v>0</v>
          </cell>
          <cell r="GF44">
            <v>0</v>
          </cell>
          <cell r="GG44">
            <v>0</v>
          </cell>
          <cell r="GH44">
            <v>0</v>
          </cell>
          <cell r="GI44">
            <v>0</v>
          </cell>
          <cell r="GJ44">
            <v>0</v>
          </cell>
          <cell r="GK44">
            <v>0</v>
          </cell>
          <cell r="GL44">
            <v>0</v>
          </cell>
          <cell r="GM44">
            <v>0</v>
          </cell>
          <cell r="GN44">
            <v>0</v>
          </cell>
          <cell r="GO44">
            <v>0</v>
          </cell>
          <cell r="GP44">
            <v>0</v>
          </cell>
          <cell r="GQ44">
            <v>0</v>
          </cell>
          <cell r="GR44">
            <v>0</v>
          </cell>
          <cell r="GS44">
            <v>0</v>
          </cell>
          <cell r="GT44">
            <v>0</v>
          </cell>
          <cell r="GU44">
            <v>0</v>
          </cell>
          <cell r="GV44">
            <v>0</v>
          </cell>
          <cell r="GW44">
            <v>0</v>
          </cell>
          <cell r="GX44">
            <v>0</v>
          </cell>
          <cell r="GY44">
            <v>0</v>
          </cell>
          <cell r="GZ44">
            <v>0</v>
          </cell>
          <cell r="HA44">
            <v>0</v>
          </cell>
          <cell r="HB44">
            <v>0</v>
          </cell>
          <cell r="HC44">
            <v>0</v>
          </cell>
          <cell r="HD44">
            <v>0</v>
          </cell>
          <cell r="HE44">
            <v>0</v>
          </cell>
          <cell r="HF44">
            <v>0</v>
          </cell>
          <cell r="HG44">
            <v>0</v>
          </cell>
          <cell r="HH44">
            <v>0</v>
          </cell>
          <cell r="HI44">
            <v>0</v>
          </cell>
          <cell r="HJ44">
            <v>0</v>
          </cell>
          <cell r="HK44">
            <v>0</v>
          </cell>
          <cell r="HL44">
            <v>0</v>
          </cell>
          <cell r="HM44">
            <v>0</v>
          </cell>
          <cell r="HN44">
            <v>0</v>
          </cell>
          <cell r="HO44">
            <v>0</v>
          </cell>
          <cell r="HP44">
            <v>0</v>
          </cell>
          <cell r="HQ44">
            <v>0</v>
          </cell>
          <cell r="HR44">
            <v>0</v>
          </cell>
          <cell r="HS44">
            <v>0</v>
          </cell>
          <cell r="HT44">
            <v>0</v>
          </cell>
          <cell r="HU44">
            <v>0</v>
          </cell>
          <cell r="HV44">
            <v>0</v>
          </cell>
          <cell r="HW44">
            <v>0</v>
          </cell>
          <cell r="HX44">
            <v>0</v>
          </cell>
          <cell r="HY44">
            <v>0</v>
          </cell>
          <cell r="HZ44">
            <v>0</v>
          </cell>
          <cell r="IA44">
            <v>0</v>
          </cell>
          <cell r="IB44">
            <v>0</v>
          </cell>
          <cell r="IC44">
            <v>0</v>
          </cell>
          <cell r="ID44">
            <v>0</v>
          </cell>
          <cell r="IE44">
            <v>0</v>
          </cell>
          <cell r="IF44">
            <v>0</v>
          </cell>
          <cell r="IG44">
            <v>0</v>
          </cell>
          <cell r="IH44">
            <v>0</v>
          </cell>
          <cell r="II44">
            <v>0</v>
          </cell>
          <cell r="IJ44">
            <v>0</v>
          </cell>
          <cell r="IK44">
            <v>0</v>
          </cell>
          <cell r="IL44">
            <v>0</v>
          </cell>
          <cell r="IM44">
            <v>0</v>
          </cell>
          <cell r="IN44">
            <v>0</v>
          </cell>
          <cell r="IO44">
            <v>0</v>
          </cell>
          <cell r="IP44">
            <v>0</v>
          </cell>
          <cell r="IQ44">
            <v>0</v>
          </cell>
          <cell r="IR44">
            <v>0</v>
          </cell>
          <cell r="IS44">
            <v>0</v>
          </cell>
          <cell r="IT44">
            <v>0</v>
          </cell>
          <cell r="IU44">
            <v>0</v>
          </cell>
          <cell r="IV44">
            <v>0</v>
          </cell>
          <cell r="IW44">
            <v>0</v>
          </cell>
          <cell r="IX44">
            <v>0</v>
          </cell>
          <cell r="IY44">
            <v>0</v>
          </cell>
          <cell r="IZ44">
            <v>0</v>
          </cell>
          <cell r="JA44">
            <v>0</v>
          </cell>
          <cell r="JB44">
            <v>0</v>
          </cell>
          <cell r="JC44">
            <v>0</v>
          </cell>
          <cell r="JD44">
            <v>0</v>
          </cell>
          <cell r="JE44">
            <v>0</v>
          </cell>
          <cell r="JF44">
            <v>0</v>
          </cell>
          <cell r="JG44">
            <v>0</v>
          </cell>
          <cell r="JH44">
            <v>0</v>
          </cell>
          <cell r="JI44">
            <v>0</v>
          </cell>
          <cell r="JJ44">
            <v>0</v>
          </cell>
          <cell r="JK44">
            <v>0</v>
          </cell>
          <cell r="JL44">
            <v>0</v>
          </cell>
          <cell r="JM44">
            <v>0</v>
          </cell>
          <cell r="JN44">
            <v>0</v>
          </cell>
          <cell r="JO44">
            <v>0</v>
          </cell>
          <cell r="JP44">
            <v>0</v>
          </cell>
          <cell r="JQ44">
            <v>0</v>
          </cell>
          <cell r="JR44">
            <v>0</v>
          </cell>
          <cell r="JS44">
            <v>0</v>
          </cell>
          <cell r="JT44">
            <v>0</v>
          </cell>
          <cell r="JU44">
            <v>0</v>
          </cell>
          <cell r="JV44">
            <v>0</v>
          </cell>
          <cell r="JW44">
            <v>0</v>
          </cell>
          <cell r="JX44">
            <v>0</v>
          </cell>
          <cell r="JY44">
            <v>0</v>
          </cell>
          <cell r="JZ44">
            <v>0</v>
          </cell>
          <cell r="KA44">
            <v>0</v>
          </cell>
          <cell r="KB44">
            <v>0</v>
          </cell>
          <cell r="KC44">
            <v>0</v>
          </cell>
          <cell r="KD44">
            <v>0</v>
          </cell>
          <cell r="KE44">
            <v>0</v>
          </cell>
          <cell r="KF44">
            <v>0</v>
          </cell>
          <cell r="KG44">
            <v>0</v>
          </cell>
          <cell r="KH44">
            <v>0</v>
          </cell>
          <cell r="KI44">
            <v>0</v>
          </cell>
          <cell r="KJ44">
            <v>0</v>
          </cell>
          <cell r="KK44">
            <v>0</v>
          </cell>
          <cell r="KL44">
            <v>0</v>
          </cell>
          <cell r="KM44">
            <v>0</v>
          </cell>
          <cell r="KN44">
            <v>0</v>
          </cell>
          <cell r="KO44">
            <v>0</v>
          </cell>
          <cell r="KP44">
            <v>0</v>
          </cell>
          <cell r="KQ44">
            <v>0</v>
          </cell>
          <cell r="KR44">
            <v>0</v>
          </cell>
          <cell r="KS44">
            <v>0</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0</v>
          </cell>
        </row>
        <row r="45">
          <cell r="C45">
            <v>732</v>
          </cell>
          <cell r="D45">
            <v>7321</v>
          </cell>
          <cell r="E45" t="str">
            <v>Sredstva prenesena iz prethodne godine</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C45">
            <v>0</v>
          </cell>
          <cell r="ED45">
            <v>0</v>
          </cell>
          <cell r="EE45">
            <v>0</v>
          </cell>
          <cell r="EF45">
            <v>0</v>
          </cell>
          <cell r="EG45">
            <v>0</v>
          </cell>
          <cell r="EH45">
            <v>0</v>
          </cell>
          <cell r="EI45">
            <v>0</v>
          </cell>
          <cell r="EJ45">
            <v>0</v>
          </cell>
          <cell r="EK45">
            <v>0</v>
          </cell>
          <cell r="EL45">
            <v>0</v>
          </cell>
          <cell r="EM45">
            <v>0</v>
          </cell>
          <cell r="EN45">
            <v>0</v>
          </cell>
          <cell r="EO45">
            <v>0</v>
          </cell>
          <cell r="EP45">
            <v>0</v>
          </cell>
          <cell r="EQ45">
            <v>0</v>
          </cell>
          <cell r="ER45">
            <v>0</v>
          </cell>
          <cell r="ES45">
            <v>0</v>
          </cell>
          <cell r="ET45">
            <v>0</v>
          </cell>
          <cell r="EU45">
            <v>0</v>
          </cell>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cell r="GA45">
            <v>0</v>
          </cell>
          <cell r="GB45">
            <v>0</v>
          </cell>
          <cell r="GC45">
            <v>0</v>
          </cell>
          <cell r="GD45">
            <v>0</v>
          </cell>
          <cell r="GE45">
            <v>0</v>
          </cell>
          <cell r="GF45">
            <v>0</v>
          </cell>
          <cell r="GG45">
            <v>0</v>
          </cell>
          <cell r="GH45">
            <v>0</v>
          </cell>
          <cell r="GI45">
            <v>0</v>
          </cell>
          <cell r="GJ45">
            <v>0</v>
          </cell>
          <cell r="GK45">
            <v>0</v>
          </cell>
          <cell r="GL45">
            <v>0</v>
          </cell>
          <cell r="GM45">
            <v>0</v>
          </cell>
          <cell r="GN45">
            <v>0</v>
          </cell>
          <cell r="GO45">
            <v>0</v>
          </cell>
          <cell r="GP45">
            <v>0</v>
          </cell>
          <cell r="GQ45">
            <v>0</v>
          </cell>
          <cell r="GR45">
            <v>0</v>
          </cell>
          <cell r="GS45">
            <v>0</v>
          </cell>
          <cell r="GT45">
            <v>0</v>
          </cell>
          <cell r="GU45">
            <v>0</v>
          </cell>
          <cell r="GV45">
            <v>0</v>
          </cell>
          <cell r="GW45">
            <v>0</v>
          </cell>
          <cell r="GX45">
            <v>0</v>
          </cell>
          <cell r="GY45">
            <v>0</v>
          </cell>
          <cell r="GZ45">
            <v>0</v>
          </cell>
          <cell r="HA45">
            <v>0</v>
          </cell>
          <cell r="HB45">
            <v>0</v>
          </cell>
          <cell r="HC45">
            <v>0</v>
          </cell>
          <cell r="HD45">
            <v>0</v>
          </cell>
          <cell r="HE45">
            <v>0</v>
          </cell>
          <cell r="HF45">
            <v>0</v>
          </cell>
          <cell r="HG45">
            <v>0</v>
          </cell>
          <cell r="HH45">
            <v>0</v>
          </cell>
          <cell r="HI45">
            <v>0</v>
          </cell>
          <cell r="HJ45">
            <v>0</v>
          </cell>
          <cell r="HK45">
            <v>0</v>
          </cell>
          <cell r="HL45">
            <v>0</v>
          </cell>
          <cell r="HM45">
            <v>0</v>
          </cell>
          <cell r="HN45">
            <v>0</v>
          </cell>
          <cell r="HO45">
            <v>0</v>
          </cell>
          <cell r="HP45">
            <v>0</v>
          </cell>
          <cell r="HQ45">
            <v>0</v>
          </cell>
          <cell r="HR45">
            <v>0</v>
          </cell>
          <cell r="HS45">
            <v>0</v>
          </cell>
          <cell r="HT45">
            <v>0</v>
          </cell>
          <cell r="HU45">
            <v>0</v>
          </cell>
          <cell r="HV45">
            <v>0</v>
          </cell>
          <cell r="HW45">
            <v>0</v>
          </cell>
          <cell r="HX45">
            <v>0</v>
          </cell>
          <cell r="HY45">
            <v>0</v>
          </cell>
          <cell r="HZ45">
            <v>0</v>
          </cell>
          <cell r="IA45">
            <v>0</v>
          </cell>
          <cell r="IB45">
            <v>0</v>
          </cell>
          <cell r="IC45">
            <v>0</v>
          </cell>
          <cell r="ID45">
            <v>0</v>
          </cell>
          <cell r="IE45">
            <v>0</v>
          </cell>
          <cell r="IF45">
            <v>0</v>
          </cell>
          <cell r="IG45">
            <v>0</v>
          </cell>
          <cell r="IH45">
            <v>0</v>
          </cell>
          <cell r="II45">
            <v>0</v>
          </cell>
          <cell r="IJ45">
            <v>0</v>
          </cell>
          <cell r="IK45">
            <v>0</v>
          </cell>
          <cell r="IL45">
            <v>0</v>
          </cell>
          <cell r="IM45">
            <v>0</v>
          </cell>
          <cell r="IN45">
            <v>0</v>
          </cell>
          <cell r="IO45">
            <v>0</v>
          </cell>
          <cell r="IP45">
            <v>0</v>
          </cell>
          <cell r="IQ45">
            <v>0</v>
          </cell>
          <cell r="IR45">
            <v>0</v>
          </cell>
          <cell r="IS45">
            <v>0</v>
          </cell>
          <cell r="IT45">
            <v>0</v>
          </cell>
          <cell r="IU45">
            <v>0</v>
          </cell>
          <cell r="IV45">
            <v>0</v>
          </cell>
          <cell r="IW45">
            <v>0</v>
          </cell>
          <cell r="IX45">
            <v>0</v>
          </cell>
          <cell r="IY45">
            <v>0</v>
          </cell>
          <cell r="IZ45">
            <v>0</v>
          </cell>
          <cell r="JA45">
            <v>0</v>
          </cell>
          <cell r="JB45">
            <v>0</v>
          </cell>
          <cell r="JC45">
            <v>0</v>
          </cell>
          <cell r="JD45">
            <v>0</v>
          </cell>
          <cell r="JE45">
            <v>0</v>
          </cell>
          <cell r="JF45">
            <v>0</v>
          </cell>
          <cell r="JG45">
            <v>0</v>
          </cell>
          <cell r="JH45">
            <v>0</v>
          </cell>
          <cell r="JI45">
            <v>0</v>
          </cell>
          <cell r="JJ45">
            <v>0</v>
          </cell>
          <cell r="JK45">
            <v>0</v>
          </cell>
          <cell r="JL45">
            <v>0</v>
          </cell>
          <cell r="JM45">
            <v>0</v>
          </cell>
          <cell r="JN45">
            <v>0</v>
          </cell>
          <cell r="JO45">
            <v>0</v>
          </cell>
          <cell r="JP45">
            <v>0</v>
          </cell>
          <cell r="JQ45">
            <v>0</v>
          </cell>
          <cell r="JR45">
            <v>0</v>
          </cell>
          <cell r="JS45">
            <v>0</v>
          </cell>
          <cell r="JT45">
            <v>0</v>
          </cell>
          <cell r="JU45">
            <v>0</v>
          </cell>
          <cell r="JV45">
            <v>0</v>
          </cell>
          <cell r="JW45">
            <v>0</v>
          </cell>
          <cell r="JX45">
            <v>0</v>
          </cell>
          <cell r="JY45">
            <v>0</v>
          </cell>
          <cell r="JZ45">
            <v>0</v>
          </cell>
          <cell r="KA45">
            <v>0</v>
          </cell>
          <cell r="KB45">
            <v>0</v>
          </cell>
          <cell r="KC45">
            <v>0</v>
          </cell>
          <cell r="KD45">
            <v>0</v>
          </cell>
          <cell r="KE45">
            <v>0</v>
          </cell>
          <cell r="KF45">
            <v>0</v>
          </cell>
          <cell r="KG45">
            <v>0</v>
          </cell>
          <cell r="KH45">
            <v>0</v>
          </cell>
          <cell r="KI45">
            <v>0</v>
          </cell>
          <cell r="KJ45">
            <v>0</v>
          </cell>
          <cell r="KK45">
            <v>0</v>
          </cell>
          <cell r="KL45">
            <v>0</v>
          </cell>
          <cell r="KM45">
            <v>0</v>
          </cell>
          <cell r="KN45">
            <v>0</v>
          </cell>
          <cell r="KO45">
            <v>0</v>
          </cell>
          <cell r="KP45">
            <v>0</v>
          </cell>
          <cell r="KQ45">
            <v>0</v>
          </cell>
          <cell r="KR45">
            <v>0</v>
          </cell>
          <cell r="KS45">
            <v>0</v>
          </cell>
          <cell r="KT45">
            <v>0</v>
          </cell>
          <cell r="KU45">
            <v>0</v>
          </cell>
          <cell r="KV45">
            <v>0</v>
          </cell>
          <cell r="KW45">
            <v>0</v>
          </cell>
          <cell r="KX45">
            <v>0</v>
          </cell>
          <cell r="KY45">
            <v>0</v>
          </cell>
          <cell r="KZ45">
            <v>0</v>
          </cell>
          <cell r="LA45">
            <v>0</v>
          </cell>
          <cell r="LB45">
            <v>0</v>
          </cell>
          <cell r="LC45">
            <v>0</v>
          </cell>
          <cell r="LD45">
            <v>0</v>
          </cell>
          <cell r="LE45">
            <v>0</v>
          </cell>
          <cell r="LF45">
            <v>0</v>
          </cell>
          <cell r="LG45">
            <v>0</v>
          </cell>
          <cell r="LH45">
            <v>0</v>
          </cell>
          <cell r="LI45">
            <v>0</v>
          </cell>
        </row>
        <row r="46">
          <cell r="A46">
            <v>0</v>
          </cell>
          <cell r="B46">
            <v>74</v>
          </cell>
          <cell r="C46" t="str">
            <v xml:space="preserve"> </v>
          </cell>
          <cell r="D46">
            <v>74</v>
          </cell>
          <cell r="E46" t="str">
            <v>Donacije i transferi</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165851.26</v>
          </cell>
          <cell r="CM46">
            <v>158391.43</v>
          </cell>
          <cell r="CN46">
            <v>618410.81000000006</v>
          </cell>
          <cell r="CO46">
            <v>143255.71000000002</v>
          </cell>
          <cell r="CP46">
            <v>330184.12999999995</v>
          </cell>
          <cell r="CQ46">
            <v>460006.45</v>
          </cell>
          <cell r="CR46">
            <v>487486.95</v>
          </cell>
          <cell r="CS46">
            <v>225390.90000000002</v>
          </cell>
          <cell r="CT46">
            <v>761867.5299999998</v>
          </cell>
          <cell r="CU46">
            <v>1447115.8099999996</v>
          </cell>
          <cell r="CV46">
            <v>707499.84000000008</v>
          </cell>
          <cell r="CW46">
            <v>1108546.8899999999</v>
          </cell>
          <cell r="CX46">
            <v>149764.72</v>
          </cell>
          <cell r="CY46">
            <v>720536.12</v>
          </cell>
          <cell r="CZ46">
            <v>173095.78</v>
          </cell>
          <cell r="DA46">
            <v>636951.02</v>
          </cell>
          <cell r="DB46">
            <v>295224.23</v>
          </cell>
          <cell r="DC46">
            <v>145661.5</v>
          </cell>
          <cell r="DD46">
            <v>289870.69</v>
          </cell>
          <cell r="DE46">
            <v>331260.12</v>
          </cell>
          <cell r="DF46">
            <v>407300.13</v>
          </cell>
          <cell r="DG46">
            <v>306869.74</v>
          </cell>
          <cell r="DH46">
            <v>983922.2</v>
          </cell>
          <cell r="DI46">
            <v>1114471.47</v>
          </cell>
          <cell r="DJ46">
            <v>261888.06</v>
          </cell>
          <cell r="DK46">
            <v>275848.11000000004</v>
          </cell>
          <cell r="DL46">
            <v>287203.82000000007</v>
          </cell>
          <cell r="DM46">
            <v>571154.25999999989</v>
          </cell>
          <cell r="DN46">
            <v>142862.19000000003</v>
          </cell>
          <cell r="DO46">
            <v>349110.17999999993</v>
          </cell>
          <cell r="DP46">
            <v>735788.29</v>
          </cell>
          <cell r="DQ46">
            <v>159688.91999999998</v>
          </cell>
          <cell r="DR46">
            <v>386068.30999999988</v>
          </cell>
          <cell r="DS46">
            <v>623176.68999999994</v>
          </cell>
          <cell r="DT46">
            <v>442043.53999999992</v>
          </cell>
          <cell r="DU46">
            <v>2363231.5299999993</v>
          </cell>
          <cell r="DV46">
            <v>180241.46</v>
          </cell>
          <cell r="DW46">
            <v>153797.54</v>
          </cell>
          <cell r="DX46">
            <v>730633.86</v>
          </cell>
          <cell r="DY46">
            <v>546087.31000000006</v>
          </cell>
          <cell r="DZ46">
            <v>968262.62</v>
          </cell>
          <cell r="EA46">
            <v>1146053.18</v>
          </cell>
          <cell r="EB46">
            <v>496128.69</v>
          </cell>
          <cell r="EC46">
            <v>612721</v>
          </cell>
          <cell r="ED46">
            <v>1394917.14</v>
          </cell>
          <cell r="EE46">
            <v>1316452.33</v>
          </cell>
          <cell r="EF46">
            <v>1562846.95</v>
          </cell>
          <cell r="EG46">
            <v>2485021.3199999998</v>
          </cell>
          <cell r="EH46">
            <v>198902.46</v>
          </cell>
          <cell r="EI46">
            <v>1119540.18</v>
          </cell>
          <cell r="EJ46">
            <v>2133451.14</v>
          </cell>
          <cell r="EK46">
            <v>849572.77</v>
          </cell>
          <cell r="EL46">
            <v>1895943.06</v>
          </cell>
          <cell r="EM46">
            <v>1063223.94</v>
          </cell>
          <cell r="EN46">
            <v>2617220.7200000002</v>
          </cell>
          <cell r="EO46">
            <v>693924.15</v>
          </cell>
          <cell r="EP46">
            <v>1500964.26</v>
          </cell>
          <cell r="EQ46">
            <v>2652981.5699999998</v>
          </cell>
          <cell r="ER46">
            <v>2284497.5299999998</v>
          </cell>
          <cell r="ES46">
            <v>8271247.9800000004</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V46">
            <v>0</v>
          </cell>
          <cell r="GW46">
            <v>0</v>
          </cell>
          <cell r="GX46">
            <v>0</v>
          </cell>
          <cell r="GY46">
            <v>0</v>
          </cell>
          <cell r="GZ46">
            <v>0</v>
          </cell>
          <cell r="HA46">
            <v>0</v>
          </cell>
          <cell r="HB46">
            <v>0</v>
          </cell>
          <cell r="HC46">
            <v>0</v>
          </cell>
          <cell r="HD46">
            <v>0</v>
          </cell>
          <cell r="HE46">
            <v>0</v>
          </cell>
          <cell r="HF46">
            <v>0</v>
          </cell>
          <cell r="HG46">
            <v>0</v>
          </cell>
          <cell r="HH46">
            <v>0</v>
          </cell>
          <cell r="HI46">
            <v>0</v>
          </cell>
          <cell r="HJ46">
            <v>0</v>
          </cell>
          <cell r="HK46">
            <v>0</v>
          </cell>
          <cell r="HL46">
            <v>0</v>
          </cell>
          <cell r="HM46">
            <v>0</v>
          </cell>
          <cell r="HN46">
            <v>0</v>
          </cell>
          <cell r="HO46">
            <v>0</v>
          </cell>
          <cell r="HP46">
            <v>0</v>
          </cell>
          <cell r="HQ46">
            <v>0</v>
          </cell>
          <cell r="HR46">
            <v>0</v>
          </cell>
          <cell r="HS46">
            <v>0</v>
          </cell>
          <cell r="HT46">
            <v>0</v>
          </cell>
          <cell r="HU46">
            <v>0</v>
          </cell>
          <cell r="HV46">
            <v>0</v>
          </cell>
          <cell r="HW46">
            <v>0</v>
          </cell>
          <cell r="HX46">
            <v>0</v>
          </cell>
          <cell r="HY46">
            <v>0</v>
          </cell>
          <cell r="HZ46">
            <v>0</v>
          </cell>
          <cell r="IA46">
            <v>0</v>
          </cell>
          <cell r="IB46">
            <v>0</v>
          </cell>
          <cell r="IC46">
            <v>0</v>
          </cell>
          <cell r="ID46">
            <v>0</v>
          </cell>
          <cell r="IE46">
            <v>0</v>
          </cell>
          <cell r="IF46">
            <v>0</v>
          </cell>
          <cell r="IG46">
            <v>0</v>
          </cell>
          <cell r="IH46">
            <v>0</v>
          </cell>
          <cell r="II46">
            <v>0</v>
          </cell>
          <cell r="IJ46">
            <v>0</v>
          </cell>
          <cell r="IK46">
            <v>0</v>
          </cell>
          <cell r="IL46">
            <v>0</v>
          </cell>
          <cell r="IM46">
            <v>0</v>
          </cell>
          <cell r="IN46">
            <v>0</v>
          </cell>
          <cell r="IO46">
            <v>0</v>
          </cell>
          <cell r="IP46">
            <v>0</v>
          </cell>
          <cell r="IQ46">
            <v>0</v>
          </cell>
          <cell r="IR46">
            <v>0</v>
          </cell>
          <cell r="IS46">
            <v>0</v>
          </cell>
          <cell r="IT46">
            <v>0</v>
          </cell>
          <cell r="IU46">
            <v>0</v>
          </cell>
          <cell r="IV46">
            <v>0</v>
          </cell>
          <cell r="IW46">
            <v>0</v>
          </cell>
          <cell r="IX46">
            <v>0</v>
          </cell>
          <cell r="IY46">
            <v>0</v>
          </cell>
          <cell r="IZ46">
            <v>0</v>
          </cell>
          <cell r="JA46">
            <v>0</v>
          </cell>
          <cell r="JB46">
            <v>0</v>
          </cell>
          <cell r="JC46">
            <v>0</v>
          </cell>
          <cell r="JD46">
            <v>0</v>
          </cell>
          <cell r="JE46">
            <v>0</v>
          </cell>
          <cell r="JF46">
            <v>0</v>
          </cell>
          <cell r="JG46">
            <v>0</v>
          </cell>
          <cell r="JH46">
            <v>0</v>
          </cell>
          <cell r="JI46">
            <v>0</v>
          </cell>
          <cell r="JJ46">
            <v>0</v>
          </cell>
          <cell r="JK46">
            <v>0</v>
          </cell>
          <cell r="JL46">
            <v>0</v>
          </cell>
          <cell r="JM46">
            <v>0</v>
          </cell>
          <cell r="JN46">
            <v>0</v>
          </cell>
          <cell r="JO46">
            <v>0</v>
          </cell>
          <cell r="JP46">
            <v>0</v>
          </cell>
          <cell r="JQ46">
            <v>0</v>
          </cell>
          <cell r="JR46">
            <v>0</v>
          </cell>
          <cell r="JS46">
            <v>0</v>
          </cell>
          <cell r="JT46">
            <v>0</v>
          </cell>
          <cell r="JU46">
            <v>0</v>
          </cell>
          <cell r="JV46">
            <v>0</v>
          </cell>
          <cell r="JW46">
            <v>0</v>
          </cell>
          <cell r="JX46">
            <v>0</v>
          </cell>
          <cell r="JY46">
            <v>0</v>
          </cell>
          <cell r="JZ46">
            <v>0</v>
          </cell>
          <cell r="KA46">
            <v>0</v>
          </cell>
          <cell r="KB46">
            <v>0</v>
          </cell>
          <cell r="KC46">
            <v>0</v>
          </cell>
          <cell r="KD46">
            <v>0</v>
          </cell>
          <cell r="KE46">
            <v>0</v>
          </cell>
          <cell r="KF46">
            <v>0</v>
          </cell>
          <cell r="KG46">
            <v>0</v>
          </cell>
          <cell r="KH46">
            <v>0</v>
          </cell>
          <cell r="KI46">
            <v>0</v>
          </cell>
          <cell r="KJ46">
            <v>0</v>
          </cell>
          <cell r="KK46">
            <v>0</v>
          </cell>
          <cell r="KL46">
            <v>0</v>
          </cell>
          <cell r="KM46">
            <v>0</v>
          </cell>
          <cell r="KN46">
            <v>0</v>
          </cell>
          <cell r="KO46">
            <v>0</v>
          </cell>
          <cell r="KP46">
            <v>0</v>
          </cell>
          <cell r="KQ46">
            <v>0</v>
          </cell>
          <cell r="KR46">
            <v>0</v>
          </cell>
          <cell r="KS46">
            <v>0</v>
          </cell>
          <cell r="KT46">
            <v>0</v>
          </cell>
          <cell r="KU46">
            <v>0</v>
          </cell>
          <cell r="KV46">
            <v>0</v>
          </cell>
          <cell r="KW46">
            <v>0</v>
          </cell>
          <cell r="KX46">
            <v>0</v>
          </cell>
          <cell r="KY46">
            <v>0</v>
          </cell>
          <cell r="KZ46">
            <v>0</v>
          </cell>
          <cell r="LA46">
            <v>0</v>
          </cell>
          <cell r="LB46">
            <v>0</v>
          </cell>
          <cell r="LC46">
            <v>0</v>
          </cell>
          <cell r="LD46">
            <v>0</v>
          </cell>
          <cell r="LE46">
            <v>0</v>
          </cell>
          <cell r="LF46">
            <v>0</v>
          </cell>
          <cell r="LG46">
            <v>0</v>
          </cell>
          <cell r="LH46">
            <v>0</v>
          </cell>
          <cell r="LI46">
            <v>0</v>
          </cell>
        </row>
        <row r="47">
          <cell r="C47">
            <v>741</v>
          </cell>
          <cell r="D47">
            <v>7411</v>
          </cell>
          <cell r="E47" t="str">
            <v>Donacije</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165851.26</v>
          </cell>
          <cell r="CM47">
            <v>158391.43</v>
          </cell>
          <cell r="CN47">
            <v>618410.81000000006</v>
          </cell>
          <cell r="CO47">
            <v>143255.71000000002</v>
          </cell>
          <cell r="CP47">
            <v>330184.12999999995</v>
          </cell>
          <cell r="CQ47">
            <v>460006.45</v>
          </cell>
          <cell r="CR47">
            <v>487486.95</v>
          </cell>
          <cell r="CS47">
            <v>225390.90000000002</v>
          </cell>
          <cell r="CT47">
            <v>761867.5299999998</v>
          </cell>
          <cell r="CU47">
            <v>1447115.8099999996</v>
          </cell>
          <cell r="CV47">
            <v>707499.84000000008</v>
          </cell>
          <cell r="CW47">
            <v>1108546.8899999999</v>
          </cell>
          <cell r="CX47">
            <v>149764.72</v>
          </cell>
          <cell r="CY47">
            <v>720536.12</v>
          </cell>
          <cell r="CZ47">
            <v>173095.78</v>
          </cell>
          <cell r="DA47">
            <v>636951.02</v>
          </cell>
          <cell r="DB47">
            <v>295224.23</v>
          </cell>
          <cell r="DC47">
            <v>145661.5</v>
          </cell>
          <cell r="DD47">
            <v>289870.69</v>
          </cell>
          <cell r="DE47">
            <v>331260.12</v>
          </cell>
          <cell r="DF47">
            <v>407300.13</v>
          </cell>
          <cell r="DG47">
            <v>306869.74</v>
          </cell>
          <cell r="DH47">
            <v>983922.2</v>
          </cell>
          <cell r="DI47">
            <v>1114471.47</v>
          </cell>
          <cell r="DJ47">
            <v>261888.06</v>
          </cell>
          <cell r="DK47">
            <v>275848.11000000004</v>
          </cell>
          <cell r="DL47">
            <v>287203.82000000007</v>
          </cell>
          <cell r="DM47">
            <v>571154.25999999989</v>
          </cell>
          <cell r="DN47">
            <v>142862.19000000003</v>
          </cell>
          <cell r="DO47">
            <v>349110.17999999993</v>
          </cell>
          <cell r="DP47">
            <v>735788.29</v>
          </cell>
          <cell r="DQ47">
            <v>159688.91999999998</v>
          </cell>
          <cell r="DR47">
            <v>386068.30999999988</v>
          </cell>
          <cell r="DS47">
            <v>623176.68999999994</v>
          </cell>
          <cell r="DT47">
            <v>442043.53999999992</v>
          </cell>
          <cell r="DU47">
            <v>2363231.5299999993</v>
          </cell>
          <cell r="DV47">
            <v>196891.75999999998</v>
          </cell>
          <cell r="DW47">
            <v>153797.54</v>
          </cell>
          <cell r="DX47">
            <v>730633.8600000001</v>
          </cell>
          <cell r="DY47">
            <v>546087.31000000006</v>
          </cell>
          <cell r="DZ47">
            <v>968262.62</v>
          </cell>
          <cell r="EA47">
            <v>1146053.18</v>
          </cell>
          <cell r="EB47">
            <v>496128.69</v>
          </cell>
          <cell r="EC47">
            <v>612720.99999999988</v>
          </cell>
          <cell r="ED47">
            <v>1394917.14</v>
          </cell>
          <cell r="EE47">
            <v>1303452.33</v>
          </cell>
          <cell r="EF47">
            <v>1562846.95</v>
          </cell>
          <cell r="EG47">
            <v>2483747.6800000002</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V47">
            <v>0</v>
          </cell>
          <cell r="GW47">
            <v>0</v>
          </cell>
          <cell r="GX47">
            <v>0</v>
          </cell>
          <cell r="GY47">
            <v>0</v>
          </cell>
          <cell r="GZ47">
            <v>0</v>
          </cell>
          <cell r="HA47">
            <v>0</v>
          </cell>
          <cell r="HB47">
            <v>0</v>
          </cell>
          <cell r="HC47">
            <v>0</v>
          </cell>
          <cell r="HD47">
            <v>0</v>
          </cell>
          <cell r="HE47">
            <v>0</v>
          </cell>
          <cell r="HF47">
            <v>0</v>
          </cell>
          <cell r="HG47">
            <v>0</v>
          </cell>
          <cell r="HH47">
            <v>0</v>
          </cell>
          <cell r="HI47">
            <v>0</v>
          </cell>
          <cell r="HJ47">
            <v>0</v>
          </cell>
          <cell r="HK47">
            <v>0</v>
          </cell>
          <cell r="HL47">
            <v>0</v>
          </cell>
          <cell r="HM47">
            <v>0</v>
          </cell>
          <cell r="HN47">
            <v>0</v>
          </cell>
          <cell r="HO47">
            <v>0</v>
          </cell>
          <cell r="HP47">
            <v>0</v>
          </cell>
          <cell r="HQ47">
            <v>0</v>
          </cell>
          <cell r="HR47">
            <v>0</v>
          </cell>
          <cell r="HS47">
            <v>0</v>
          </cell>
          <cell r="HT47">
            <v>0</v>
          </cell>
          <cell r="HU47">
            <v>0</v>
          </cell>
          <cell r="HV47">
            <v>0</v>
          </cell>
          <cell r="HW47">
            <v>0</v>
          </cell>
          <cell r="HX47">
            <v>0</v>
          </cell>
          <cell r="HY47">
            <v>0</v>
          </cell>
          <cell r="HZ47">
            <v>0</v>
          </cell>
          <cell r="IA47">
            <v>0</v>
          </cell>
          <cell r="IB47">
            <v>0</v>
          </cell>
          <cell r="IC47">
            <v>0</v>
          </cell>
          <cell r="ID47">
            <v>0</v>
          </cell>
          <cell r="IE47">
            <v>0</v>
          </cell>
          <cell r="IF47">
            <v>0</v>
          </cell>
          <cell r="IG47">
            <v>0</v>
          </cell>
          <cell r="IH47">
            <v>0</v>
          </cell>
          <cell r="II47">
            <v>0</v>
          </cell>
          <cell r="IJ47">
            <v>0</v>
          </cell>
          <cell r="IK47">
            <v>0</v>
          </cell>
          <cell r="IL47">
            <v>0</v>
          </cell>
          <cell r="IM47">
            <v>0</v>
          </cell>
          <cell r="IN47">
            <v>0</v>
          </cell>
          <cell r="IO47">
            <v>0</v>
          </cell>
          <cell r="IP47">
            <v>0</v>
          </cell>
          <cell r="IQ47">
            <v>0</v>
          </cell>
          <cell r="IR47">
            <v>0</v>
          </cell>
          <cell r="IS47">
            <v>0</v>
          </cell>
          <cell r="IT47">
            <v>0</v>
          </cell>
          <cell r="IU47">
            <v>0</v>
          </cell>
          <cell r="IV47">
            <v>0</v>
          </cell>
          <cell r="IW47">
            <v>0</v>
          </cell>
          <cell r="IX47">
            <v>0</v>
          </cell>
          <cell r="IY47">
            <v>0</v>
          </cell>
          <cell r="IZ47">
            <v>0</v>
          </cell>
          <cell r="JA47">
            <v>0</v>
          </cell>
          <cell r="JB47">
            <v>0</v>
          </cell>
          <cell r="JC47">
            <v>0</v>
          </cell>
          <cell r="JD47">
            <v>0</v>
          </cell>
          <cell r="JE47">
            <v>0</v>
          </cell>
          <cell r="JF47">
            <v>0</v>
          </cell>
          <cell r="JG47">
            <v>0</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0</v>
          </cell>
          <cell r="KA47">
            <v>0</v>
          </cell>
          <cell r="KB47">
            <v>0</v>
          </cell>
          <cell r="KC47">
            <v>0</v>
          </cell>
          <cell r="KD47">
            <v>0</v>
          </cell>
          <cell r="KE47">
            <v>0</v>
          </cell>
          <cell r="KF47">
            <v>0</v>
          </cell>
          <cell r="KG47">
            <v>0</v>
          </cell>
          <cell r="KH47">
            <v>0</v>
          </cell>
          <cell r="KI47">
            <v>0</v>
          </cell>
          <cell r="KJ47">
            <v>0</v>
          </cell>
          <cell r="KK47">
            <v>0</v>
          </cell>
          <cell r="KL47">
            <v>0</v>
          </cell>
          <cell r="KM47">
            <v>0</v>
          </cell>
          <cell r="KN47">
            <v>0</v>
          </cell>
          <cell r="KO47">
            <v>0</v>
          </cell>
          <cell r="KP47">
            <v>0</v>
          </cell>
          <cell r="KQ47">
            <v>0</v>
          </cell>
          <cell r="KR47">
            <v>0</v>
          </cell>
          <cell r="KS47">
            <v>0</v>
          </cell>
          <cell r="KT47">
            <v>0</v>
          </cell>
          <cell r="KU47">
            <v>0</v>
          </cell>
          <cell r="KV47">
            <v>0</v>
          </cell>
          <cell r="KW47">
            <v>0</v>
          </cell>
          <cell r="KX47">
            <v>0</v>
          </cell>
          <cell r="KY47">
            <v>0</v>
          </cell>
          <cell r="KZ47">
            <v>0</v>
          </cell>
          <cell r="LA47">
            <v>0</v>
          </cell>
          <cell r="LB47">
            <v>0</v>
          </cell>
          <cell r="LC47">
            <v>0</v>
          </cell>
          <cell r="LD47">
            <v>0</v>
          </cell>
          <cell r="LE47">
            <v>0</v>
          </cell>
          <cell r="LF47">
            <v>0</v>
          </cell>
          <cell r="LG47">
            <v>0</v>
          </cell>
          <cell r="LH47">
            <v>0</v>
          </cell>
          <cell r="LI47">
            <v>0</v>
          </cell>
        </row>
        <row r="48">
          <cell r="C48">
            <v>742</v>
          </cell>
          <cell r="D48">
            <v>7421</v>
          </cell>
          <cell r="E48" t="str">
            <v>Transferi</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C48">
            <v>0</v>
          </cell>
          <cell r="ED48">
            <v>0</v>
          </cell>
          <cell r="EE48">
            <v>0</v>
          </cell>
          <cell r="EF48">
            <v>0</v>
          </cell>
          <cell r="EG48">
            <v>0</v>
          </cell>
          <cell r="EH48">
            <v>0</v>
          </cell>
          <cell r="EI48">
            <v>0</v>
          </cell>
          <cell r="EJ48">
            <v>0</v>
          </cell>
          <cell r="EK48">
            <v>0</v>
          </cell>
          <cell r="EL48">
            <v>0</v>
          </cell>
          <cell r="EM48">
            <v>0</v>
          </cell>
          <cell r="EN48">
            <v>0</v>
          </cell>
          <cell r="EO48">
            <v>0</v>
          </cell>
          <cell r="EP48">
            <v>0</v>
          </cell>
          <cell r="EQ48">
            <v>0</v>
          </cell>
          <cell r="ER48">
            <v>0</v>
          </cell>
          <cell r="ES48">
            <v>0</v>
          </cell>
          <cell r="ET48">
            <v>0</v>
          </cell>
          <cell r="EU48">
            <v>0</v>
          </cell>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cell r="GA48">
            <v>0</v>
          </cell>
          <cell r="GB48">
            <v>0</v>
          </cell>
          <cell r="GC48">
            <v>0</v>
          </cell>
          <cell r="GD48">
            <v>0</v>
          </cell>
          <cell r="GE48">
            <v>0</v>
          </cell>
          <cell r="GF48">
            <v>0</v>
          </cell>
          <cell r="GG48">
            <v>0</v>
          </cell>
          <cell r="GH48">
            <v>0</v>
          </cell>
          <cell r="GI48">
            <v>0</v>
          </cell>
          <cell r="GJ48">
            <v>0</v>
          </cell>
          <cell r="GK48">
            <v>0</v>
          </cell>
          <cell r="GL48">
            <v>0</v>
          </cell>
          <cell r="GM48">
            <v>0</v>
          </cell>
          <cell r="GN48">
            <v>0</v>
          </cell>
          <cell r="GO48">
            <v>0</v>
          </cell>
          <cell r="GP48">
            <v>0</v>
          </cell>
          <cell r="GQ48">
            <v>0</v>
          </cell>
          <cell r="GR48">
            <v>0</v>
          </cell>
          <cell r="GS48">
            <v>0</v>
          </cell>
          <cell r="GT48">
            <v>0</v>
          </cell>
          <cell r="GU48">
            <v>0</v>
          </cell>
          <cell r="GV48">
            <v>0</v>
          </cell>
          <cell r="GW48">
            <v>0</v>
          </cell>
          <cell r="GX48">
            <v>0</v>
          </cell>
          <cell r="GY48">
            <v>0</v>
          </cell>
          <cell r="GZ48">
            <v>0</v>
          </cell>
          <cell r="HA48">
            <v>0</v>
          </cell>
          <cell r="HB48">
            <v>0</v>
          </cell>
          <cell r="HC48">
            <v>0</v>
          </cell>
          <cell r="HD48">
            <v>0</v>
          </cell>
          <cell r="HE48">
            <v>0</v>
          </cell>
          <cell r="HF48">
            <v>0</v>
          </cell>
          <cell r="HG48">
            <v>0</v>
          </cell>
          <cell r="HH48">
            <v>0</v>
          </cell>
          <cell r="HI48">
            <v>0</v>
          </cell>
          <cell r="HJ48">
            <v>0</v>
          </cell>
          <cell r="HK48">
            <v>0</v>
          </cell>
          <cell r="HL48">
            <v>0</v>
          </cell>
          <cell r="HM48">
            <v>0</v>
          </cell>
          <cell r="HN48">
            <v>0</v>
          </cell>
          <cell r="HO48">
            <v>0</v>
          </cell>
          <cell r="HP48">
            <v>0</v>
          </cell>
          <cell r="HQ48">
            <v>0</v>
          </cell>
          <cell r="HR48">
            <v>0</v>
          </cell>
          <cell r="HS48">
            <v>0</v>
          </cell>
          <cell r="HT48">
            <v>0</v>
          </cell>
          <cell r="HU48">
            <v>0</v>
          </cell>
          <cell r="HV48">
            <v>0</v>
          </cell>
          <cell r="HW48">
            <v>0</v>
          </cell>
          <cell r="HX48">
            <v>0</v>
          </cell>
          <cell r="HY48">
            <v>0</v>
          </cell>
          <cell r="HZ48">
            <v>0</v>
          </cell>
          <cell r="IA48">
            <v>0</v>
          </cell>
          <cell r="IB48">
            <v>0</v>
          </cell>
          <cell r="IC48">
            <v>0</v>
          </cell>
          <cell r="ID48">
            <v>0</v>
          </cell>
          <cell r="IE48">
            <v>0</v>
          </cell>
          <cell r="IF48">
            <v>0</v>
          </cell>
          <cell r="IG48">
            <v>0</v>
          </cell>
          <cell r="IH48">
            <v>0</v>
          </cell>
          <cell r="II48">
            <v>0</v>
          </cell>
          <cell r="IJ48">
            <v>0</v>
          </cell>
          <cell r="IK48">
            <v>0</v>
          </cell>
          <cell r="IL48">
            <v>0</v>
          </cell>
          <cell r="IM48">
            <v>0</v>
          </cell>
          <cell r="IN48">
            <v>0</v>
          </cell>
          <cell r="IO48">
            <v>0</v>
          </cell>
          <cell r="IP48">
            <v>0</v>
          </cell>
          <cell r="IQ48">
            <v>0</v>
          </cell>
          <cell r="IR48">
            <v>0</v>
          </cell>
          <cell r="IS48">
            <v>0</v>
          </cell>
          <cell r="IT48">
            <v>0</v>
          </cell>
          <cell r="IU48">
            <v>0</v>
          </cell>
          <cell r="IV48">
            <v>0</v>
          </cell>
          <cell r="IW48">
            <v>0</v>
          </cell>
          <cell r="IX48">
            <v>0</v>
          </cell>
          <cell r="IY48">
            <v>0</v>
          </cell>
          <cell r="IZ48">
            <v>0</v>
          </cell>
          <cell r="JA48">
            <v>0</v>
          </cell>
          <cell r="JB48">
            <v>0</v>
          </cell>
          <cell r="JC48">
            <v>0</v>
          </cell>
          <cell r="JD48">
            <v>0</v>
          </cell>
          <cell r="JE48">
            <v>0</v>
          </cell>
          <cell r="JF48">
            <v>0</v>
          </cell>
          <cell r="JG48">
            <v>0</v>
          </cell>
          <cell r="JH48">
            <v>0</v>
          </cell>
          <cell r="JI48">
            <v>0</v>
          </cell>
          <cell r="JJ48">
            <v>0</v>
          </cell>
          <cell r="JK48">
            <v>0</v>
          </cell>
          <cell r="JL48">
            <v>0</v>
          </cell>
          <cell r="JM48">
            <v>0</v>
          </cell>
          <cell r="JN48">
            <v>0</v>
          </cell>
          <cell r="JO48">
            <v>0</v>
          </cell>
          <cell r="JP48">
            <v>0</v>
          </cell>
          <cell r="JQ48">
            <v>0</v>
          </cell>
          <cell r="JR48">
            <v>0</v>
          </cell>
          <cell r="JS48">
            <v>0</v>
          </cell>
          <cell r="JT48">
            <v>0</v>
          </cell>
          <cell r="JU48">
            <v>0</v>
          </cell>
          <cell r="JV48">
            <v>0</v>
          </cell>
          <cell r="JW48">
            <v>0</v>
          </cell>
          <cell r="JX48">
            <v>0</v>
          </cell>
          <cell r="JY48">
            <v>0</v>
          </cell>
          <cell r="JZ48">
            <v>0</v>
          </cell>
          <cell r="KA48">
            <v>0</v>
          </cell>
          <cell r="KB48">
            <v>0</v>
          </cell>
          <cell r="KC48">
            <v>0</v>
          </cell>
          <cell r="KD48">
            <v>0</v>
          </cell>
          <cell r="KE48">
            <v>0</v>
          </cell>
          <cell r="KF48">
            <v>0</v>
          </cell>
          <cell r="KG48">
            <v>0</v>
          </cell>
          <cell r="KH48">
            <v>0</v>
          </cell>
          <cell r="KI48">
            <v>0</v>
          </cell>
          <cell r="KJ48">
            <v>0</v>
          </cell>
          <cell r="KK48">
            <v>0</v>
          </cell>
          <cell r="KL48">
            <v>0</v>
          </cell>
          <cell r="KM48">
            <v>0</v>
          </cell>
          <cell r="KN48">
            <v>0</v>
          </cell>
          <cell r="KO48">
            <v>0</v>
          </cell>
          <cell r="KP48">
            <v>0</v>
          </cell>
          <cell r="KQ48">
            <v>0</v>
          </cell>
          <cell r="KR48">
            <v>0</v>
          </cell>
          <cell r="KS48">
            <v>0</v>
          </cell>
          <cell r="KT48">
            <v>0</v>
          </cell>
          <cell r="KU48">
            <v>0</v>
          </cell>
          <cell r="KV48">
            <v>0</v>
          </cell>
          <cell r="KW48">
            <v>0</v>
          </cell>
          <cell r="KX48">
            <v>0</v>
          </cell>
          <cell r="KY48">
            <v>0</v>
          </cell>
          <cell r="KZ48">
            <v>0</v>
          </cell>
          <cell r="LA48">
            <v>0</v>
          </cell>
          <cell r="LB48">
            <v>0</v>
          </cell>
          <cell r="LC48">
            <v>0</v>
          </cell>
          <cell r="LD48">
            <v>0</v>
          </cell>
          <cell r="LE48">
            <v>0</v>
          </cell>
          <cell r="LF48">
            <v>0</v>
          </cell>
          <cell r="LG48">
            <v>0</v>
          </cell>
          <cell r="LH48">
            <v>0</v>
          </cell>
          <cell r="LI48">
            <v>0</v>
          </cell>
        </row>
        <row r="49">
          <cell r="A49">
            <v>0</v>
          </cell>
          <cell r="B49">
            <v>75</v>
          </cell>
          <cell r="C49">
            <v>0</v>
          </cell>
          <cell r="D49">
            <v>75</v>
          </cell>
          <cell r="E49" t="str">
            <v xml:space="preserve">Pozajmice i krediti </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35315594.670000009</v>
          </cell>
          <cell r="CM49">
            <v>5268335.01</v>
          </cell>
          <cell r="CN49">
            <v>24101008.739999998</v>
          </cell>
          <cell r="CO49">
            <v>15271204.140000001</v>
          </cell>
          <cell r="CP49">
            <v>5539143.8399999999</v>
          </cell>
          <cell r="CQ49">
            <v>11192069.119999999</v>
          </cell>
          <cell r="CR49">
            <v>70863883.469999999</v>
          </cell>
          <cell r="CS49">
            <v>45329380.350000009</v>
          </cell>
          <cell r="CT49">
            <v>16107867.279999999</v>
          </cell>
          <cell r="CU49">
            <v>443723.68999999994</v>
          </cell>
          <cell r="CV49">
            <v>890239.71000000008</v>
          </cell>
          <cell r="CW49">
            <v>103544900.23000002</v>
          </cell>
          <cell r="CX49">
            <v>8633399.2100000009</v>
          </cell>
          <cell r="CY49">
            <v>43700264.219999999</v>
          </cell>
          <cell r="CZ49">
            <v>83407940.25</v>
          </cell>
          <cell r="DA49">
            <v>32989063.890000001</v>
          </cell>
          <cell r="DB49">
            <v>280177927.55000001</v>
          </cell>
          <cell r="DC49">
            <v>524720.3600000001</v>
          </cell>
          <cell r="DD49">
            <v>15730778.189999999</v>
          </cell>
          <cell r="DE49">
            <v>41036448.079999998</v>
          </cell>
          <cell r="DF49">
            <v>15186675.5</v>
          </cell>
          <cell r="DG49">
            <v>4181439.2199999997</v>
          </cell>
          <cell r="DH49">
            <v>3184747.73</v>
          </cell>
          <cell r="DI49">
            <v>6995721.2999999998</v>
          </cell>
          <cell r="DJ49">
            <v>35537903.219999999</v>
          </cell>
          <cell r="DK49">
            <v>41805682.140000001</v>
          </cell>
          <cell r="DL49">
            <v>521661464.60999995</v>
          </cell>
          <cell r="DM49">
            <v>70720087.209999979</v>
          </cell>
          <cell r="DN49">
            <v>844590.42999999993</v>
          </cell>
          <cell r="DO49">
            <v>69787474.810000002</v>
          </cell>
          <cell r="DP49">
            <v>19292311.539999999</v>
          </cell>
          <cell r="DQ49">
            <v>40857073.5</v>
          </cell>
          <cell r="DR49">
            <v>21843054.989999998</v>
          </cell>
          <cell r="DS49">
            <v>6340749.1400000006</v>
          </cell>
          <cell r="DT49">
            <v>1224576.83</v>
          </cell>
          <cell r="DU49">
            <v>2875354.7999999993</v>
          </cell>
          <cell r="DV49">
            <v>329543.97999999992</v>
          </cell>
          <cell r="DW49">
            <v>1028135.44</v>
          </cell>
          <cell r="DX49">
            <v>305578933.99000001</v>
          </cell>
          <cell r="DY49">
            <v>611208.73999999987</v>
          </cell>
          <cell r="DZ49">
            <v>680920.61</v>
          </cell>
          <cell r="EA49">
            <v>10805822.66</v>
          </cell>
          <cell r="EB49">
            <v>10466614.34</v>
          </cell>
          <cell r="EC49">
            <v>319243.06000000006</v>
          </cell>
          <cell r="ED49">
            <v>584698.59</v>
          </cell>
          <cell r="EE49">
            <v>713462.32</v>
          </cell>
          <cell r="EF49">
            <v>82530376.260000005</v>
          </cell>
          <cell r="EG49">
            <v>28136840.120000001</v>
          </cell>
          <cell r="EH49">
            <v>335235.24</v>
          </cell>
          <cell r="EI49">
            <v>23071904.219999999</v>
          </cell>
          <cell r="EJ49">
            <v>59275742.969999999</v>
          </cell>
          <cell r="EK49">
            <v>28598295.489999998</v>
          </cell>
          <cell r="EL49">
            <v>259019.66</v>
          </cell>
          <cell r="EM49">
            <v>29146143.309999999</v>
          </cell>
          <cell r="EN49">
            <v>25183759.27</v>
          </cell>
          <cell r="EO49">
            <v>76253335.569999993</v>
          </cell>
          <cell r="EP49">
            <v>43020325.210000001</v>
          </cell>
          <cell r="EQ49">
            <v>20632990.120000001</v>
          </cell>
          <cell r="ER49">
            <v>28222092.870000001</v>
          </cell>
          <cell r="ES49">
            <v>127429947.7</v>
          </cell>
          <cell r="ET49">
            <v>0</v>
          </cell>
          <cell r="EU49">
            <v>0</v>
          </cell>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cell r="GA49">
            <v>0</v>
          </cell>
          <cell r="GB49">
            <v>0</v>
          </cell>
          <cell r="GC49">
            <v>0</v>
          </cell>
          <cell r="GD49">
            <v>0</v>
          </cell>
          <cell r="GE49">
            <v>0</v>
          </cell>
          <cell r="GF49">
            <v>0</v>
          </cell>
          <cell r="GG49">
            <v>0</v>
          </cell>
          <cell r="GH49">
            <v>0</v>
          </cell>
          <cell r="GI49">
            <v>0</v>
          </cell>
          <cell r="GJ49">
            <v>0</v>
          </cell>
          <cell r="GK49">
            <v>0</v>
          </cell>
          <cell r="GL49">
            <v>0</v>
          </cell>
          <cell r="GM49">
            <v>0</v>
          </cell>
          <cell r="GN49">
            <v>0</v>
          </cell>
          <cell r="GO49">
            <v>0</v>
          </cell>
          <cell r="GP49">
            <v>0</v>
          </cell>
          <cell r="GQ49">
            <v>0</v>
          </cell>
          <cell r="GR49">
            <v>0</v>
          </cell>
          <cell r="GS49">
            <v>0</v>
          </cell>
          <cell r="GT49">
            <v>0</v>
          </cell>
          <cell r="GU49">
            <v>0</v>
          </cell>
          <cell r="GV49">
            <v>0</v>
          </cell>
          <cell r="GW49">
            <v>0</v>
          </cell>
          <cell r="GX49">
            <v>0</v>
          </cell>
          <cell r="GY49">
            <v>0</v>
          </cell>
          <cell r="GZ49">
            <v>0</v>
          </cell>
          <cell r="HA49">
            <v>0</v>
          </cell>
          <cell r="HB49">
            <v>0</v>
          </cell>
          <cell r="HC49">
            <v>0</v>
          </cell>
          <cell r="HD49">
            <v>0</v>
          </cell>
          <cell r="HE49">
            <v>0</v>
          </cell>
          <cell r="HF49">
            <v>0</v>
          </cell>
          <cell r="HG49">
            <v>0</v>
          </cell>
          <cell r="HH49">
            <v>0</v>
          </cell>
          <cell r="HI49">
            <v>0</v>
          </cell>
          <cell r="HJ49">
            <v>0</v>
          </cell>
          <cell r="HK49">
            <v>0</v>
          </cell>
          <cell r="HL49">
            <v>0</v>
          </cell>
          <cell r="HM49">
            <v>0</v>
          </cell>
          <cell r="HN49">
            <v>0</v>
          </cell>
          <cell r="HO49">
            <v>0</v>
          </cell>
          <cell r="HP49">
            <v>0</v>
          </cell>
          <cell r="HQ49">
            <v>0</v>
          </cell>
          <cell r="HR49">
            <v>0</v>
          </cell>
          <cell r="HS49">
            <v>0</v>
          </cell>
          <cell r="HT49">
            <v>0</v>
          </cell>
          <cell r="HU49">
            <v>0</v>
          </cell>
          <cell r="HV49">
            <v>0</v>
          </cell>
          <cell r="HW49">
            <v>0</v>
          </cell>
          <cell r="HX49">
            <v>0</v>
          </cell>
          <cell r="HY49">
            <v>0</v>
          </cell>
          <cell r="HZ49">
            <v>0</v>
          </cell>
          <cell r="IA49">
            <v>0</v>
          </cell>
          <cell r="IB49">
            <v>0</v>
          </cell>
          <cell r="IC49">
            <v>0</v>
          </cell>
          <cell r="ID49">
            <v>0</v>
          </cell>
          <cell r="IE49">
            <v>0</v>
          </cell>
          <cell r="IF49">
            <v>0</v>
          </cell>
          <cell r="IG49">
            <v>0</v>
          </cell>
          <cell r="IH49">
            <v>0</v>
          </cell>
          <cell r="II49">
            <v>0</v>
          </cell>
          <cell r="IJ49">
            <v>0</v>
          </cell>
          <cell r="IK49">
            <v>0</v>
          </cell>
          <cell r="IL49">
            <v>0</v>
          </cell>
          <cell r="IM49">
            <v>0</v>
          </cell>
          <cell r="IN49">
            <v>0</v>
          </cell>
          <cell r="IO49">
            <v>0</v>
          </cell>
          <cell r="IP49">
            <v>0</v>
          </cell>
          <cell r="IQ49">
            <v>0</v>
          </cell>
          <cell r="IR49">
            <v>0</v>
          </cell>
          <cell r="IS49">
            <v>0</v>
          </cell>
          <cell r="IT49">
            <v>0</v>
          </cell>
          <cell r="IU49">
            <v>0</v>
          </cell>
          <cell r="IV49">
            <v>0</v>
          </cell>
          <cell r="IW49">
            <v>0</v>
          </cell>
          <cell r="IX49">
            <v>0</v>
          </cell>
          <cell r="IY49">
            <v>0</v>
          </cell>
          <cell r="IZ49">
            <v>0</v>
          </cell>
          <cell r="JA49">
            <v>0</v>
          </cell>
          <cell r="JB49">
            <v>0</v>
          </cell>
          <cell r="JC49">
            <v>0</v>
          </cell>
          <cell r="JD49">
            <v>0</v>
          </cell>
          <cell r="JE49">
            <v>0</v>
          </cell>
          <cell r="JF49">
            <v>0</v>
          </cell>
          <cell r="JG49">
            <v>0</v>
          </cell>
          <cell r="JH49">
            <v>0</v>
          </cell>
          <cell r="JI49">
            <v>0</v>
          </cell>
          <cell r="JJ49">
            <v>0</v>
          </cell>
          <cell r="JK49">
            <v>0</v>
          </cell>
          <cell r="JL49">
            <v>0</v>
          </cell>
          <cell r="JM49">
            <v>0</v>
          </cell>
          <cell r="JN49">
            <v>0</v>
          </cell>
          <cell r="JO49">
            <v>0</v>
          </cell>
          <cell r="JP49">
            <v>0</v>
          </cell>
          <cell r="JQ49">
            <v>0</v>
          </cell>
          <cell r="JR49">
            <v>0</v>
          </cell>
          <cell r="JS49">
            <v>0</v>
          </cell>
          <cell r="JT49">
            <v>0</v>
          </cell>
          <cell r="JU49">
            <v>0</v>
          </cell>
          <cell r="JV49">
            <v>0</v>
          </cell>
          <cell r="JW49">
            <v>0</v>
          </cell>
          <cell r="JX49">
            <v>0</v>
          </cell>
          <cell r="JY49">
            <v>0</v>
          </cell>
          <cell r="JZ49">
            <v>0</v>
          </cell>
          <cell r="KA49">
            <v>0</v>
          </cell>
          <cell r="KB49">
            <v>0</v>
          </cell>
          <cell r="KC49">
            <v>0</v>
          </cell>
          <cell r="KD49">
            <v>0</v>
          </cell>
          <cell r="KE49">
            <v>0</v>
          </cell>
          <cell r="KF49">
            <v>0</v>
          </cell>
          <cell r="KG49">
            <v>0</v>
          </cell>
          <cell r="KH49">
            <v>0</v>
          </cell>
          <cell r="KI49">
            <v>0</v>
          </cell>
          <cell r="KJ49">
            <v>0</v>
          </cell>
          <cell r="KK49">
            <v>0</v>
          </cell>
          <cell r="KL49">
            <v>0</v>
          </cell>
          <cell r="KM49">
            <v>0</v>
          </cell>
          <cell r="KN49">
            <v>0</v>
          </cell>
          <cell r="KO49">
            <v>0</v>
          </cell>
          <cell r="KP49">
            <v>0</v>
          </cell>
          <cell r="KQ49">
            <v>0</v>
          </cell>
          <cell r="KR49">
            <v>0</v>
          </cell>
          <cell r="KS49">
            <v>0</v>
          </cell>
          <cell r="KT49">
            <v>0</v>
          </cell>
          <cell r="KU49">
            <v>0</v>
          </cell>
          <cell r="KV49">
            <v>0</v>
          </cell>
          <cell r="KW49">
            <v>0</v>
          </cell>
          <cell r="KX49">
            <v>0</v>
          </cell>
          <cell r="KY49">
            <v>0</v>
          </cell>
          <cell r="KZ49">
            <v>0</v>
          </cell>
          <cell r="LA49">
            <v>0</v>
          </cell>
          <cell r="LB49">
            <v>0</v>
          </cell>
          <cell r="LC49">
            <v>0</v>
          </cell>
          <cell r="LD49">
            <v>0</v>
          </cell>
          <cell r="LE49">
            <v>0</v>
          </cell>
          <cell r="LF49">
            <v>0</v>
          </cell>
          <cell r="LG49">
            <v>0</v>
          </cell>
          <cell r="LH49">
            <v>0</v>
          </cell>
          <cell r="LI49">
            <v>0</v>
          </cell>
        </row>
        <row r="50">
          <cell r="C50">
            <v>751</v>
          </cell>
          <cell r="D50">
            <v>751</v>
          </cell>
          <cell r="E50" t="str">
            <v>Pozajmice i krediti</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35315594.670000009</v>
          </cell>
          <cell r="CM50">
            <v>5268335.01</v>
          </cell>
          <cell r="CN50">
            <v>24101008.739999998</v>
          </cell>
          <cell r="CO50">
            <v>15271204.140000001</v>
          </cell>
          <cell r="CP50">
            <v>5539143.8399999999</v>
          </cell>
          <cell r="CQ50">
            <v>11192069.119999999</v>
          </cell>
          <cell r="CR50">
            <v>70863883.469999999</v>
          </cell>
          <cell r="CS50">
            <v>45329380.350000009</v>
          </cell>
          <cell r="CT50">
            <v>16107867.279999999</v>
          </cell>
          <cell r="CU50">
            <v>443723.68999999994</v>
          </cell>
          <cell r="CV50">
            <v>890239.71000000008</v>
          </cell>
          <cell r="CW50">
            <v>103544900.23000002</v>
          </cell>
          <cell r="CX50">
            <v>8633399.2100000009</v>
          </cell>
          <cell r="CY50">
            <v>43700264.219999999</v>
          </cell>
          <cell r="CZ50">
            <v>83407940.25</v>
          </cell>
          <cell r="DA50">
            <v>32989063.890000001</v>
          </cell>
          <cell r="DB50">
            <v>280177927.55000001</v>
          </cell>
          <cell r="DC50">
            <v>524720.3600000001</v>
          </cell>
          <cell r="DD50">
            <v>15730778.189999999</v>
          </cell>
          <cell r="DE50">
            <v>41036448.079999998</v>
          </cell>
          <cell r="DF50">
            <v>15186675.5</v>
          </cell>
          <cell r="DG50">
            <v>4181439.2199999997</v>
          </cell>
          <cell r="DH50">
            <v>3184747.73</v>
          </cell>
          <cell r="DI50">
            <v>6995721.2999999998</v>
          </cell>
          <cell r="DJ50">
            <v>35537903.219999999</v>
          </cell>
          <cell r="DK50">
            <v>41805682.140000001</v>
          </cell>
          <cell r="DL50">
            <v>521661464.60999995</v>
          </cell>
          <cell r="DM50">
            <v>70720087.209999979</v>
          </cell>
          <cell r="DN50">
            <v>844590.42999999993</v>
          </cell>
          <cell r="DO50">
            <v>69787474.810000002</v>
          </cell>
          <cell r="DP50">
            <v>19292311.539999999</v>
          </cell>
          <cell r="DQ50">
            <v>40857073.5</v>
          </cell>
          <cell r="DR50">
            <v>21843054.989999998</v>
          </cell>
          <cell r="DS50">
            <v>6340749.1400000006</v>
          </cell>
          <cell r="DT50">
            <v>1224576.83</v>
          </cell>
          <cell r="DU50">
            <v>2875354.7999999993</v>
          </cell>
          <cell r="EC50">
            <v>0</v>
          </cell>
          <cell r="ED50">
            <v>584698.59</v>
          </cell>
          <cell r="EE50">
            <v>0</v>
          </cell>
          <cell r="EF50">
            <v>0</v>
          </cell>
          <cell r="EG50">
            <v>0</v>
          </cell>
          <cell r="EH50">
            <v>0</v>
          </cell>
          <cell r="EI50">
            <v>23071904.219999999</v>
          </cell>
          <cell r="EJ50">
            <v>59275742.969999999</v>
          </cell>
          <cell r="EK50">
            <v>28598295.489999998</v>
          </cell>
          <cell r="EL50">
            <v>259019.66</v>
          </cell>
          <cell r="EM50">
            <v>29146143.309999999</v>
          </cell>
          <cell r="EN50">
            <v>25183759.27</v>
          </cell>
          <cell r="EO50">
            <v>76253335.569999993</v>
          </cell>
          <cell r="EP50">
            <v>43020325.210000001</v>
          </cell>
          <cell r="EQ50">
            <v>0</v>
          </cell>
          <cell r="ER50">
            <v>0</v>
          </cell>
          <cell r="ES50">
            <v>0</v>
          </cell>
          <cell r="ET50">
            <v>0</v>
          </cell>
          <cell r="EU50">
            <v>0</v>
          </cell>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cell r="GA50">
            <v>0</v>
          </cell>
          <cell r="GB50">
            <v>0</v>
          </cell>
          <cell r="GC50">
            <v>0</v>
          </cell>
          <cell r="GD50">
            <v>0</v>
          </cell>
          <cell r="GE50">
            <v>0</v>
          </cell>
          <cell r="GF50">
            <v>0</v>
          </cell>
          <cell r="GG50">
            <v>0</v>
          </cell>
          <cell r="GH50">
            <v>0</v>
          </cell>
          <cell r="GI50">
            <v>0</v>
          </cell>
          <cell r="GJ50">
            <v>0</v>
          </cell>
          <cell r="GK50">
            <v>0</v>
          </cell>
          <cell r="GL50">
            <v>0</v>
          </cell>
          <cell r="GM50">
            <v>0</v>
          </cell>
          <cell r="GN50">
            <v>0</v>
          </cell>
          <cell r="GO50">
            <v>0</v>
          </cell>
          <cell r="GP50">
            <v>0</v>
          </cell>
          <cell r="GQ50">
            <v>0</v>
          </cell>
          <cell r="GR50">
            <v>0</v>
          </cell>
          <cell r="GS50">
            <v>0</v>
          </cell>
          <cell r="GT50">
            <v>0</v>
          </cell>
          <cell r="GU50">
            <v>0</v>
          </cell>
          <cell r="GV50">
            <v>0</v>
          </cell>
          <cell r="GW50">
            <v>0</v>
          </cell>
          <cell r="GX50">
            <v>0</v>
          </cell>
          <cell r="GY50">
            <v>0</v>
          </cell>
          <cell r="GZ50">
            <v>0</v>
          </cell>
          <cell r="HA50">
            <v>0</v>
          </cell>
          <cell r="HB50">
            <v>0</v>
          </cell>
          <cell r="HC50">
            <v>0</v>
          </cell>
          <cell r="HD50">
            <v>0</v>
          </cell>
          <cell r="HE50">
            <v>0</v>
          </cell>
          <cell r="HF50">
            <v>0</v>
          </cell>
          <cell r="HG50">
            <v>0</v>
          </cell>
          <cell r="HH50">
            <v>0</v>
          </cell>
          <cell r="HI50">
            <v>0</v>
          </cell>
          <cell r="HJ50">
            <v>0</v>
          </cell>
          <cell r="HK50">
            <v>0</v>
          </cell>
          <cell r="HL50">
            <v>0</v>
          </cell>
          <cell r="HM50">
            <v>0</v>
          </cell>
          <cell r="HN50">
            <v>0</v>
          </cell>
          <cell r="HO50">
            <v>0</v>
          </cell>
          <cell r="HP50">
            <v>0</v>
          </cell>
          <cell r="HQ50">
            <v>0</v>
          </cell>
          <cell r="HR50">
            <v>0</v>
          </cell>
          <cell r="HS50">
            <v>0</v>
          </cell>
          <cell r="HT50">
            <v>0</v>
          </cell>
          <cell r="HU50">
            <v>0</v>
          </cell>
          <cell r="HV50">
            <v>0</v>
          </cell>
          <cell r="HW50">
            <v>0</v>
          </cell>
          <cell r="HX50">
            <v>0</v>
          </cell>
          <cell r="HY50">
            <v>0</v>
          </cell>
          <cell r="HZ50">
            <v>0</v>
          </cell>
          <cell r="IA50">
            <v>0</v>
          </cell>
          <cell r="IB50">
            <v>0</v>
          </cell>
          <cell r="IC50">
            <v>0</v>
          </cell>
          <cell r="ID50">
            <v>0</v>
          </cell>
          <cell r="IE50">
            <v>0</v>
          </cell>
          <cell r="IF50">
            <v>0</v>
          </cell>
          <cell r="IG50">
            <v>0</v>
          </cell>
          <cell r="IH50">
            <v>0</v>
          </cell>
          <cell r="II50">
            <v>0</v>
          </cell>
          <cell r="IJ50">
            <v>0</v>
          </cell>
          <cell r="IK50">
            <v>0</v>
          </cell>
          <cell r="IL50">
            <v>0</v>
          </cell>
          <cell r="IM50">
            <v>0</v>
          </cell>
          <cell r="IN50">
            <v>0</v>
          </cell>
          <cell r="IO50">
            <v>0</v>
          </cell>
          <cell r="IP50">
            <v>0</v>
          </cell>
          <cell r="IQ50">
            <v>0</v>
          </cell>
          <cell r="IR50">
            <v>0</v>
          </cell>
          <cell r="IS50">
            <v>0</v>
          </cell>
          <cell r="IT50">
            <v>0</v>
          </cell>
          <cell r="IU50">
            <v>0</v>
          </cell>
          <cell r="IV50">
            <v>0</v>
          </cell>
          <cell r="IW50">
            <v>0</v>
          </cell>
          <cell r="IX50">
            <v>0</v>
          </cell>
          <cell r="IY50">
            <v>0</v>
          </cell>
          <cell r="IZ50">
            <v>0</v>
          </cell>
          <cell r="JA50">
            <v>0</v>
          </cell>
          <cell r="JB50">
            <v>0</v>
          </cell>
          <cell r="JC50">
            <v>0</v>
          </cell>
          <cell r="JD50">
            <v>0</v>
          </cell>
          <cell r="JE50">
            <v>0</v>
          </cell>
          <cell r="JF50">
            <v>0</v>
          </cell>
          <cell r="JG50">
            <v>0</v>
          </cell>
          <cell r="JH50">
            <v>0</v>
          </cell>
          <cell r="JI50">
            <v>0</v>
          </cell>
          <cell r="JJ50">
            <v>0</v>
          </cell>
          <cell r="JK50">
            <v>0</v>
          </cell>
          <cell r="JL50">
            <v>0</v>
          </cell>
          <cell r="JM50">
            <v>0</v>
          </cell>
          <cell r="JN50">
            <v>0</v>
          </cell>
          <cell r="JO50">
            <v>0</v>
          </cell>
          <cell r="JP50">
            <v>0</v>
          </cell>
          <cell r="JQ50">
            <v>0</v>
          </cell>
          <cell r="JR50">
            <v>0</v>
          </cell>
          <cell r="JS50">
            <v>0</v>
          </cell>
          <cell r="JT50">
            <v>0</v>
          </cell>
          <cell r="JU50">
            <v>0</v>
          </cell>
          <cell r="JV50">
            <v>0</v>
          </cell>
          <cell r="JW50">
            <v>0</v>
          </cell>
          <cell r="JX50">
            <v>0</v>
          </cell>
          <cell r="JY50">
            <v>0</v>
          </cell>
          <cell r="JZ50">
            <v>0</v>
          </cell>
          <cell r="KA50">
            <v>0</v>
          </cell>
          <cell r="KB50">
            <v>0</v>
          </cell>
          <cell r="KC50">
            <v>0</v>
          </cell>
          <cell r="KD50">
            <v>0</v>
          </cell>
          <cell r="KE50">
            <v>0</v>
          </cell>
          <cell r="KF50">
            <v>0</v>
          </cell>
          <cell r="KG50">
            <v>0</v>
          </cell>
          <cell r="KH50">
            <v>0</v>
          </cell>
          <cell r="KI50">
            <v>0</v>
          </cell>
          <cell r="KJ50">
            <v>0</v>
          </cell>
          <cell r="KK50">
            <v>0</v>
          </cell>
          <cell r="KL50">
            <v>0</v>
          </cell>
          <cell r="KM50">
            <v>0</v>
          </cell>
          <cell r="KN50">
            <v>0</v>
          </cell>
          <cell r="KO50">
            <v>0</v>
          </cell>
          <cell r="KP50">
            <v>0</v>
          </cell>
          <cell r="KQ50">
            <v>0</v>
          </cell>
          <cell r="KR50">
            <v>0</v>
          </cell>
          <cell r="KS50">
            <v>0</v>
          </cell>
          <cell r="KT50">
            <v>0</v>
          </cell>
          <cell r="KU50">
            <v>0</v>
          </cell>
          <cell r="KV50">
            <v>0</v>
          </cell>
          <cell r="KW50">
            <v>0</v>
          </cell>
          <cell r="KX50">
            <v>0</v>
          </cell>
          <cell r="KY50">
            <v>0</v>
          </cell>
          <cell r="KZ50">
            <v>0</v>
          </cell>
          <cell r="LA50">
            <v>0</v>
          </cell>
          <cell r="LB50">
            <v>0</v>
          </cell>
          <cell r="LC50">
            <v>0</v>
          </cell>
          <cell r="LD50">
            <v>0</v>
          </cell>
          <cell r="LE50">
            <v>0</v>
          </cell>
          <cell r="LF50">
            <v>0</v>
          </cell>
          <cell r="LG50">
            <v>0</v>
          </cell>
          <cell r="LH50">
            <v>0</v>
          </cell>
          <cell r="LI50">
            <v>0</v>
          </cell>
        </row>
        <row r="51">
          <cell r="D51">
            <v>7511</v>
          </cell>
          <cell r="E51" t="str">
            <v>Pozajmice i krediti od domaćih izvora</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3971500</v>
          </cell>
          <cell r="CN51">
            <v>23000000</v>
          </cell>
          <cell r="CO51">
            <v>14499142</v>
          </cell>
          <cell r="CP51">
            <v>4400000</v>
          </cell>
          <cell r="CQ51">
            <v>7801000</v>
          </cell>
          <cell r="CR51">
            <v>11000000</v>
          </cell>
          <cell r="CS51">
            <v>44678500</v>
          </cell>
          <cell r="CT51">
            <v>16000000</v>
          </cell>
          <cell r="CU51">
            <v>0</v>
          </cell>
          <cell r="CV51">
            <v>0</v>
          </cell>
          <cell r="CW51">
            <v>20000000</v>
          </cell>
          <cell r="CX51">
            <v>8520000</v>
          </cell>
          <cell r="CY51">
            <v>43408500</v>
          </cell>
          <cell r="CZ51">
            <v>83100000</v>
          </cell>
          <cell r="DA51">
            <v>32192300</v>
          </cell>
          <cell r="DB51">
            <v>0</v>
          </cell>
          <cell r="DC51">
            <v>0</v>
          </cell>
          <cell r="DD51">
            <v>13700000</v>
          </cell>
          <cell r="DE51">
            <v>40000000</v>
          </cell>
          <cell r="DF51">
            <v>14500000</v>
          </cell>
          <cell r="DG51">
            <v>3514300</v>
          </cell>
          <cell r="DH51">
            <v>0</v>
          </cell>
          <cell r="DI51">
            <v>6000000</v>
          </cell>
          <cell r="DJ51">
            <v>34828188.379999995</v>
          </cell>
          <cell r="DK51">
            <v>41475711.619999997</v>
          </cell>
          <cell r="DL51">
            <v>21230003.140000001</v>
          </cell>
          <cell r="DM51">
            <v>0</v>
          </cell>
          <cell r="DN51">
            <v>0</v>
          </cell>
          <cell r="DO51">
            <v>0</v>
          </cell>
          <cell r="DP51">
            <v>15234209.67</v>
          </cell>
          <cell r="DQ51">
            <v>40000000</v>
          </cell>
          <cell r="DR51">
            <v>21230000</v>
          </cell>
          <cell r="DS51">
            <v>1250090.33</v>
          </cell>
          <cell r="DT51">
            <v>0</v>
          </cell>
          <cell r="DU51">
            <v>0</v>
          </cell>
          <cell r="DV51">
            <v>16400000</v>
          </cell>
          <cell r="DW51">
            <v>51250217.07</v>
          </cell>
          <cell r="DX51">
            <v>25719782.93</v>
          </cell>
          <cell r="DY51">
            <v>13400000</v>
          </cell>
          <cell r="EA51">
            <v>15000000</v>
          </cell>
          <cell r="EB51">
            <v>26400000</v>
          </cell>
          <cell r="EC51">
            <v>61314300</v>
          </cell>
          <cell r="ED51">
            <v>0</v>
          </cell>
          <cell r="EE51">
            <v>0</v>
          </cell>
          <cell r="EF51">
            <v>80410000</v>
          </cell>
          <cell r="EG51">
            <v>27890000</v>
          </cell>
          <cell r="EH51">
            <v>16700681.109999999</v>
          </cell>
          <cell r="EI51">
            <v>55339318.890000001</v>
          </cell>
          <cell r="EJ51">
            <v>74583448.420000002</v>
          </cell>
          <cell r="EK51">
            <v>22911551.579999998</v>
          </cell>
          <cell r="EL51">
            <v>0</v>
          </cell>
          <cell r="EM51">
            <v>13000000</v>
          </cell>
          <cell r="EN51">
            <v>24450000</v>
          </cell>
          <cell r="EO51">
            <v>50085000</v>
          </cell>
          <cell r="EP51">
            <v>0</v>
          </cell>
          <cell r="EQ51">
            <v>0</v>
          </cell>
          <cell r="ER51">
            <v>0</v>
          </cell>
          <cell r="ES51">
            <v>3000000</v>
          </cell>
          <cell r="ET51">
            <v>0</v>
          </cell>
          <cell r="EU51">
            <v>0</v>
          </cell>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cell r="GA51">
            <v>0</v>
          </cell>
          <cell r="GB51">
            <v>0</v>
          </cell>
          <cell r="GC51">
            <v>0</v>
          </cell>
          <cell r="GD51">
            <v>0</v>
          </cell>
          <cell r="GE51">
            <v>0</v>
          </cell>
          <cell r="GF51">
            <v>0</v>
          </cell>
          <cell r="GG51">
            <v>0</v>
          </cell>
          <cell r="GH51">
            <v>0</v>
          </cell>
          <cell r="GI51">
            <v>0</v>
          </cell>
          <cell r="GJ51">
            <v>0</v>
          </cell>
          <cell r="GK51">
            <v>0</v>
          </cell>
          <cell r="GL51">
            <v>0</v>
          </cell>
          <cell r="GM51">
            <v>0</v>
          </cell>
          <cell r="GN51">
            <v>0</v>
          </cell>
          <cell r="GO51">
            <v>0</v>
          </cell>
          <cell r="GP51">
            <v>0</v>
          </cell>
          <cell r="GQ51">
            <v>0</v>
          </cell>
          <cell r="GR51">
            <v>0</v>
          </cell>
          <cell r="GS51">
            <v>0</v>
          </cell>
          <cell r="GT51">
            <v>0</v>
          </cell>
          <cell r="GU51">
            <v>0</v>
          </cell>
          <cell r="GV51">
            <v>0</v>
          </cell>
          <cell r="GW51">
            <v>0</v>
          </cell>
          <cell r="GX51">
            <v>0</v>
          </cell>
          <cell r="GY51">
            <v>0</v>
          </cell>
          <cell r="GZ51">
            <v>0</v>
          </cell>
          <cell r="HA51">
            <v>0</v>
          </cell>
          <cell r="HB51">
            <v>0</v>
          </cell>
          <cell r="HC51">
            <v>0</v>
          </cell>
          <cell r="HD51">
            <v>0</v>
          </cell>
          <cell r="HE51">
            <v>0</v>
          </cell>
          <cell r="HF51">
            <v>0</v>
          </cell>
          <cell r="HG51">
            <v>0</v>
          </cell>
          <cell r="HH51">
            <v>0</v>
          </cell>
          <cell r="HI51">
            <v>0</v>
          </cell>
          <cell r="HJ51">
            <v>0</v>
          </cell>
          <cell r="HK51">
            <v>0</v>
          </cell>
          <cell r="HL51">
            <v>0</v>
          </cell>
          <cell r="HM51">
            <v>0</v>
          </cell>
          <cell r="HN51">
            <v>0</v>
          </cell>
          <cell r="HO51">
            <v>0</v>
          </cell>
          <cell r="HP51">
            <v>0</v>
          </cell>
          <cell r="HQ51">
            <v>0</v>
          </cell>
          <cell r="HR51">
            <v>0</v>
          </cell>
          <cell r="HS51">
            <v>0</v>
          </cell>
          <cell r="HT51">
            <v>0</v>
          </cell>
          <cell r="HU51">
            <v>0</v>
          </cell>
          <cell r="HV51">
            <v>0</v>
          </cell>
          <cell r="HW51">
            <v>0</v>
          </cell>
          <cell r="HX51">
            <v>0</v>
          </cell>
          <cell r="HY51">
            <v>0</v>
          </cell>
          <cell r="HZ51">
            <v>0</v>
          </cell>
          <cell r="IA51">
            <v>0</v>
          </cell>
          <cell r="IB51">
            <v>0</v>
          </cell>
          <cell r="IC51">
            <v>0</v>
          </cell>
          <cell r="ID51">
            <v>0</v>
          </cell>
          <cell r="IE51">
            <v>0</v>
          </cell>
          <cell r="IF51">
            <v>0</v>
          </cell>
          <cell r="IG51">
            <v>0</v>
          </cell>
          <cell r="IH51">
            <v>0</v>
          </cell>
          <cell r="II51">
            <v>0</v>
          </cell>
          <cell r="IJ51">
            <v>0</v>
          </cell>
          <cell r="IK51">
            <v>0</v>
          </cell>
          <cell r="IL51">
            <v>0</v>
          </cell>
          <cell r="IM51">
            <v>0</v>
          </cell>
          <cell r="IN51">
            <v>0</v>
          </cell>
          <cell r="IO51">
            <v>0</v>
          </cell>
          <cell r="IP51">
            <v>0</v>
          </cell>
          <cell r="IQ51">
            <v>0</v>
          </cell>
          <cell r="IR51">
            <v>0</v>
          </cell>
          <cell r="IS51">
            <v>0</v>
          </cell>
          <cell r="IT51">
            <v>0</v>
          </cell>
          <cell r="IU51">
            <v>0</v>
          </cell>
          <cell r="IV51">
            <v>0</v>
          </cell>
          <cell r="IW51">
            <v>0</v>
          </cell>
          <cell r="IX51">
            <v>0</v>
          </cell>
          <cell r="IY51">
            <v>0</v>
          </cell>
          <cell r="IZ51">
            <v>0</v>
          </cell>
          <cell r="JA51">
            <v>0</v>
          </cell>
          <cell r="JB51">
            <v>0</v>
          </cell>
          <cell r="JC51">
            <v>0</v>
          </cell>
          <cell r="JD51">
            <v>0</v>
          </cell>
          <cell r="JE51">
            <v>0</v>
          </cell>
          <cell r="JF51">
            <v>0</v>
          </cell>
          <cell r="JG51">
            <v>0</v>
          </cell>
          <cell r="JH51">
            <v>0</v>
          </cell>
          <cell r="JI51">
            <v>0</v>
          </cell>
          <cell r="JJ51">
            <v>0</v>
          </cell>
          <cell r="JK51">
            <v>0</v>
          </cell>
          <cell r="JL51">
            <v>0</v>
          </cell>
          <cell r="JM51">
            <v>0</v>
          </cell>
          <cell r="JN51">
            <v>0</v>
          </cell>
          <cell r="JO51">
            <v>0</v>
          </cell>
          <cell r="JP51">
            <v>0</v>
          </cell>
          <cell r="JQ51">
            <v>0</v>
          </cell>
          <cell r="JR51">
            <v>0</v>
          </cell>
          <cell r="JS51">
            <v>0</v>
          </cell>
          <cell r="JT51">
            <v>0</v>
          </cell>
          <cell r="JU51">
            <v>0</v>
          </cell>
          <cell r="JV51">
            <v>0</v>
          </cell>
          <cell r="JW51">
            <v>0</v>
          </cell>
          <cell r="JX51">
            <v>0</v>
          </cell>
          <cell r="JY51">
            <v>0</v>
          </cell>
          <cell r="JZ51">
            <v>0</v>
          </cell>
          <cell r="KA51">
            <v>0</v>
          </cell>
          <cell r="KB51">
            <v>0</v>
          </cell>
          <cell r="KC51">
            <v>0</v>
          </cell>
          <cell r="KD51">
            <v>0</v>
          </cell>
          <cell r="KE51">
            <v>0</v>
          </cell>
          <cell r="KF51">
            <v>0</v>
          </cell>
          <cell r="KG51">
            <v>0</v>
          </cell>
          <cell r="KH51">
            <v>0</v>
          </cell>
          <cell r="KI51">
            <v>0</v>
          </cell>
          <cell r="KJ51">
            <v>0</v>
          </cell>
          <cell r="KK51">
            <v>0</v>
          </cell>
          <cell r="KL51">
            <v>0</v>
          </cell>
          <cell r="KM51">
            <v>0</v>
          </cell>
          <cell r="KN51">
            <v>0</v>
          </cell>
          <cell r="KO51">
            <v>0</v>
          </cell>
          <cell r="KP51">
            <v>0</v>
          </cell>
          <cell r="KQ51">
            <v>0</v>
          </cell>
          <cell r="KR51">
            <v>0</v>
          </cell>
          <cell r="KS51">
            <v>0</v>
          </cell>
          <cell r="KT51">
            <v>0</v>
          </cell>
          <cell r="KU51">
            <v>0</v>
          </cell>
          <cell r="KV51">
            <v>0</v>
          </cell>
          <cell r="KW51">
            <v>0</v>
          </cell>
          <cell r="KX51">
            <v>0</v>
          </cell>
          <cell r="KY51">
            <v>0</v>
          </cell>
          <cell r="KZ51">
            <v>0</v>
          </cell>
          <cell r="LA51">
            <v>0</v>
          </cell>
          <cell r="LB51">
            <v>0</v>
          </cell>
          <cell r="LC51">
            <v>0</v>
          </cell>
          <cell r="LD51">
            <v>0</v>
          </cell>
          <cell r="LE51">
            <v>0</v>
          </cell>
          <cell r="LF51">
            <v>0</v>
          </cell>
          <cell r="LG51">
            <v>0</v>
          </cell>
          <cell r="LH51">
            <v>0</v>
          </cell>
          <cell r="LI51">
            <v>0</v>
          </cell>
        </row>
        <row r="52">
          <cell r="D52">
            <v>7512</v>
          </cell>
          <cell r="E52" t="str">
            <v>Pozajmice i krediti od inostranih izvora</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35315594.670000009</v>
          </cell>
          <cell r="CM52">
            <v>1296835.0099999998</v>
          </cell>
          <cell r="CN52">
            <v>1101008.7399999998</v>
          </cell>
          <cell r="CO52">
            <v>772062.14000000025</v>
          </cell>
          <cell r="CP52">
            <v>1139143.8399999999</v>
          </cell>
          <cell r="CQ52">
            <v>3391069.1199999996</v>
          </cell>
          <cell r="CR52">
            <v>59863883.469999999</v>
          </cell>
          <cell r="CS52">
            <v>650880.35000001104</v>
          </cell>
          <cell r="CT52">
            <v>107867.28</v>
          </cell>
          <cell r="CU52">
            <v>443723.68999999994</v>
          </cell>
          <cell r="CV52">
            <v>890239.71000000008</v>
          </cell>
          <cell r="CW52">
            <v>83544900.230000019</v>
          </cell>
          <cell r="CX52">
            <v>113399.21</v>
          </cell>
          <cell r="CY52">
            <v>291764.21999999997</v>
          </cell>
          <cell r="CZ52">
            <v>307940.25</v>
          </cell>
          <cell r="DA52">
            <v>796763.89</v>
          </cell>
          <cell r="DB52">
            <v>280177927.55000001</v>
          </cell>
          <cell r="DC52">
            <v>524720.3600000001</v>
          </cell>
          <cell r="DD52">
            <v>2030778.19</v>
          </cell>
          <cell r="DE52">
            <v>1036448.0800000001</v>
          </cell>
          <cell r="DF52">
            <v>686675.49999999988</v>
          </cell>
          <cell r="DG52">
            <v>667139.21999999974</v>
          </cell>
          <cell r="DH52">
            <v>3184747.73</v>
          </cell>
          <cell r="DI52">
            <v>995721.3</v>
          </cell>
          <cell r="DJ52">
            <v>709714.84</v>
          </cell>
          <cell r="DK52">
            <v>329970.52</v>
          </cell>
          <cell r="DL52">
            <v>500431461.46999997</v>
          </cell>
          <cell r="DM52">
            <v>70720087.209999979</v>
          </cell>
          <cell r="DN52">
            <v>844590.42999999993</v>
          </cell>
          <cell r="DO52">
            <v>69787474.810000002</v>
          </cell>
          <cell r="DP52">
            <v>4058101.87</v>
          </cell>
          <cell r="DQ52">
            <v>857073.49999999988</v>
          </cell>
          <cell r="DR52">
            <v>613054.99</v>
          </cell>
          <cell r="DS52">
            <v>5090658.8100000005</v>
          </cell>
          <cell r="DT52">
            <v>1224576.83</v>
          </cell>
          <cell r="DU52">
            <v>2875354.7999999993</v>
          </cell>
          <cell r="DV52">
            <v>329543.98</v>
          </cell>
          <cell r="DW52">
            <v>1518782.95</v>
          </cell>
          <cell r="DX52">
            <v>306080409.44999999</v>
          </cell>
          <cell r="DY52">
            <v>611208.74</v>
          </cell>
          <cell r="DZ52">
            <v>680920.6100000001</v>
          </cell>
          <cell r="EA52">
            <v>805822.66</v>
          </cell>
          <cell r="EB52">
            <v>466534.34</v>
          </cell>
          <cell r="EC52">
            <v>1171956.5900000001</v>
          </cell>
          <cell r="ED52">
            <v>584698.59</v>
          </cell>
          <cell r="EE52">
            <v>3292203.84</v>
          </cell>
          <cell r="EF52">
            <v>2120376.2599999998</v>
          </cell>
          <cell r="EG52">
            <v>14113738.050000001</v>
          </cell>
          <cell r="EH52">
            <v>34554.129999999997</v>
          </cell>
          <cell r="EI52">
            <v>322585.33</v>
          </cell>
          <cell r="EJ52">
            <v>5656594.5499999998</v>
          </cell>
          <cell r="EK52">
            <v>84125996.959999993</v>
          </cell>
          <cell r="EL52">
            <v>259019.66</v>
          </cell>
          <cell r="EM52">
            <v>16146143.310000001</v>
          </cell>
          <cell r="EN52">
            <v>733759.27</v>
          </cell>
          <cell r="EO52">
            <v>26168335.57</v>
          </cell>
          <cell r="EP52">
            <v>43020325.210000001</v>
          </cell>
          <cell r="EQ52">
            <v>20632990.120000001</v>
          </cell>
          <cell r="ER52">
            <v>28222092.870000001</v>
          </cell>
          <cell r="ES52">
            <v>127444455.40000001</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v>0</v>
          </cell>
          <cell r="HO52">
            <v>0</v>
          </cell>
          <cell r="HP52">
            <v>0</v>
          </cell>
          <cell r="HQ52">
            <v>0</v>
          </cell>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row>
        <row r="53">
          <cell r="A53">
            <v>4</v>
          </cell>
          <cell r="B53" t="str">
            <v xml:space="preserve"> </v>
          </cell>
          <cell r="E53" t="str">
            <v>IZDACI</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94307949.460000023</v>
          </cell>
          <cell r="CM53">
            <v>96306254.559999973</v>
          </cell>
          <cell r="CN53">
            <v>105643727.31999998</v>
          </cell>
          <cell r="CO53">
            <v>123882956.18999998</v>
          </cell>
          <cell r="CP53">
            <v>104952049.41000001</v>
          </cell>
          <cell r="CQ53">
            <v>107208498.05000001</v>
          </cell>
          <cell r="CR53">
            <v>183973851.75</v>
          </cell>
          <cell r="CS53">
            <v>153443488.11999997</v>
          </cell>
          <cell r="CT53">
            <v>138489025.28</v>
          </cell>
          <cell r="CU53">
            <v>110071743.03999998</v>
          </cell>
          <cell r="CV53">
            <v>108715971.88000003</v>
          </cell>
          <cell r="CW53">
            <v>215842736.36999997</v>
          </cell>
          <cell r="CX53">
            <v>79942495.040000007</v>
          </cell>
          <cell r="CY53">
            <v>127014848.97</v>
          </cell>
          <cell r="CZ53">
            <v>138520718.91999999</v>
          </cell>
          <cell r="DA53">
            <v>187643170.75</v>
          </cell>
          <cell r="DB53">
            <v>202332268.41999999</v>
          </cell>
          <cell r="DC53">
            <v>160054179.16999999</v>
          </cell>
          <cell r="DD53">
            <v>157652918.66</v>
          </cell>
          <cell r="DE53">
            <v>164821601.02000001</v>
          </cell>
          <cell r="DF53">
            <v>147812523.28</v>
          </cell>
          <cell r="DG53">
            <v>183488295.22999999</v>
          </cell>
          <cell r="DH53">
            <v>103670820.14</v>
          </cell>
          <cell r="DI53">
            <v>238900713.08000001</v>
          </cell>
          <cell r="DJ53">
            <v>122995229.47000003</v>
          </cell>
          <cell r="DK53">
            <v>148045843.31000003</v>
          </cell>
          <cell r="DL53">
            <v>173787626.72999999</v>
          </cell>
          <cell r="DM53">
            <v>246732915.36000001</v>
          </cell>
          <cell r="DN53">
            <v>116025153.78000002</v>
          </cell>
          <cell r="DO53">
            <v>215435486.06999999</v>
          </cell>
          <cell r="DP53">
            <v>183206323.35000005</v>
          </cell>
          <cell r="DQ53">
            <v>140381694.63</v>
          </cell>
          <cell r="DR53">
            <v>309275945.12000006</v>
          </cell>
          <cell r="DS53">
            <v>110895845.78000002</v>
          </cell>
          <cell r="DT53">
            <v>112390835.38000003</v>
          </cell>
          <cell r="DU53">
            <v>203117834.02999997</v>
          </cell>
          <cell r="DV53">
            <v>103413046.31</v>
          </cell>
          <cell r="DW53">
            <v>102142955.61000003</v>
          </cell>
          <cell r="DX53">
            <v>146200718.82999995</v>
          </cell>
          <cell r="DY53">
            <v>109135680.37</v>
          </cell>
          <cell r="DZ53">
            <v>126288268.34999999</v>
          </cell>
          <cell r="EA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160221133.53999999</v>
          </cell>
          <cell r="ER53">
            <v>163344901.65000001</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v>0</v>
          </cell>
          <cell r="HO53">
            <v>0</v>
          </cell>
          <cell r="HP53">
            <v>0</v>
          </cell>
          <cell r="HQ53">
            <v>0</v>
          </cell>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row>
        <row r="54">
          <cell r="A54" t="str">
            <v xml:space="preserve"> </v>
          </cell>
          <cell r="B54">
            <v>41</v>
          </cell>
          <cell r="D54">
            <v>41</v>
          </cell>
          <cell r="E54" t="str">
            <v>Tekući izdaci</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37559259.920000024</v>
          </cell>
          <cell r="CM54">
            <v>43448523.989999987</v>
          </cell>
          <cell r="CN54">
            <v>45712746.45000001</v>
          </cell>
          <cell r="CO54">
            <v>66765798.219999984</v>
          </cell>
          <cell r="CP54">
            <v>47578093.07</v>
          </cell>
          <cell r="CQ54">
            <v>39972707.770000003</v>
          </cell>
          <cell r="CR54">
            <v>52244035.139999993</v>
          </cell>
          <cell r="CS54">
            <v>46109305.099999987</v>
          </cell>
          <cell r="CT54">
            <v>64428387.520000018</v>
          </cell>
          <cell r="CU54">
            <v>44963115.269999988</v>
          </cell>
          <cell r="CV54">
            <v>46191093.280000009</v>
          </cell>
          <cell r="CW54">
            <v>70669565.129999951</v>
          </cell>
          <cell r="CX54">
            <v>21406349.600000001</v>
          </cell>
          <cell r="CY54">
            <v>34812757.530000001</v>
          </cell>
          <cell r="CZ54">
            <v>47702041.880000003</v>
          </cell>
          <cell r="DA54">
            <v>82349471.900000006</v>
          </cell>
          <cell r="DB54">
            <v>49949051.460000001</v>
          </cell>
          <cell r="DC54">
            <v>157652918.66</v>
          </cell>
          <cell r="DD54">
            <v>45833422.189999998</v>
          </cell>
          <cell r="DE54">
            <v>50688339.799999997</v>
          </cell>
          <cell r="DF54">
            <v>59253752.030000001</v>
          </cell>
          <cell r="DG54">
            <v>56219372.969999999</v>
          </cell>
          <cell r="DH54">
            <v>36609532.700000003</v>
          </cell>
          <cell r="DI54">
            <v>105642624.81</v>
          </cell>
          <cell r="DJ54">
            <v>40781953.019999988</v>
          </cell>
          <cell r="DK54">
            <v>45944664.780000031</v>
          </cell>
          <cell r="DL54">
            <v>56680452.190000005</v>
          </cell>
          <cell r="DM54">
            <v>64330063.780000009</v>
          </cell>
          <cell r="DN54">
            <v>59571599.050000004</v>
          </cell>
          <cell r="DO54">
            <v>46793158.849999994</v>
          </cell>
          <cell r="DP54">
            <v>57574449.550000034</v>
          </cell>
          <cell r="DQ54">
            <v>43874279.889999986</v>
          </cell>
          <cell r="DR54">
            <v>67422898.13000001</v>
          </cell>
          <cell r="DS54">
            <v>46476897.330000006</v>
          </cell>
          <cell r="DT54">
            <v>49435943.500000015</v>
          </cell>
          <cell r="DU54">
            <v>80350897.759999931</v>
          </cell>
          <cell r="DV54">
            <v>41183127.179999992</v>
          </cell>
          <cell r="DW54">
            <v>44161664.020000011</v>
          </cell>
          <cell r="DX54">
            <v>56793036.859999985</v>
          </cell>
          <cell r="DY54">
            <v>39745019.130000018</v>
          </cell>
          <cell r="DZ54">
            <v>52886075.979999997</v>
          </cell>
          <cell r="EA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53180290.399999999</v>
          </cell>
          <cell r="ER54">
            <v>57739544.189999998</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v>0</v>
          </cell>
          <cell r="HO54">
            <v>0</v>
          </cell>
          <cell r="HP54">
            <v>0</v>
          </cell>
          <cell r="HQ54">
            <v>0</v>
          </cell>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row>
        <row r="55">
          <cell r="C55">
            <v>411</v>
          </cell>
          <cell r="D55">
            <v>411</v>
          </cell>
          <cell r="E55" t="str">
            <v>Bruto zarade i doprinosi na teret poslodavca</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30971376.560000021</v>
          </cell>
          <cell r="CM55">
            <v>31767543.569999989</v>
          </cell>
          <cell r="CN55">
            <v>27281136.950000007</v>
          </cell>
          <cell r="CO55">
            <v>29258745.93999999</v>
          </cell>
          <cell r="CP55">
            <v>36008593.489999995</v>
          </cell>
          <cell r="CQ55">
            <v>25859054.300000004</v>
          </cell>
          <cell r="CR55">
            <v>34643447.109999992</v>
          </cell>
          <cell r="CS55">
            <v>30708364.169999976</v>
          </cell>
          <cell r="CT55">
            <v>31076205.190000027</v>
          </cell>
          <cell r="CU55">
            <v>30090664.149999991</v>
          </cell>
          <cell r="CV55">
            <v>33509791.740000006</v>
          </cell>
          <cell r="CW55">
            <v>29829446.999999981</v>
          </cell>
          <cell r="CX55">
            <v>23924065.489999998</v>
          </cell>
          <cell r="CY55">
            <v>21726936.789999999</v>
          </cell>
          <cell r="CZ55">
            <v>28535773.460000001</v>
          </cell>
          <cell r="DA55">
            <v>41975696.229999997</v>
          </cell>
          <cell r="DB55">
            <v>33852284.299999997</v>
          </cell>
          <cell r="DC55">
            <v>24811426.859999999</v>
          </cell>
          <cell r="DD55">
            <v>34292978.649999999</v>
          </cell>
          <cell r="DE55">
            <v>31454503.149999999</v>
          </cell>
          <cell r="DF55">
            <v>30286190.710000001</v>
          </cell>
          <cell r="DG55">
            <v>29992284.260000002</v>
          </cell>
          <cell r="DH55">
            <v>33842065.600000001</v>
          </cell>
          <cell r="DI55">
            <v>52649267.810000002</v>
          </cell>
          <cell r="DJ55">
            <v>31417131.419999998</v>
          </cell>
          <cell r="DK55">
            <v>31713123.150000025</v>
          </cell>
          <cell r="DL55">
            <v>31097646.160000004</v>
          </cell>
          <cell r="DM55">
            <v>30027106.569999997</v>
          </cell>
          <cell r="DN55">
            <v>30719874.460000001</v>
          </cell>
          <cell r="DO55">
            <v>31555486.389999993</v>
          </cell>
          <cell r="DP55">
            <v>33924786.88000004</v>
          </cell>
          <cell r="DQ55">
            <v>28021328.509999987</v>
          </cell>
          <cell r="DR55">
            <v>34903249.240000002</v>
          </cell>
          <cell r="DS55">
            <v>29141461.659999989</v>
          </cell>
          <cell r="DT55">
            <v>35946041.440000005</v>
          </cell>
          <cell r="DU55">
            <v>33709845.93999996</v>
          </cell>
          <cell r="DV55">
            <v>31820224.66</v>
          </cell>
          <cell r="DW55">
            <v>30464008.450000003</v>
          </cell>
          <cell r="DX55">
            <v>35219650.600000001</v>
          </cell>
          <cell r="DY55">
            <v>31553560.68</v>
          </cell>
          <cell r="DZ55">
            <v>38195596.229999997</v>
          </cell>
          <cell r="EA55">
            <v>31848022.640000001</v>
          </cell>
          <cell r="EB55">
            <v>38170479.030000001</v>
          </cell>
          <cell r="EC55">
            <v>34615240.759999998</v>
          </cell>
          <cell r="ED55">
            <v>35860750.060000002</v>
          </cell>
          <cell r="EE55">
            <v>36033379.700000003</v>
          </cell>
          <cell r="EF55">
            <v>38323683.899999999</v>
          </cell>
          <cell r="EG55">
            <v>40386170.310000002</v>
          </cell>
          <cell r="EH55">
            <v>36341017.520000003</v>
          </cell>
          <cell r="EI55">
            <v>36442747.460000001</v>
          </cell>
          <cell r="EJ55">
            <v>36477113.590000004</v>
          </cell>
          <cell r="EK55">
            <v>36703828.340000004</v>
          </cell>
          <cell r="EL55">
            <v>34203194.770000003</v>
          </cell>
          <cell r="EM55">
            <v>40628800.600000001</v>
          </cell>
          <cell r="EN55">
            <v>36224128.640000001</v>
          </cell>
          <cell r="EO55">
            <v>35575955.729999997</v>
          </cell>
          <cell r="EP55">
            <v>36145069.369999997</v>
          </cell>
          <cell r="EQ55">
            <v>37968977.82</v>
          </cell>
          <cell r="ER55">
            <v>37257887.189999998</v>
          </cell>
          <cell r="ES55">
            <v>41404585.670000002</v>
          </cell>
          <cell r="ET55">
            <v>0</v>
          </cell>
          <cell r="EU55">
            <v>0</v>
          </cell>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v>0</v>
          </cell>
          <cell r="HO55">
            <v>0</v>
          </cell>
          <cell r="HP55">
            <v>0</v>
          </cell>
          <cell r="HQ55">
            <v>0</v>
          </cell>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row>
        <row r="56">
          <cell r="D56">
            <v>4111</v>
          </cell>
          <cell r="E56" t="str">
            <v>Neto zarade</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18758147.750000019</v>
          </cell>
          <cell r="CM56">
            <v>18989881.539999992</v>
          </cell>
          <cell r="CN56">
            <v>18491769.340000004</v>
          </cell>
          <cell r="CO56">
            <v>18557037.069999985</v>
          </cell>
          <cell r="CP56">
            <v>18809546.539999992</v>
          </cell>
          <cell r="CQ56">
            <v>18845356.610000007</v>
          </cell>
          <cell r="CR56">
            <v>18329118.359999999</v>
          </cell>
          <cell r="CS56">
            <v>17729850.409999985</v>
          </cell>
          <cell r="CT56">
            <v>18635314.670000028</v>
          </cell>
          <cell r="CU56">
            <v>18568296.599999987</v>
          </cell>
          <cell r="CV56">
            <v>18594970.310000006</v>
          </cell>
          <cell r="CW56">
            <v>17457834.379999984</v>
          </cell>
          <cell r="CX56">
            <v>8161268.1699999999</v>
          </cell>
          <cell r="CY56">
            <v>19006831.740000017</v>
          </cell>
          <cell r="CZ56">
            <v>18690045.350000009</v>
          </cell>
          <cell r="DA56">
            <v>18847542.830000032</v>
          </cell>
          <cell r="DB56">
            <v>18962976.520000003</v>
          </cell>
          <cell r="DC56">
            <v>18798683.290000021</v>
          </cell>
          <cell r="DD56">
            <v>18728690.680000022</v>
          </cell>
          <cell r="DE56">
            <v>18176066.640000004</v>
          </cell>
          <cell r="DF56">
            <v>18820822.929999996</v>
          </cell>
          <cell r="DG56">
            <v>18899273.949999981</v>
          </cell>
          <cell r="DH56">
            <v>19064032.809999999</v>
          </cell>
          <cell r="DI56">
            <v>19808287.590000004</v>
          </cell>
          <cell r="DJ56">
            <v>18672267.489999995</v>
          </cell>
          <cell r="DK56">
            <v>18755401.350000016</v>
          </cell>
          <cell r="DL56">
            <v>18490790.249999996</v>
          </cell>
          <cell r="DM56">
            <v>18512111.879999995</v>
          </cell>
          <cell r="DN56">
            <v>18703654.850000005</v>
          </cell>
          <cell r="DO56">
            <v>18407099.799999993</v>
          </cell>
          <cell r="DP56">
            <v>18296180.900000039</v>
          </cell>
          <cell r="DQ56">
            <v>17822778.239999987</v>
          </cell>
          <cell r="DR56">
            <v>18750182.190000005</v>
          </cell>
          <cell r="DS56">
            <v>18466417.239999983</v>
          </cell>
          <cell r="DT56">
            <v>19240845.700000007</v>
          </cell>
          <cell r="DU56">
            <v>19226281.349999957</v>
          </cell>
          <cell r="DV56">
            <v>18810151.82</v>
          </cell>
          <cell r="DW56">
            <v>19284187.590000007</v>
          </cell>
          <cell r="DX56">
            <v>19569136.619999982</v>
          </cell>
          <cell r="DY56">
            <v>20109230.530000001</v>
          </cell>
          <cell r="DZ56">
            <v>20765765.32</v>
          </cell>
          <cell r="EB56">
            <v>20917895.859999999</v>
          </cell>
          <cell r="EC56">
            <v>0</v>
          </cell>
          <cell r="ED56">
            <v>0</v>
          </cell>
          <cell r="EE56">
            <v>0</v>
          </cell>
          <cell r="EF56">
            <v>0</v>
          </cell>
          <cell r="EG56">
            <v>0</v>
          </cell>
          <cell r="EH56">
            <v>0</v>
          </cell>
          <cell r="EI56">
            <v>0</v>
          </cell>
          <cell r="EJ56">
            <v>0</v>
          </cell>
          <cell r="EK56">
            <v>0</v>
          </cell>
          <cell r="EL56">
            <v>0</v>
          </cell>
          <cell r="EM56">
            <v>0</v>
          </cell>
          <cell r="EN56">
            <v>0</v>
          </cell>
          <cell r="EO56">
            <v>0</v>
          </cell>
          <cell r="EP56">
            <v>0</v>
          </cell>
          <cell r="EQ56">
            <v>0</v>
          </cell>
          <cell r="ER56">
            <v>0</v>
          </cell>
          <cell r="ES56">
            <v>0</v>
          </cell>
          <cell r="ET56">
            <v>0</v>
          </cell>
          <cell r="EU56">
            <v>0</v>
          </cell>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cell r="GA56">
            <v>0</v>
          </cell>
          <cell r="GB56">
            <v>0</v>
          </cell>
          <cell r="GC56">
            <v>0</v>
          </cell>
          <cell r="GD56">
            <v>0</v>
          </cell>
          <cell r="GE56">
            <v>0</v>
          </cell>
          <cell r="GF56">
            <v>0</v>
          </cell>
          <cell r="GG56">
            <v>0</v>
          </cell>
          <cell r="GH56">
            <v>0</v>
          </cell>
          <cell r="GI56">
            <v>0</v>
          </cell>
          <cell r="GJ56">
            <v>0</v>
          </cell>
          <cell r="GK56">
            <v>0</v>
          </cell>
          <cell r="GL56">
            <v>0</v>
          </cell>
          <cell r="GM56">
            <v>0</v>
          </cell>
          <cell r="GN56">
            <v>0</v>
          </cell>
          <cell r="GO56">
            <v>0</v>
          </cell>
          <cell r="GP56">
            <v>0</v>
          </cell>
          <cell r="GQ56">
            <v>0</v>
          </cell>
          <cell r="GR56">
            <v>0</v>
          </cell>
          <cell r="GS56">
            <v>0</v>
          </cell>
          <cell r="GT56">
            <v>0</v>
          </cell>
          <cell r="GU56">
            <v>0</v>
          </cell>
          <cell r="GV56">
            <v>0</v>
          </cell>
          <cell r="GW56">
            <v>0</v>
          </cell>
          <cell r="GX56">
            <v>0</v>
          </cell>
          <cell r="GY56">
            <v>0</v>
          </cell>
          <cell r="GZ56">
            <v>0</v>
          </cell>
          <cell r="HA56">
            <v>0</v>
          </cell>
          <cell r="HB56">
            <v>0</v>
          </cell>
          <cell r="HC56">
            <v>0</v>
          </cell>
          <cell r="HD56">
            <v>0</v>
          </cell>
          <cell r="HE56">
            <v>0</v>
          </cell>
          <cell r="HF56">
            <v>0</v>
          </cell>
          <cell r="HG56">
            <v>0</v>
          </cell>
          <cell r="HH56">
            <v>0</v>
          </cell>
          <cell r="HI56">
            <v>0</v>
          </cell>
          <cell r="HJ56">
            <v>0</v>
          </cell>
          <cell r="HK56">
            <v>0</v>
          </cell>
          <cell r="HL56">
            <v>0</v>
          </cell>
          <cell r="HM56">
            <v>0</v>
          </cell>
          <cell r="HN56">
            <v>0</v>
          </cell>
          <cell r="HO56">
            <v>0</v>
          </cell>
          <cell r="HP56">
            <v>0</v>
          </cell>
          <cell r="HQ56">
            <v>0</v>
          </cell>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0</v>
          </cell>
          <cell r="LA56">
            <v>0</v>
          </cell>
          <cell r="LB56">
            <v>0</v>
          </cell>
          <cell r="LC56">
            <v>0</v>
          </cell>
          <cell r="LD56">
            <v>0</v>
          </cell>
          <cell r="LE56">
            <v>0</v>
          </cell>
          <cell r="LF56">
            <v>0</v>
          </cell>
          <cell r="LG56">
            <v>0</v>
          </cell>
          <cell r="LH56">
            <v>0</v>
          </cell>
          <cell r="LI56">
            <v>0</v>
          </cell>
        </row>
        <row r="57">
          <cell r="D57">
            <v>4112</v>
          </cell>
          <cell r="E57" t="str">
            <v>Porez na zarade</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2431094.8300000015</v>
          </cell>
          <cell r="CM57">
            <v>2651304.4</v>
          </cell>
          <cell r="CN57">
            <v>1609026.9900000007</v>
          </cell>
          <cell r="CO57">
            <v>2182272.67</v>
          </cell>
          <cell r="CP57">
            <v>3617366.3199999994</v>
          </cell>
          <cell r="CQ57">
            <v>1485049.0899999999</v>
          </cell>
          <cell r="CR57">
            <v>3587807.7899999991</v>
          </cell>
          <cell r="CS57">
            <v>2639815.1</v>
          </cell>
          <cell r="CT57">
            <v>2531424.3000000003</v>
          </cell>
          <cell r="CU57">
            <v>2534399.5599999996</v>
          </cell>
          <cell r="CV57">
            <v>3159372.88</v>
          </cell>
          <cell r="CW57">
            <v>2753289.49</v>
          </cell>
          <cell r="CX57">
            <v>2675264.75</v>
          </cell>
          <cell r="CY57">
            <v>2705751.2</v>
          </cell>
          <cell r="CZ57">
            <v>2103408.4899999993</v>
          </cell>
          <cell r="DA57">
            <v>3206091.22</v>
          </cell>
          <cell r="DB57">
            <v>3060411.29</v>
          </cell>
          <cell r="DC57">
            <v>2151902.8800000013</v>
          </cell>
          <cell r="DD57">
            <v>2665901.8399999994</v>
          </cell>
          <cell r="DE57">
            <v>3141726.9400000004</v>
          </cell>
          <cell r="DF57">
            <v>2763120.8400000008</v>
          </cell>
          <cell r="DG57">
            <v>1664258.1799999992</v>
          </cell>
          <cell r="DH57">
            <v>3999693.7899999996</v>
          </cell>
          <cell r="DI57">
            <v>3380577.3200000003</v>
          </cell>
          <cell r="DJ57">
            <v>2653067.73</v>
          </cell>
          <cell r="DK57">
            <v>2593668</v>
          </cell>
          <cell r="DL57">
            <v>2630710.9099999988</v>
          </cell>
          <cell r="DM57">
            <v>2468617.7200000002</v>
          </cell>
          <cell r="DN57">
            <v>2210217.2400000012</v>
          </cell>
          <cell r="DO57">
            <v>2694234.419999999</v>
          </cell>
          <cell r="DP57">
            <v>3135529.2400000016</v>
          </cell>
          <cell r="DQ57">
            <v>2002758.5399999996</v>
          </cell>
          <cell r="DR57">
            <v>3298968.2999999984</v>
          </cell>
          <cell r="DS57">
            <v>2101454.4200000004</v>
          </cell>
          <cell r="DT57">
            <v>3913359.4899999993</v>
          </cell>
          <cell r="DU57">
            <v>2605460.7599999979</v>
          </cell>
          <cell r="DV57">
            <v>2579225.59</v>
          </cell>
          <cell r="DW57">
            <v>2209930.1100000003</v>
          </cell>
          <cell r="DX57">
            <v>3166058.2000000011</v>
          </cell>
          <cell r="DY57">
            <v>2833612.56</v>
          </cell>
          <cell r="DZ57">
            <v>2845756.22</v>
          </cell>
          <cell r="EB57">
            <v>2891031.89</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V57">
            <v>0</v>
          </cell>
          <cell r="GW57">
            <v>0</v>
          </cell>
          <cell r="GX57">
            <v>0</v>
          </cell>
          <cell r="GY57">
            <v>0</v>
          </cell>
          <cell r="GZ57">
            <v>0</v>
          </cell>
          <cell r="HA57">
            <v>0</v>
          </cell>
          <cell r="HB57">
            <v>0</v>
          </cell>
          <cell r="HC57">
            <v>0</v>
          </cell>
          <cell r="HD57">
            <v>0</v>
          </cell>
          <cell r="HE57">
            <v>0</v>
          </cell>
          <cell r="HF57">
            <v>0</v>
          </cell>
          <cell r="HG57">
            <v>0</v>
          </cell>
          <cell r="HH57">
            <v>0</v>
          </cell>
          <cell r="HI57">
            <v>0</v>
          </cell>
          <cell r="HJ57">
            <v>0</v>
          </cell>
          <cell r="HK57">
            <v>0</v>
          </cell>
          <cell r="HL57">
            <v>0</v>
          </cell>
          <cell r="HM57">
            <v>0</v>
          </cell>
          <cell r="HN57">
            <v>0</v>
          </cell>
          <cell r="HO57">
            <v>0</v>
          </cell>
          <cell r="HP57">
            <v>0</v>
          </cell>
          <cell r="HQ57">
            <v>0</v>
          </cell>
          <cell r="HR57">
            <v>0</v>
          </cell>
          <cell r="HS57">
            <v>0</v>
          </cell>
          <cell r="HT57">
            <v>0</v>
          </cell>
          <cell r="HU57">
            <v>0</v>
          </cell>
          <cell r="HV57">
            <v>0</v>
          </cell>
          <cell r="HW57">
            <v>0</v>
          </cell>
          <cell r="HX57">
            <v>0</v>
          </cell>
          <cell r="HY57">
            <v>0</v>
          </cell>
          <cell r="HZ57">
            <v>0</v>
          </cell>
          <cell r="IA57">
            <v>0</v>
          </cell>
          <cell r="IB57">
            <v>0</v>
          </cell>
          <cell r="IC57">
            <v>0</v>
          </cell>
          <cell r="ID57">
            <v>0</v>
          </cell>
          <cell r="IE57">
            <v>0</v>
          </cell>
          <cell r="IF57">
            <v>0</v>
          </cell>
          <cell r="IG57">
            <v>0</v>
          </cell>
          <cell r="IH57">
            <v>0</v>
          </cell>
          <cell r="II57">
            <v>0</v>
          </cell>
          <cell r="IJ57">
            <v>0</v>
          </cell>
          <cell r="IK57">
            <v>0</v>
          </cell>
          <cell r="IL57">
            <v>0</v>
          </cell>
          <cell r="IM57">
            <v>0</v>
          </cell>
          <cell r="IN57">
            <v>0</v>
          </cell>
          <cell r="IO57">
            <v>0</v>
          </cell>
          <cell r="IP57">
            <v>0</v>
          </cell>
          <cell r="IQ57">
            <v>0</v>
          </cell>
          <cell r="IR57">
            <v>0</v>
          </cell>
          <cell r="IS57">
            <v>0</v>
          </cell>
          <cell r="IT57">
            <v>0</v>
          </cell>
          <cell r="IU57">
            <v>0</v>
          </cell>
          <cell r="IV57">
            <v>0</v>
          </cell>
          <cell r="IW57">
            <v>0</v>
          </cell>
          <cell r="IX57">
            <v>0</v>
          </cell>
          <cell r="IY57">
            <v>0</v>
          </cell>
          <cell r="IZ57">
            <v>0</v>
          </cell>
          <cell r="JA57">
            <v>0</v>
          </cell>
          <cell r="JB57">
            <v>0</v>
          </cell>
          <cell r="JC57">
            <v>0</v>
          </cell>
          <cell r="JD57">
            <v>0</v>
          </cell>
          <cell r="JE57">
            <v>0</v>
          </cell>
          <cell r="JF57">
            <v>0</v>
          </cell>
          <cell r="JG57">
            <v>0</v>
          </cell>
          <cell r="JH57">
            <v>0</v>
          </cell>
          <cell r="JI57">
            <v>0</v>
          </cell>
          <cell r="JJ57">
            <v>0</v>
          </cell>
          <cell r="JK57">
            <v>0</v>
          </cell>
          <cell r="JL57">
            <v>0</v>
          </cell>
          <cell r="JM57">
            <v>0</v>
          </cell>
          <cell r="JN57">
            <v>0</v>
          </cell>
          <cell r="JO57">
            <v>0</v>
          </cell>
          <cell r="JP57">
            <v>0</v>
          </cell>
          <cell r="JQ57">
            <v>0</v>
          </cell>
          <cell r="JR57">
            <v>0</v>
          </cell>
          <cell r="JS57">
            <v>0</v>
          </cell>
          <cell r="JT57">
            <v>0</v>
          </cell>
          <cell r="JU57">
            <v>0</v>
          </cell>
          <cell r="JV57">
            <v>0</v>
          </cell>
          <cell r="JW57">
            <v>0</v>
          </cell>
          <cell r="JX57">
            <v>0</v>
          </cell>
          <cell r="JY57">
            <v>0</v>
          </cell>
          <cell r="JZ57">
            <v>0</v>
          </cell>
          <cell r="KA57">
            <v>0</v>
          </cell>
          <cell r="KB57">
            <v>0</v>
          </cell>
          <cell r="KC57">
            <v>0</v>
          </cell>
          <cell r="KD57">
            <v>0</v>
          </cell>
          <cell r="KE57">
            <v>0</v>
          </cell>
          <cell r="KF57">
            <v>0</v>
          </cell>
          <cell r="KG57">
            <v>0</v>
          </cell>
          <cell r="KH57">
            <v>0</v>
          </cell>
          <cell r="KI57">
            <v>0</v>
          </cell>
          <cell r="KJ57">
            <v>0</v>
          </cell>
          <cell r="KK57">
            <v>0</v>
          </cell>
          <cell r="KL57">
            <v>0</v>
          </cell>
          <cell r="KM57">
            <v>0</v>
          </cell>
          <cell r="KN57">
            <v>0</v>
          </cell>
          <cell r="KO57">
            <v>0</v>
          </cell>
          <cell r="KP57">
            <v>0</v>
          </cell>
          <cell r="KQ57">
            <v>0</v>
          </cell>
          <cell r="KR57">
            <v>0</v>
          </cell>
          <cell r="KS57">
            <v>0</v>
          </cell>
          <cell r="KT57">
            <v>0</v>
          </cell>
          <cell r="KU57">
            <v>0</v>
          </cell>
          <cell r="KV57">
            <v>0</v>
          </cell>
          <cell r="KW57">
            <v>0</v>
          </cell>
          <cell r="KX57">
            <v>0</v>
          </cell>
          <cell r="KY57">
            <v>0</v>
          </cell>
          <cell r="KZ57">
            <v>0</v>
          </cell>
          <cell r="LA57">
            <v>0</v>
          </cell>
          <cell r="LB57">
            <v>0</v>
          </cell>
          <cell r="LC57">
            <v>0</v>
          </cell>
          <cell r="LD57">
            <v>0</v>
          </cell>
          <cell r="LE57">
            <v>0</v>
          </cell>
          <cell r="LF57">
            <v>0</v>
          </cell>
          <cell r="LG57">
            <v>0</v>
          </cell>
          <cell r="LH57">
            <v>0</v>
          </cell>
          <cell r="LI57">
            <v>0</v>
          </cell>
        </row>
        <row r="58">
          <cell r="D58">
            <v>4113</v>
          </cell>
          <cell r="E58" t="str">
            <v>Doprinosi na teret zaposlenog</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6343908.7599999979</v>
          </cell>
          <cell r="CM58">
            <v>6417211.330000001</v>
          </cell>
          <cell r="CN58">
            <v>4181642.1700000013</v>
          </cell>
          <cell r="CO58">
            <v>5287956.8800000045</v>
          </cell>
          <cell r="CP58">
            <v>8800435.3200000022</v>
          </cell>
          <cell r="CQ58">
            <v>3046457.2</v>
          </cell>
          <cell r="CR58">
            <v>8138688.8899999941</v>
          </cell>
          <cell r="CS58">
            <v>6611090.3299999945</v>
          </cell>
          <cell r="CT58">
            <v>6272723.6099999985</v>
          </cell>
          <cell r="CU58">
            <v>5646318.7200000035</v>
          </cell>
          <cell r="CV58">
            <v>7714058.6300000018</v>
          </cell>
          <cell r="CW58">
            <v>6070028.1499999966</v>
          </cell>
          <cell r="CX58">
            <v>6537985.2499999963</v>
          </cell>
          <cell r="CY58">
            <v>6565570.8700000001</v>
          </cell>
          <cell r="CZ58">
            <v>5120485.9700000007</v>
          </cell>
          <cell r="DA58">
            <v>6909301.370000002</v>
          </cell>
          <cell r="DB58">
            <v>7837021.7299999967</v>
          </cell>
          <cell r="DC58">
            <v>5312936.7400000021</v>
          </cell>
          <cell r="DD58">
            <v>6511278.9899999956</v>
          </cell>
          <cell r="DE58">
            <v>7870507.089999998</v>
          </cell>
          <cell r="DF58">
            <v>6748205.0299999965</v>
          </cell>
          <cell r="DG58">
            <v>5155134.6600000048</v>
          </cell>
          <cell r="DH58">
            <v>8404579.709999986</v>
          </cell>
          <cell r="DI58">
            <v>7898105.0900000008</v>
          </cell>
          <cell r="DJ58">
            <v>6459838.0800000019</v>
          </cell>
          <cell r="DK58">
            <v>6483082.8700000048</v>
          </cell>
          <cell r="DL58">
            <v>6393423.8700000057</v>
          </cell>
          <cell r="DM58">
            <v>5397618.7200000035</v>
          </cell>
          <cell r="DN58">
            <v>6107437.1499999994</v>
          </cell>
          <cell r="DO58">
            <v>6523721.7100000046</v>
          </cell>
          <cell r="DP58">
            <v>7913168.7099999972</v>
          </cell>
          <cell r="DQ58">
            <v>5060799.5999999968</v>
          </cell>
          <cell r="DR58">
            <v>8081364.7399999993</v>
          </cell>
          <cell r="DS58">
            <v>5301625.0700000022</v>
          </cell>
          <cell r="DT58">
            <v>8428394.6099999994</v>
          </cell>
          <cell r="DU58">
            <v>7185325.0800000001</v>
          </cell>
          <cell r="DV58">
            <v>6578944.9299999997</v>
          </cell>
          <cell r="DW58">
            <v>5762932.5100000016</v>
          </cell>
          <cell r="DX58">
            <v>7819877.8100000005</v>
          </cell>
          <cell r="DY58">
            <v>7142795.0800000001</v>
          </cell>
          <cell r="DZ58">
            <v>7281303.6100000003</v>
          </cell>
          <cell r="EB58">
            <v>7104100.9299999997</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cell r="GA58">
            <v>0</v>
          </cell>
          <cell r="GB58">
            <v>0</v>
          </cell>
          <cell r="GC58">
            <v>0</v>
          </cell>
          <cell r="GD58">
            <v>0</v>
          </cell>
          <cell r="GE58">
            <v>0</v>
          </cell>
          <cell r="GF58">
            <v>0</v>
          </cell>
          <cell r="GG58">
            <v>0</v>
          </cell>
          <cell r="GH58">
            <v>0</v>
          </cell>
          <cell r="GI58">
            <v>0</v>
          </cell>
          <cell r="GJ58">
            <v>0</v>
          </cell>
          <cell r="GK58">
            <v>0</v>
          </cell>
          <cell r="GL58">
            <v>0</v>
          </cell>
          <cell r="GM58">
            <v>0</v>
          </cell>
          <cell r="GN58">
            <v>0</v>
          </cell>
          <cell r="GO58">
            <v>0</v>
          </cell>
          <cell r="GP58">
            <v>0</v>
          </cell>
          <cell r="GQ58">
            <v>0</v>
          </cell>
          <cell r="GR58">
            <v>0</v>
          </cell>
          <cell r="GS58">
            <v>0</v>
          </cell>
          <cell r="GT58">
            <v>0</v>
          </cell>
          <cell r="GU58">
            <v>0</v>
          </cell>
          <cell r="GV58">
            <v>0</v>
          </cell>
          <cell r="GW58">
            <v>0</v>
          </cell>
          <cell r="GX58">
            <v>0</v>
          </cell>
          <cell r="GY58">
            <v>0</v>
          </cell>
          <cell r="GZ58">
            <v>0</v>
          </cell>
          <cell r="HA58">
            <v>0</v>
          </cell>
          <cell r="HB58">
            <v>0</v>
          </cell>
          <cell r="HC58">
            <v>0</v>
          </cell>
          <cell r="HD58">
            <v>0</v>
          </cell>
          <cell r="HE58">
            <v>0</v>
          </cell>
          <cell r="HF58">
            <v>0</v>
          </cell>
          <cell r="HG58">
            <v>0</v>
          </cell>
          <cell r="HH58">
            <v>0</v>
          </cell>
          <cell r="HI58">
            <v>0</v>
          </cell>
          <cell r="HJ58">
            <v>0</v>
          </cell>
          <cell r="HK58">
            <v>0</v>
          </cell>
          <cell r="HL58">
            <v>0</v>
          </cell>
          <cell r="HM58">
            <v>0</v>
          </cell>
          <cell r="HN58">
            <v>0</v>
          </cell>
          <cell r="HO58">
            <v>0</v>
          </cell>
          <cell r="HP58">
            <v>0</v>
          </cell>
          <cell r="HQ58">
            <v>0</v>
          </cell>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0</v>
          </cell>
          <cell r="KO58">
            <v>0</v>
          </cell>
          <cell r="KP58">
            <v>0</v>
          </cell>
          <cell r="KQ58">
            <v>0</v>
          </cell>
          <cell r="KR58">
            <v>0</v>
          </cell>
          <cell r="KS58">
            <v>0</v>
          </cell>
          <cell r="KT58">
            <v>0</v>
          </cell>
          <cell r="KU58">
            <v>0</v>
          </cell>
          <cell r="KV58">
            <v>0</v>
          </cell>
          <cell r="KW58">
            <v>0</v>
          </cell>
          <cell r="KX58">
            <v>0</v>
          </cell>
          <cell r="KY58">
            <v>0</v>
          </cell>
          <cell r="KZ58">
            <v>0</v>
          </cell>
          <cell r="LA58">
            <v>0</v>
          </cell>
          <cell r="LB58">
            <v>0</v>
          </cell>
          <cell r="LC58">
            <v>0</v>
          </cell>
          <cell r="LD58">
            <v>0</v>
          </cell>
          <cell r="LE58">
            <v>0</v>
          </cell>
          <cell r="LF58">
            <v>0</v>
          </cell>
          <cell r="LG58">
            <v>0</v>
          </cell>
          <cell r="LH58">
            <v>0</v>
          </cell>
          <cell r="LI58">
            <v>0</v>
          </cell>
        </row>
        <row r="59">
          <cell r="D59">
            <v>4114</v>
          </cell>
          <cell r="E59" t="str">
            <v>Doprinosi na teret poslodavca</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3322321.0100000007</v>
          </cell>
          <cell r="CM59">
            <v>3390483.3899999987</v>
          </cell>
          <cell r="CN59">
            <v>2701315.0200000009</v>
          </cell>
          <cell r="CO59">
            <v>2868289.1900000018</v>
          </cell>
          <cell r="CP59">
            <v>4326169.6700000009</v>
          </cell>
          <cell r="CQ59">
            <v>2193301.4299999992</v>
          </cell>
          <cell r="CR59">
            <v>3951470.6399999983</v>
          </cell>
          <cell r="CS59">
            <v>3347001.8199999933</v>
          </cell>
          <cell r="CT59">
            <v>3269202.2800000026</v>
          </cell>
          <cell r="CU59">
            <v>3242322.49</v>
          </cell>
          <cell r="CV59">
            <v>3315110.6299999994</v>
          </cell>
          <cell r="CW59">
            <v>3155457.2800000007</v>
          </cell>
          <cell r="CX59">
            <v>3348368.9899999993</v>
          </cell>
          <cell r="CY59">
            <v>3600953.8299999982</v>
          </cell>
          <cell r="CZ59">
            <v>2741076.2599999974</v>
          </cell>
          <cell r="DA59">
            <v>3971889.810000001</v>
          </cell>
          <cell r="DB59">
            <v>3439099.7700000005</v>
          </cell>
          <cell r="DC59">
            <v>2874066.7999999993</v>
          </cell>
          <cell r="DD59">
            <v>3346931.6500000013</v>
          </cell>
          <cell r="DE59">
            <v>3895981.3400000026</v>
          </cell>
          <cell r="DF59">
            <v>3516555.9799999995</v>
          </cell>
          <cell r="DG59">
            <v>2321253.34</v>
          </cell>
          <cell r="DH59">
            <v>4573579.5700000012</v>
          </cell>
          <cell r="DI59">
            <v>4015725.6599999978</v>
          </cell>
          <cell r="DJ59">
            <v>3373120.6799999983</v>
          </cell>
          <cell r="DK59">
            <v>3503325.820000005</v>
          </cell>
          <cell r="DL59">
            <v>3476486.85</v>
          </cell>
          <cell r="DM59">
            <v>2985803.3000000017</v>
          </cell>
          <cell r="DN59">
            <v>3403057.2899999972</v>
          </cell>
          <cell r="DO59">
            <v>3553842.7799999975</v>
          </cell>
          <cell r="DP59">
            <v>4133837.5100000016</v>
          </cell>
          <cell r="DQ59">
            <v>2815699.8800000013</v>
          </cell>
          <cell r="DR59">
            <v>4297429.7400000067</v>
          </cell>
          <cell r="DS59">
            <v>2973218.0700000008</v>
          </cell>
          <cell r="DT59">
            <v>4185686.9399999962</v>
          </cell>
          <cell r="DU59">
            <v>3984201.4200000055</v>
          </cell>
          <cell r="DV59">
            <v>3545898.12</v>
          </cell>
          <cell r="DW59">
            <v>2930435.569999998</v>
          </cell>
          <cell r="DX59">
            <v>4123893.9699999988</v>
          </cell>
          <cell r="DY59">
            <v>3863235.38</v>
          </cell>
          <cell r="DZ59">
            <v>3914226.01</v>
          </cell>
          <cell r="EB59">
            <v>3904156.29</v>
          </cell>
          <cell r="EC59">
            <v>0</v>
          </cell>
          <cell r="ED59">
            <v>0</v>
          </cell>
          <cell r="EE59">
            <v>0</v>
          </cell>
          <cell r="EF59">
            <v>0</v>
          </cell>
          <cell r="EG59">
            <v>0</v>
          </cell>
          <cell r="EH59">
            <v>0</v>
          </cell>
          <cell r="EI59">
            <v>0</v>
          </cell>
          <cell r="EJ59">
            <v>0</v>
          </cell>
          <cell r="EK59">
            <v>0</v>
          </cell>
          <cell r="EL59">
            <v>0</v>
          </cell>
          <cell r="EM59">
            <v>0</v>
          </cell>
          <cell r="EN59">
            <v>0</v>
          </cell>
          <cell r="EO59">
            <v>0</v>
          </cell>
          <cell r="EP59">
            <v>0</v>
          </cell>
          <cell r="EQ59">
            <v>0</v>
          </cell>
          <cell r="ER59">
            <v>0</v>
          </cell>
          <cell r="ES59">
            <v>0</v>
          </cell>
          <cell r="ET59">
            <v>0</v>
          </cell>
          <cell r="EU59">
            <v>0</v>
          </cell>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cell r="GA59">
            <v>0</v>
          </cell>
          <cell r="GB59">
            <v>0</v>
          </cell>
          <cell r="GC59">
            <v>0</v>
          </cell>
          <cell r="GD59">
            <v>0</v>
          </cell>
          <cell r="GE59">
            <v>0</v>
          </cell>
          <cell r="GF59">
            <v>0</v>
          </cell>
          <cell r="GG59">
            <v>0</v>
          </cell>
          <cell r="GH59">
            <v>0</v>
          </cell>
          <cell r="GI59">
            <v>0</v>
          </cell>
          <cell r="GJ59">
            <v>0</v>
          </cell>
          <cell r="GK59">
            <v>0</v>
          </cell>
          <cell r="GL59">
            <v>0</v>
          </cell>
          <cell r="GM59">
            <v>0</v>
          </cell>
          <cell r="GN59">
            <v>0</v>
          </cell>
          <cell r="GO59">
            <v>0</v>
          </cell>
          <cell r="GP59">
            <v>0</v>
          </cell>
          <cell r="GQ59">
            <v>0</v>
          </cell>
          <cell r="GR59">
            <v>0</v>
          </cell>
          <cell r="GS59">
            <v>0</v>
          </cell>
          <cell r="GT59">
            <v>0</v>
          </cell>
          <cell r="GU59">
            <v>0</v>
          </cell>
          <cell r="GV59">
            <v>0</v>
          </cell>
          <cell r="GW59">
            <v>0</v>
          </cell>
          <cell r="GX59">
            <v>0</v>
          </cell>
          <cell r="GY59">
            <v>0</v>
          </cell>
          <cell r="GZ59">
            <v>0</v>
          </cell>
          <cell r="HA59">
            <v>0</v>
          </cell>
          <cell r="HB59">
            <v>0</v>
          </cell>
          <cell r="HC59">
            <v>0</v>
          </cell>
          <cell r="HD59">
            <v>0</v>
          </cell>
          <cell r="HE59">
            <v>0</v>
          </cell>
          <cell r="HF59">
            <v>0</v>
          </cell>
          <cell r="HG59">
            <v>0</v>
          </cell>
          <cell r="HH59">
            <v>0</v>
          </cell>
          <cell r="HI59">
            <v>0</v>
          </cell>
          <cell r="HJ59">
            <v>0</v>
          </cell>
          <cell r="HK59">
            <v>0</v>
          </cell>
          <cell r="HL59">
            <v>0</v>
          </cell>
          <cell r="HM59">
            <v>0</v>
          </cell>
          <cell r="HN59">
            <v>0</v>
          </cell>
          <cell r="HO59">
            <v>0</v>
          </cell>
          <cell r="HP59">
            <v>0</v>
          </cell>
          <cell r="HQ59">
            <v>0</v>
          </cell>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0</v>
          </cell>
          <cell r="KO59">
            <v>0</v>
          </cell>
          <cell r="KP59">
            <v>0</v>
          </cell>
          <cell r="KQ59">
            <v>0</v>
          </cell>
          <cell r="KR59">
            <v>0</v>
          </cell>
          <cell r="KS59">
            <v>0</v>
          </cell>
          <cell r="KT59">
            <v>0</v>
          </cell>
          <cell r="KU59">
            <v>0</v>
          </cell>
          <cell r="KV59">
            <v>0</v>
          </cell>
          <cell r="KW59">
            <v>0</v>
          </cell>
          <cell r="KX59">
            <v>0</v>
          </cell>
          <cell r="KY59">
            <v>0</v>
          </cell>
          <cell r="KZ59">
            <v>0</v>
          </cell>
          <cell r="LA59">
            <v>0</v>
          </cell>
          <cell r="LB59">
            <v>0</v>
          </cell>
          <cell r="LC59">
            <v>0</v>
          </cell>
          <cell r="LD59">
            <v>0</v>
          </cell>
          <cell r="LE59">
            <v>0</v>
          </cell>
          <cell r="LF59">
            <v>0</v>
          </cell>
          <cell r="LG59">
            <v>0</v>
          </cell>
          <cell r="LH59">
            <v>0</v>
          </cell>
          <cell r="LI59">
            <v>0</v>
          </cell>
        </row>
        <row r="60">
          <cell r="D60">
            <v>4115</v>
          </cell>
          <cell r="E60" t="str">
            <v>Opštinski prirez</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115904.21</v>
          </cell>
          <cell r="CM60">
            <v>318662.90999999974</v>
          </cell>
          <cell r="CN60">
            <v>297383.4299999997</v>
          </cell>
          <cell r="CO60">
            <v>363190.12999999995</v>
          </cell>
          <cell r="CP60">
            <v>455075.63999999955</v>
          </cell>
          <cell r="CQ60">
            <v>288889.96999999974</v>
          </cell>
          <cell r="CR60">
            <v>636361.43000000017</v>
          </cell>
          <cell r="CS60">
            <v>380606.51000000036</v>
          </cell>
          <cell r="CT60">
            <v>367540.3299999999</v>
          </cell>
          <cell r="CU60">
            <v>99326.77999999997</v>
          </cell>
          <cell r="CV60">
            <v>726279.28999999992</v>
          </cell>
          <cell r="CW60">
            <v>392837.70000000013</v>
          </cell>
          <cell r="CX60">
            <v>376570.8499999998</v>
          </cell>
          <cell r="CY60">
            <v>111852.08999999998</v>
          </cell>
          <cell r="CZ60">
            <v>295692.08000000025</v>
          </cell>
          <cell r="DA60">
            <v>465792.81999999977</v>
          </cell>
          <cell r="DB60">
            <v>692399.700000001</v>
          </cell>
          <cell r="DC60">
            <v>22480.79</v>
          </cell>
          <cell r="DD60">
            <v>385908.0400000001</v>
          </cell>
          <cell r="DE60">
            <v>483504.78</v>
          </cell>
          <cell r="DF60">
            <v>341387.68999999994</v>
          </cell>
          <cell r="DG60">
            <v>577094.77999999945</v>
          </cell>
          <cell r="DH60">
            <v>485252.67999999918</v>
          </cell>
          <cell r="DI60">
            <v>459099.56999999954</v>
          </cell>
          <cell r="DJ60">
            <v>258837.44000000012</v>
          </cell>
          <cell r="DK60">
            <v>377645.11000000039</v>
          </cell>
          <cell r="DL60">
            <v>106234.28000000001</v>
          </cell>
          <cell r="DM60">
            <v>662954.94999999972</v>
          </cell>
          <cell r="DN60">
            <v>295507.93000000011</v>
          </cell>
          <cell r="DO60">
            <v>376587.67999999976</v>
          </cell>
          <cell r="DP60">
            <v>446070.52000000014</v>
          </cell>
          <cell r="DQ60">
            <v>319292.24999999971</v>
          </cell>
          <cell r="DR60">
            <v>475304.26999999944</v>
          </cell>
          <cell r="DS60">
            <v>298746.86000000016</v>
          </cell>
          <cell r="DT60">
            <v>177754.69999999995</v>
          </cell>
          <cell r="DU60">
            <v>708577.32999999984</v>
          </cell>
          <cell r="DV60">
            <v>4125.96</v>
          </cell>
          <cell r="DW60">
            <v>276522.66999999975</v>
          </cell>
          <cell r="DX60">
            <v>540683.99999999988</v>
          </cell>
          <cell r="DY60">
            <v>684055.47</v>
          </cell>
          <cell r="DZ60">
            <v>309176.73</v>
          </cell>
          <cell r="EB60">
            <v>102387.25</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O60">
            <v>0</v>
          </cell>
          <cell r="HP60">
            <v>0</v>
          </cell>
          <cell r="HQ60">
            <v>0</v>
          </cell>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row>
        <row r="61">
          <cell r="C61">
            <v>412</v>
          </cell>
          <cell r="D61">
            <v>412</v>
          </cell>
          <cell r="E61" t="str">
            <v>Ostala lična primanja</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1584140</v>
          </cell>
          <cell r="CM61">
            <v>494224.27999999968</v>
          </cell>
          <cell r="CN61">
            <v>1196100.0600000008</v>
          </cell>
          <cell r="CO61">
            <v>1826112.7700000014</v>
          </cell>
          <cell r="CP61">
            <v>404313.79000000004</v>
          </cell>
          <cell r="CQ61">
            <v>460176.8899999999</v>
          </cell>
          <cell r="CR61">
            <v>807342.56</v>
          </cell>
          <cell r="CS61">
            <v>1160483.8900000001</v>
          </cell>
          <cell r="CT61">
            <v>545300.30999999971</v>
          </cell>
          <cell r="CU61">
            <v>1094017.3800000006</v>
          </cell>
          <cell r="CV61">
            <v>577957.56000000029</v>
          </cell>
          <cell r="CW61">
            <v>1871989.5499999986</v>
          </cell>
          <cell r="CX61">
            <v>457230.76</v>
          </cell>
          <cell r="CY61">
            <v>830960.58</v>
          </cell>
          <cell r="CZ61">
            <v>1229108.71</v>
          </cell>
          <cell r="DA61">
            <v>599996.69999999995</v>
          </cell>
          <cell r="DB61">
            <v>632900.06000000006</v>
          </cell>
          <cell r="DC61">
            <v>864219.62</v>
          </cell>
          <cell r="DD61">
            <v>1336714.5900000001</v>
          </cell>
          <cell r="DE61">
            <v>741331.48</v>
          </cell>
          <cell r="DF61">
            <v>832925.12</v>
          </cell>
          <cell r="DG61">
            <v>1049704.29</v>
          </cell>
          <cell r="DH61">
            <v>1162813.24</v>
          </cell>
          <cell r="DI61">
            <v>2219902.9500000002</v>
          </cell>
          <cell r="DJ61">
            <v>328535.11000000004</v>
          </cell>
          <cell r="DK61">
            <v>789684.18</v>
          </cell>
          <cell r="DL61">
            <v>1468702.27</v>
          </cell>
          <cell r="DM61">
            <v>2150331.69</v>
          </cell>
          <cell r="DN61">
            <v>810631.57</v>
          </cell>
          <cell r="DO61">
            <v>1139622.4099999999</v>
          </cell>
          <cell r="DP61">
            <v>1180689.73</v>
          </cell>
          <cell r="DQ61">
            <v>642520.9</v>
          </cell>
          <cell r="DR61">
            <v>969018.3</v>
          </cell>
          <cell r="DS61">
            <v>1028829.69</v>
          </cell>
          <cell r="DT61">
            <v>1069021.58</v>
          </cell>
          <cell r="DU61">
            <v>3162906.38</v>
          </cell>
          <cell r="DV61">
            <v>373398.5</v>
          </cell>
          <cell r="DW61">
            <v>912951.5</v>
          </cell>
          <cell r="DX61">
            <v>1664641.69</v>
          </cell>
          <cell r="DY61">
            <v>1074250.0999999992</v>
          </cell>
          <cell r="DZ61">
            <v>417784.36</v>
          </cell>
          <cell r="EA61">
            <v>953614.09</v>
          </cell>
          <cell r="EB61">
            <v>350540.56</v>
          </cell>
          <cell r="EC61">
            <v>896917.02</v>
          </cell>
          <cell r="ED61">
            <v>368001.48</v>
          </cell>
          <cell r="EE61">
            <v>888747.37</v>
          </cell>
          <cell r="EF61">
            <v>585553.42000000004</v>
          </cell>
          <cell r="EG61">
            <v>2421211.9500000002</v>
          </cell>
          <cell r="EH61">
            <v>70065.570000000007</v>
          </cell>
          <cell r="EI61">
            <v>920424.11</v>
          </cell>
          <cell r="EJ61">
            <v>936990.91</v>
          </cell>
          <cell r="EK61">
            <v>685539.4</v>
          </cell>
          <cell r="EL61">
            <v>763370.53</v>
          </cell>
          <cell r="EM61">
            <v>888374.79</v>
          </cell>
          <cell r="EN61">
            <v>845413.4</v>
          </cell>
          <cell r="EO61">
            <v>982340.29</v>
          </cell>
          <cell r="EP61">
            <v>710611.47</v>
          </cell>
          <cell r="EQ61">
            <v>864910.68</v>
          </cell>
          <cell r="ER61">
            <v>1028980.9</v>
          </cell>
          <cell r="ES61">
            <v>1951716.68</v>
          </cell>
          <cell r="ET61">
            <v>0</v>
          </cell>
          <cell r="EU61">
            <v>0</v>
          </cell>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cell r="GA61">
            <v>0</v>
          </cell>
          <cell r="GB61">
            <v>0</v>
          </cell>
          <cell r="GC61">
            <v>0</v>
          </cell>
          <cell r="GD61">
            <v>0</v>
          </cell>
          <cell r="GE61">
            <v>0</v>
          </cell>
          <cell r="GF61">
            <v>0</v>
          </cell>
          <cell r="GG61">
            <v>0</v>
          </cell>
          <cell r="GH61">
            <v>0</v>
          </cell>
          <cell r="GI61">
            <v>0</v>
          </cell>
          <cell r="GJ61">
            <v>0</v>
          </cell>
          <cell r="GK61">
            <v>0</v>
          </cell>
          <cell r="GL61">
            <v>0</v>
          </cell>
          <cell r="GM61">
            <v>0</v>
          </cell>
          <cell r="GN61">
            <v>0</v>
          </cell>
          <cell r="GO61">
            <v>0</v>
          </cell>
          <cell r="GP61">
            <v>0</v>
          </cell>
          <cell r="GQ61">
            <v>0</v>
          </cell>
          <cell r="GR61">
            <v>0</v>
          </cell>
          <cell r="GS61">
            <v>0</v>
          </cell>
          <cell r="GT61">
            <v>0</v>
          </cell>
          <cell r="GU61">
            <v>0</v>
          </cell>
          <cell r="GV61">
            <v>0</v>
          </cell>
          <cell r="GW61">
            <v>0</v>
          </cell>
          <cell r="GX61">
            <v>0</v>
          </cell>
          <cell r="GY61">
            <v>0</v>
          </cell>
          <cell r="GZ61">
            <v>0</v>
          </cell>
          <cell r="HA61">
            <v>0</v>
          </cell>
          <cell r="HB61">
            <v>0</v>
          </cell>
          <cell r="HC61">
            <v>0</v>
          </cell>
          <cell r="HD61">
            <v>0</v>
          </cell>
          <cell r="HE61">
            <v>0</v>
          </cell>
          <cell r="HF61">
            <v>0</v>
          </cell>
          <cell r="HG61">
            <v>0</v>
          </cell>
          <cell r="HH61">
            <v>0</v>
          </cell>
          <cell r="HI61">
            <v>0</v>
          </cell>
          <cell r="HJ61">
            <v>0</v>
          </cell>
          <cell r="HK61">
            <v>0</v>
          </cell>
          <cell r="HL61">
            <v>0</v>
          </cell>
          <cell r="HM61">
            <v>0</v>
          </cell>
          <cell r="HN61">
            <v>0</v>
          </cell>
          <cell r="HO61">
            <v>0</v>
          </cell>
          <cell r="HP61">
            <v>0</v>
          </cell>
          <cell r="HQ61">
            <v>0</v>
          </cell>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0</v>
          </cell>
          <cell r="KO61">
            <v>0</v>
          </cell>
          <cell r="KP61">
            <v>0</v>
          </cell>
          <cell r="KQ61">
            <v>0</v>
          </cell>
          <cell r="KR61">
            <v>0</v>
          </cell>
          <cell r="KS61">
            <v>0</v>
          </cell>
          <cell r="KT61">
            <v>0</v>
          </cell>
          <cell r="KU61">
            <v>0</v>
          </cell>
          <cell r="KV61">
            <v>0</v>
          </cell>
          <cell r="KW61">
            <v>0</v>
          </cell>
          <cell r="KX61">
            <v>0</v>
          </cell>
          <cell r="KY61">
            <v>0</v>
          </cell>
          <cell r="KZ61">
            <v>0</v>
          </cell>
          <cell r="LA61">
            <v>0</v>
          </cell>
          <cell r="LB61">
            <v>0</v>
          </cell>
          <cell r="LC61">
            <v>0</v>
          </cell>
          <cell r="LD61">
            <v>0</v>
          </cell>
          <cell r="LE61">
            <v>0</v>
          </cell>
          <cell r="LF61">
            <v>0</v>
          </cell>
          <cell r="LG61">
            <v>0</v>
          </cell>
          <cell r="LH61">
            <v>0</v>
          </cell>
          <cell r="LI61">
            <v>0</v>
          </cell>
        </row>
        <row r="62">
          <cell r="D62">
            <v>4121</v>
          </cell>
          <cell r="E62" t="str">
            <v>Naknada za zimnicu</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B62">
            <v>0</v>
          </cell>
          <cell r="EC62">
            <v>0</v>
          </cell>
          <cell r="ED62">
            <v>0</v>
          </cell>
          <cell r="EE62">
            <v>0</v>
          </cell>
          <cell r="EF62">
            <v>0</v>
          </cell>
          <cell r="EG62">
            <v>0</v>
          </cell>
          <cell r="EH62">
            <v>0</v>
          </cell>
          <cell r="EI62">
            <v>0</v>
          </cell>
          <cell r="EJ62">
            <v>0</v>
          </cell>
          <cell r="EK62">
            <v>0</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cell r="GA62">
            <v>0</v>
          </cell>
          <cell r="GB62">
            <v>0</v>
          </cell>
          <cell r="GC62">
            <v>0</v>
          </cell>
          <cell r="GD62">
            <v>0</v>
          </cell>
          <cell r="GE62">
            <v>0</v>
          </cell>
          <cell r="GF62">
            <v>0</v>
          </cell>
          <cell r="GG62">
            <v>0</v>
          </cell>
          <cell r="GH62">
            <v>0</v>
          </cell>
          <cell r="GI62">
            <v>0</v>
          </cell>
          <cell r="GJ62">
            <v>0</v>
          </cell>
          <cell r="GK62">
            <v>0</v>
          </cell>
          <cell r="GL62">
            <v>0</v>
          </cell>
          <cell r="GM62">
            <v>0</v>
          </cell>
          <cell r="GN62">
            <v>0</v>
          </cell>
          <cell r="GO62">
            <v>0</v>
          </cell>
          <cell r="GP62">
            <v>0</v>
          </cell>
          <cell r="GQ62">
            <v>0</v>
          </cell>
          <cell r="GR62">
            <v>0</v>
          </cell>
          <cell r="GS62">
            <v>0</v>
          </cell>
          <cell r="GT62">
            <v>0</v>
          </cell>
          <cell r="GU62">
            <v>0</v>
          </cell>
          <cell r="GV62">
            <v>0</v>
          </cell>
          <cell r="GW62">
            <v>0</v>
          </cell>
          <cell r="GX62">
            <v>0</v>
          </cell>
          <cell r="GY62">
            <v>0</v>
          </cell>
          <cell r="GZ62">
            <v>0</v>
          </cell>
          <cell r="HA62">
            <v>0</v>
          </cell>
          <cell r="HB62">
            <v>0</v>
          </cell>
          <cell r="HC62">
            <v>0</v>
          </cell>
          <cell r="HD62">
            <v>0</v>
          </cell>
          <cell r="HE62">
            <v>0</v>
          </cell>
          <cell r="HF62">
            <v>0</v>
          </cell>
          <cell r="HG62">
            <v>0</v>
          </cell>
          <cell r="HH62">
            <v>0</v>
          </cell>
          <cell r="HI62">
            <v>0</v>
          </cell>
          <cell r="HJ62">
            <v>0</v>
          </cell>
          <cell r="HK62">
            <v>0</v>
          </cell>
          <cell r="HL62">
            <v>0</v>
          </cell>
          <cell r="HM62">
            <v>0</v>
          </cell>
          <cell r="HN62">
            <v>0</v>
          </cell>
          <cell r="HO62">
            <v>0</v>
          </cell>
          <cell r="HP62">
            <v>0</v>
          </cell>
          <cell r="HQ62">
            <v>0</v>
          </cell>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0</v>
          </cell>
          <cell r="KO62">
            <v>0</v>
          </cell>
          <cell r="KP62">
            <v>0</v>
          </cell>
          <cell r="KQ62">
            <v>0</v>
          </cell>
          <cell r="KR62">
            <v>0</v>
          </cell>
          <cell r="KS62">
            <v>0</v>
          </cell>
          <cell r="KT62">
            <v>0</v>
          </cell>
          <cell r="KU62">
            <v>0</v>
          </cell>
          <cell r="KV62">
            <v>0</v>
          </cell>
          <cell r="KW62">
            <v>0</v>
          </cell>
          <cell r="KX62">
            <v>0</v>
          </cell>
          <cell r="KY62">
            <v>0</v>
          </cell>
          <cell r="KZ62">
            <v>0</v>
          </cell>
          <cell r="LA62">
            <v>0</v>
          </cell>
          <cell r="LB62">
            <v>0</v>
          </cell>
          <cell r="LC62">
            <v>0</v>
          </cell>
          <cell r="LD62">
            <v>0</v>
          </cell>
          <cell r="LE62">
            <v>0</v>
          </cell>
          <cell r="LF62">
            <v>0</v>
          </cell>
          <cell r="LG62">
            <v>0</v>
          </cell>
          <cell r="LH62">
            <v>0</v>
          </cell>
          <cell r="LI62">
            <v>0</v>
          </cell>
        </row>
        <row r="63">
          <cell r="D63">
            <v>4122</v>
          </cell>
          <cell r="E63" t="str">
            <v>Naknada za stanovanje i odvojen život</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95525.150000000009</v>
          </cell>
          <cell r="CM63">
            <v>91532.839999999778</v>
          </cell>
          <cell r="CN63">
            <v>259848.52999999988</v>
          </cell>
          <cell r="CO63">
            <v>174792.77000000002</v>
          </cell>
          <cell r="CP63">
            <v>62540.990000000005</v>
          </cell>
          <cell r="CQ63">
            <v>169673.50999999998</v>
          </cell>
          <cell r="CR63">
            <v>176301.60999999981</v>
          </cell>
          <cell r="CS63">
            <v>265807.46999999968</v>
          </cell>
          <cell r="CT63">
            <v>94053.199999999793</v>
          </cell>
          <cell r="CU63">
            <v>250038.06999999972</v>
          </cell>
          <cell r="CV63">
            <v>76916.069999999818</v>
          </cell>
          <cell r="CW63">
            <v>351202.66999999963</v>
          </cell>
          <cell r="CX63">
            <v>110004.98999999999</v>
          </cell>
          <cell r="CY63">
            <v>62670.119999999981</v>
          </cell>
          <cell r="CZ63">
            <v>165102.31999999972</v>
          </cell>
          <cell r="DA63">
            <v>221698.77999999985</v>
          </cell>
          <cell r="DB63">
            <v>198457.40999999983</v>
          </cell>
          <cell r="DC63">
            <v>163753.70999999988</v>
          </cell>
          <cell r="DD63">
            <v>66630.97</v>
          </cell>
          <cell r="DE63">
            <v>187153.51000000007</v>
          </cell>
          <cell r="DF63">
            <v>188558.53000000006</v>
          </cell>
          <cell r="DG63">
            <v>271663.46999999991</v>
          </cell>
          <cell r="DH63">
            <v>61567.119999999981</v>
          </cell>
          <cell r="DI63">
            <v>379473.51999999996</v>
          </cell>
          <cell r="DJ63">
            <v>99742.120000000024</v>
          </cell>
          <cell r="DK63">
            <v>77774.550000000017</v>
          </cell>
          <cell r="DL63">
            <v>179968.09999999974</v>
          </cell>
          <cell r="DM63">
            <v>276562.08999999979</v>
          </cell>
          <cell r="DN63">
            <v>176035.14999999994</v>
          </cell>
          <cell r="DO63">
            <v>178052.43</v>
          </cell>
          <cell r="DP63">
            <v>188909.78999999998</v>
          </cell>
          <cell r="DQ63">
            <v>159610.72000000003</v>
          </cell>
          <cell r="DR63">
            <v>177017.31999999998</v>
          </cell>
          <cell r="DS63">
            <v>184511.68999999989</v>
          </cell>
          <cell r="DT63">
            <v>184175.1399999999</v>
          </cell>
          <cell r="DU63">
            <v>283046.7999999997</v>
          </cell>
          <cell r="DV63">
            <v>95165.329999999987</v>
          </cell>
          <cell r="DW63">
            <v>104222.06</v>
          </cell>
          <cell r="DX63">
            <v>275227.92</v>
          </cell>
          <cell r="DY63">
            <v>238697.98</v>
          </cell>
          <cell r="DZ63">
            <v>59779.199999999997</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O63">
            <v>0</v>
          </cell>
          <cell r="HP63">
            <v>0</v>
          </cell>
          <cell r="HQ63">
            <v>0</v>
          </cell>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row>
        <row r="64">
          <cell r="D64">
            <v>4123</v>
          </cell>
          <cell r="E64" t="str">
            <v>Naknada za prevoz</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7143.1</v>
          </cell>
          <cell r="CM64">
            <v>7130.23</v>
          </cell>
          <cell r="CN64">
            <v>20976.6</v>
          </cell>
          <cell r="CO64">
            <v>22470.159999999996</v>
          </cell>
          <cell r="CP64">
            <v>8532.18</v>
          </cell>
          <cell r="CQ64">
            <v>7912.7800000000025</v>
          </cell>
          <cell r="CR64">
            <v>14068.380000000001</v>
          </cell>
          <cell r="CS64">
            <v>27578.57</v>
          </cell>
          <cell r="CT64">
            <v>6278.68</v>
          </cell>
          <cell r="CU64">
            <v>13598.800000000001</v>
          </cell>
          <cell r="CV64">
            <v>7547.7000000000007</v>
          </cell>
          <cell r="CW64">
            <v>28632.500000000004</v>
          </cell>
          <cell r="CX64">
            <v>14134.220000000005</v>
          </cell>
          <cell r="CY64">
            <v>1038.8</v>
          </cell>
          <cell r="CZ64">
            <v>13398.020000000002</v>
          </cell>
          <cell r="DA64">
            <v>30075.170000000002</v>
          </cell>
          <cell r="DB64">
            <v>14974.900000000001</v>
          </cell>
          <cell r="DC64">
            <v>13611.099999999999</v>
          </cell>
          <cell r="DD64">
            <v>1055</v>
          </cell>
          <cell r="DE64">
            <v>24517.22</v>
          </cell>
          <cell r="DF64">
            <v>6236.4900000000016</v>
          </cell>
          <cell r="DG64">
            <v>37585.109999999993</v>
          </cell>
          <cell r="DH64">
            <v>1166.4000000000001</v>
          </cell>
          <cell r="DI64">
            <v>35685.26</v>
          </cell>
          <cell r="DJ64">
            <v>16501.02</v>
          </cell>
          <cell r="DK64">
            <v>515.6</v>
          </cell>
          <cell r="DL64">
            <v>17701.669999999995</v>
          </cell>
          <cell r="DM64">
            <v>33216.080000000009</v>
          </cell>
          <cell r="DN64">
            <v>16903.580000000002</v>
          </cell>
          <cell r="DO64">
            <v>12818.669999999998</v>
          </cell>
          <cell r="DP64">
            <v>28123.150000000005</v>
          </cell>
          <cell r="DQ64">
            <v>9687.9699999999975</v>
          </cell>
          <cell r="DR64">
            <v>16575.490000000002</v>
          </cell>
          <cell r="DS64">
            <v>16325.65</v>
          </cell>
          <cell r="DT64">
            <v>28277.719999999987</v>
          </cell>
          <cell r="DU64">
            <v>42464.89</v>
          </cell>
          <cell r="DV64">
            <v>10558.88</v>
          </cell>
          <cell r="DW64">
            <v>15251.429999999997</v>
          </cell>
          <cell r="DX64">
            <v>44456.340000000004</v>
          </cell>
          <cell r="DY64">
            <v>38163.87000000001</v>
          </cell>
          <cell r="DZ64">
            <v>7883.61</v>
          </cell>
          <cell r="EB64">
            <v>0</v>
          </cell>
          <cell r="EC64">
            <v>0</v>
          </cell>
          <cell r="ED64">
            <v>0</v>
          </cell>
          <cell r="EE64">
            <v>0</v>
          </cell>
          <cell r="EF64">
            <v>0</v>
          </cell>
          <cell r="EG64">
            <v>0</v>
          </cell>
          <cell r="EH64">
            <v>0</v>
          </cell>
          <cell r="EI64">
            <v>0</v>
          </cell>
          <cell r="EJ64">
            <v>0</v>
          </cell>
          <cell r="EK64">
            <v>0</v>
          </cell>
          <cell r="EL64">
            <v>0</v>
          </cell>
          <cell r="EM64">
            <v>0</v>
          </cell>
          <cell r="EN64">
            <v>0</v>
          </cell>
          <cell r="EO64">
            <v>0</v>
          </cell>
          <cell r="EP64">
            <v>0</v>
          </cell>
          <cell r="EQ64">
            <v>0</v>
          </cell>
          <cell r="ER64">
            <v>0</v>
          </cell>
          <cell r="ES64">
            <v>0</v>
          </cell>
          <cell r="ET64">
            <v>0</v>
          </cell>
          <cell r="EU64">
            <v>0</v>
          </cell>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cell r="GA64">
            <v>0</v>
          </cell>
          <cell r="GB64">
            <v>0</v>
          </cell>
          <cell r="GC64">
            <v>0</v>
          </cell>
          <cell r="GD64">
            <v>0</v>
          </cell>
          <cell r="GE64">
            <v>0</v>
          </cell>
          <cell r="GF64">
            <v>0</v>
          </cell>
          <cell r="GG64">
            <v>0</v>
          </cell>
          <cell r="GH64">
            <v>0</v>
          </cell>
          <cell r="GI64">
            <v>0</v>
          </cell>
          <cell r="GJ64">
            <v>0</v>
          </cell>
          <cell r="GK64">
            <v>0</v>
          </cell>
          <cell r="GL64">
            <v>0</v>
          </cell>
          <cell r="GM64">
            <v>0</v>
          </cell>
          <cell r="GN64">
            <v>0</v>
          </cell>
          <cell r="GO64">
            <v>0</v>
          </cell>
          <cell r="GP64">
            <v>0</v>
          </cell>
          <cell r="GQ64">
            <v>0</v>
          </cell>
          <cell r="GR64">
            <v>0</v>
          </cell>
          <cell r="GS64">
            <v>0</v>
          </cell>
          <cell r="GT64">
            <v>0</v>
          </cell>
          <cell r="GU64">
            <v>0</v>
          </cell>
          <cell r="GV64">
            <v>0</v>
          </cell>
          <cell r="GW64">
            <v>0</v>
          </cell>
          <cell r="GX64">
            <v>0</v>
          </cell>
          <cell r="GY64">
            <v>0</v>
          </cell>
          <cell r="GZ64">
            <v>0</v>
          </cell>
          <cell r="HA64">
            <v>0</v>
          </cell>
          <cell r="HB64">
            <v>0</v>
          </cell>
          <cell r="HC64">
            <v>0</v>
          </cell>
          <cell r="HD64">
            <v>0</v>
          </cell>
          <cell r="HE64">
            <v>0</v>
          </cell>
          <cell r="HF64">
            <v>0</v>
          </cell>
          <cell r="HG64">
            <v>0</v>
          </cell>
          <cell r="HH64">
            <v>0</v>
          </cell>
          <cell r="HI64">
            <v>0</v>
          </cell>
          <cell r="HJ64">
            <v>0</v>
          </cell>
          <cell r="HK64">
            <v>0</v>
          </cell>
          <cell r="HL64">
            <v>0</v>
          </cell>
          <cell r="HM64">
            <v>0</v>
          </cell>
          <cell r="HN64">
            <v>0</v>
          </cell>
          <cell r="HO64">
            <v>0</v>
          </cell>
          <cell r="HP64">
            <v>0</v>
          </cell>
          <cell r="HQ64">
            <v>0</v>
          </cell>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0</v>
          </cell>
          <cell r="KO64">
            <v>0</v>
          </cell>
          <cell r="KP64">
            <v>0</v>
          </cell>
          <cell r="KQ64">
            <v>0</v>
          </cell>
          <cell r="KR64">
            <v>0</v>
          </cell>
          <cell r="KS64">
            <v>0</v>
          </cell>
          <cell r="KT64">
            <v>0</v>
          </cell>
          <cell r="KU64">
            <v>0</v>
          </cell>
          <cell r="KV64">
            <v>0</v>
          </cell>
          <cell r="KW64">
            <v>0</v>
          </cell>
          <cell r="KX64">
            <v>0</v>
          </cell>
          <cell r="KY64">
            <v>0</v>
          </cell>
          <cell r="KZ64">
            <v>0</v>
          </cell>
          <cell r="LA64">
            <v>0</v>
          </cell>
          <cell r="LB64">
            <v>0</v>
          </cell>
          <cell r="LC64">
            <v>0</v>
          </cell>
          <cell r="LD64">
            <v>0</v>
          </cell>
          <cell r="LE64">
            <v>0</v>
          </cell>
          <cell r="LF64">
            <v>0</v>
          </cell>
          <cell r="LG64">
            <v>0</v>
          </cell>
          <cell r="LH64">
            <v>0</v>
          </cell>
          <cell r="LI64">
            <v>0</v>
          </cell>
        </row>
        <row r="65">
          <cell r="D65">
            <v>4124</v>
          </cell>
          <cell r="E65" t="str">
            <v>Jubilarne nagrade</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7919.99</v>
          </cell>
          <cell r="CO65">
            <v>880</v>
          </cell>
          <cell r="CP65">
            <v>3300</v>
          </cell>
          <cell r="CQ65">
            <v>275.02</v>
          </cell>
          <cell r="CR65">
            <v>0</v>
          </cell>
          <cell r="CS65">
            <v>0</v>
          </cell>
          <cell r="CT65">
            <v>0</v>
          </cell>
          <cell r="CU65">
            <v>0</v>
          </cell>
          <cell r="CV65">
            <v>0</v>
          </cell>
          <cell r="CW65">
            <v>880</v>
          </cell>
          <cell r="CX65">
            <v>0</v>
          </cell>
          <cell r="CY65">
            <v>0</v>
          </cell>
          <cell r="CZ65">
            <v>0</v>
          </cell>
          <cell r="DA65">
            <v>0</v>
          </cell>
          <cell r="DB65">
            <v>0</v>
          </cell>
          <cell r="DC65">
            <v>220</v>
          </cell>
          <cell r="DD65">
            <v>0</v>
          </cell>
          <cell r="DE65">
            <v>0</v>
          </cell>
          <cell r="DF65">
            <v>1260</v>
          </cell>
          <cell r="DG65">
            <v>4410</v>
          </cell>
          <cell r="DH65">
            <v>1100</v>
          </cell>
          <cell r="DI65">
            <v>2014.53</v>
          </cell>
          <cell r="DJ65">
            <v>0</v>
          </cell>
          <cell r="DK65">
            <v>294.91000000000003</v>
          </cell>
          <cell r="DL65">
            <v>1179.6199999999999</v>
          </cell>
          <cell r="DM65">
            <v>0</v>
          </cell>
          <cell r="DN65">
            <v>2000</v>
          </cell>
          <cell r="DO65">
            <v>324</v>
          </cell>
          <cell r="DP65">
            <v>540</v>
          </cell>
          <cell r="DQ65">
            <v>0</v>
          </cell>
          <cell r="DR65">
            <v>805.82</v>
          </cell>
          <cell r="DS65">
            <v>913.11</v>
          </cell>
          <cell r="DT65">
            <v>0</v>
          </cell>
          <cell r="DU65">
            <v>19318.559999999998</v>
          </cell>
          <cell r="DV65">
            <v>4233.17</v>
          </cell>
          <cell r="DW65">
            <v>12074.17</v>
          </cell>
          <cell r="DX65">
            <v>4144.1899999999978</v>
          </cell>
          <cell r="DY65">
            <v>12548.539999999997</v>
          </cell>
          <cell r="DZ65">
            <v>9697.1299999999992</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V65">
            <v>0</v>
          </cell>
          <cell r="GW65">
            <v>0</v>
          </cell>
          <cell r="GX65">
            <v>0</v>
          </cell>
          <cell r="GY65">
            <v>0</v>
          </cell>
          <cell r="GZ65">
            <v>0</v>
          </cell>
          <cell r="HA65">
            <v>0</v>
          </cell>
          <cell r="HB65">
            <v>0</v>
          </cell>
          <cell r="HC65">
            <v>0</v>
          </cell>
          <cell r="HD65">
            <v>0</v>
          </cell>
          <cell r="HE65">
            <v>0</v>
          </cell>
          <cell r="HF65">
            <v>0</v>
          </cell>
          <cell r="HG65">
            <v>0</v>
          </cell>
          <cell r="HH65">
            <v>0</v>
          </cell>
          <cell r="HI65">
            <v>0</v>
          </cell>
          <cell r="HJ65">
            <v>0</v>
          </cell>
          <cell r="HK65">
            <v>0</v>
          </cell>
          <cell r="HL65">
            <v>0</v>
          </cell>
          <cell r="HM65">
            <v>0</v>
          </cell>
          <cell r="HN65">
            <v>0</v>
          </cell>
          <cell r="HO65">
            <v>0</v>
          </cell>
          <cell r="HP65">
            <v>0</v>
          </cell>
          <cell r="HQ65">
            <v>0</v>
          </cell>
          <cell r="HR65">
            <v>0</v>
          </cell>
          <cell r="HS65">
            <v>0</v>
          </cell>
          <cell r="HT65">
            <v>0</v>
          </cell>
          <cell r="HU65">
            <v>0</v>
          </cell>
          <cell r="HV65">
            <v>0</v>
          </cell>
          <cell r="HW65">
            <v>0</v>
          </cell>
          <cell r="HX65">
            <v>0</v>
          </cell>
          <cell r="HY65">
            <v>0</v>
          </cell>
          <cell r="HZ65">
            <v>0</v>
          </cell>
          <cell r="IA65">
            <v>0</v>
          </cell>
          <cell r="IB65">
            <v>0</v>
          </cell>
          <cell r="IC65">
            <v>0</v>
          </cell>
          <cell r="ID65">
            <v>0</v>
          </cell>
          <cell r="IE65">
            <v>0</v>
          </cell>
          <cell r="IF65">
            <v>0</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0</v>
          </cell>
          <cell r="KQ65">
            <v>0</v>
          </cell>
          <cell r="KR65">
            <v>0</v>
          </cell>
          <cell r="KS65">
            <v>0</v>
          </cell>
          <cell r="KT65">
            <v>0</v>
          </cell>
          <cell r="KU65">
            <v>0</v>
          </cell>
          <cell r="KV65">
            <v>0</v>
          </cell>
          <cell r="KW65">
            <v>0</v>
          </cell>
          <cell r="KX65">
            <v>0</v>
          </cell>
          <cell r="KY65">
            <v>0</v>
          </cell>
          <cell r="KZ65">
            <v>0</v>
          </cell>
          <cell r="LA65">
            <v>0</v>
          </cell>
          <cell r="LB65">
            <v>0</v>
          </cell>
          <cell r="LC65">
            <v>0</v>
          </cell>
          <cell r="LD65">
            <v>0</v>
          </cell>
          <cell r="LE65">
            <v>0</v>
          </cell>
          <cell r="LF65">
            <v>0</v>
          </cell>
          <cell r="LG65">
            <v>0</v>
          </cell>
          <cell r="LH65">
            <v>0</v>
          </cell>
          <cell r="LI65">
            <v>0</v>
          </cell>
        </row>
        <row r="66">
          <cell r="D66">
            <v>4125</v>
          </cell>
          <cell r="E66" t="str">
            <v>Otpremnine</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1221485.56</v>
          </cell>
          <cell r="CM66">
            <v>153412.51</v>
          </cell>
          <cell r="CN66">
            <v>56693.119999999995</v>
          </cell>
          <cell r="CO66">
            <v>567562.17999999993</v>
          </cell>
          <cell r="CP66">
            <v>5494.36</v>
          </cell>
          <cell r="CQ66">
            <v>28468.670000000002</v>
          </cell>
          <cell r="CR66">
            <v>22699.850000000002</v>
          </cell>
          <cell r="CS66">
            <v>59440.05</v>
          </cell>
          <cell r="CT66">
            <v>100283.12000000001</v>
          </cell>
          <cell r="CU66">
            <v>119534.84</v>
          </cell>
          <cell r="CV66">
            <v>42742.419999999991</v>
          </cell>
          <cell r="CW66">
            <v>104816.25</v>
          </cell>
          <cell r="CX66">
            <v>15491.8</v>
          </cell>
          <cell r="CY66">
            <v>102229.24</v>
          </cell>
          <cell r="CZ66">
            <v>200176.31</v>
          </cell>
          <cell r="DA66">
            <v>1469.3500000000001</v>
          </cell>
          <cell r="DB66">
            <v>11340</v>
          </cell>
          <cell r="DC66">
            <v>97217.66</v>
          </cell>
          <cell r="DD66">
            <v>219731.72000000003</v>
          </cell>
          <cell r="DE66">
            <v>31001.489999999994</v>
          </cell>
          <cell r="DF66">
            <v>60523.16</v>
          </cell>
          <cell r="DG66">
            <v>49442.149999999987</v>
          </cell>
          <cell r="DH66">
            <v>5032.93</v>
          </cell>
          <cell r="DI66">
            <v>384453.1</v>
          </cell>
          <cell r="DJ66">
            <v>0</v>
          </cell>
          <cell r="DK66">
            <v>274901.46999999991</v>
          </cell>
          <cell r="DL66">
            <v>65751.510000000009</v>
          </cell>
          <cell r="DM66">
            <v>1027806.8300000001</v>
          </cell>
          <cell r="DN66">
            <v>48147.179999999993</v>
          </cell>
          <cell r="DO66">
            <v>226080.84999999998</v>
          </cell>
          <cell r="DP66">
            <v>37414.660000000003</v>
          </cell>
          <cell r="DQ66">
            <v>19070</v>
          </cell>
          <cell r="DR66">
            <v>116401.85</v>
          </cell>
          <cell r="DS66">
            <v>133549.82</v>
          </cell>
          <cell r="DT66">
            <v>71913.899999999994</v>
          </cell>
          <cell r="DU66">
            <v>484010.46</v>
          </cell>
          <cell r="DV66">
            <v>16043.369999999999</v>
          </cell>
          <cell r="DW66">
            <v>94975.510000000009</v>
          </cell>
          <cell r="DX66">
            <v>101851.97999999995</v>
          </cell>
          <cell r="DY66">
            <v>46668.739999999983</v>
          </cell>
          <cell r="DZ66">
            <v>31685.72</v>
          </cell>
          <cell r="EB66">
            <v>0</v>
          </cell>
          <cell r="EC66">
            <v>0</v>
          </cell>
          <cell r="ED66">
            <v>0</v>
          </cell>
          <cell r="EE66">
            <v>0</v>
          </cell>
          <cell r="EF66">
            <v>0</v>
          </cell>
          <cell r="EG66">
            <v>0</v>
          </cell>
          <cell r="EH66">
            <v>0</v>
          </cell>
          <cell r="EI66">
            <v>0</v>
          </cell>
          <cell r="EJ66">
            <v>0</v>
          </cell>
          <cell r="EK66">
            <v>0</v>
          </cell>
          <cell r="EL66">
            <v>0</v>
          </cell>
          <cell r="EM66">
            <v>0</v>
          </cell>
          <cell r="EN66">
            <v>0</v>
          </cell>
          <cell r="EO66">
            <v>0</v>
          </cell>
          <cell r="EP66">
            <v>0</v>
          </cell>
          <cell r="EQ66">
            <v>0</v>
          </cell>
          <cell r="ER66">
            <v>0</v>
          </cell>
          <cell r="ES66">
            <v>0</v>
          </cell>
          <cell r="ET66">
            <v>0</v>
          </cell>
          <cell r="EU66">
            <v>0</v>
          </cell>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cell r="GA66">
            <v>0</v>
          </cell>
          <cell r="GB66">
            <v>0</v>
          </cell>
          <cell r="GC66">
            <v>0</v>
          </cell>
          <cell r="GD66">
            <v>0</v>
          </cell>
          <cell r="GE66">
            <v>0</v>
          </cell>
          <cell r="GF66">
            <v>0</v>
          </cell>
          <cell r="GG66">
            <v>0</v>
          </cell>
          <cell r="GH66">
            <v>0</v>
          </cell>
          <cell r="GI66">
            <v>0</v>
          </cell>
          <cell r="GJ66">
            <v>0</v>
          </cell>
          <cell r="GK66">
            <v>0</v>
          </cell>
          <cell r="GL66">
            <v>0</v>
          </cell>
          <cell r="GM66">
            <v>0</v>
          </cell>
          <cell r="GN66">
            <v>0</v>
          </cell>
          <cell r="GO66">
            <v>0</v>
          </cell>
          <cell r="GP66">
            <v>0</v>
          </cell>
          <cell r="GQ66">
            <v>0</v>
          </cell>
          <cell r="GR66">
            <v>0</v>
          </cell>
          <cell r="GS66">
            <v>0</v>
          </cell>
          <cell r="GT66">
            <v>0</v>
          </cell>
          <cell r="GU66">
            <v>0</v>
          </cell>
          <cell r="GV66">
            <v>0</v>
          </cell>
          <cell r="GW66">
            <v>0</v>
          </cell>
          <cell r="GX66">
            <v>0</v>
          </cell>
          <cell r="GY66">
            <v>0</v>
          </cell>
          <cell r="GZ66">
            <v>0</v>
          </cell>
          <cell r="HA66">
            <v>0</v>
          </cell>
          <cell r="HB66">
            <v>0</v>
          </cell>
          <cell r="HC66">
            <v>0</v>
          </cell>
          <cell r="HD66">
            <v>0</v>
          </cell>
          <cell r="HE66">
            <v>0</v>
          </cell>
          <cell r="HF66">
            <v>0</v>
          </cell>
          <cell r="HG66">
            <v>0</v>
          </cell>
          <cell r="HH66">
            <v>0</v>
          </cell>
          <cell r="HI66">
            <v>0</v>
          </cell>
          <cell r="HJ66">
            <v>0</v>
          </cell>
          <cell r="HK66">
            <v>0</v>
          </cell>
          <cell r="HL66">
            <v>0</v>
          </cell>
          <cell r="HM66">
            <v>0</v>
          </cell>
          <cell r="HN66">
            <v>0</v>
          </cell>
          <cell r="HO66">
            <v>0</v>
          </cell>
          <cell r="HP66">
            <v>0</v>
          </cell>
          <cell r="HQ66">
            <v>0</v>
          </cell>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0</v>
          </cell>
          <cell r="KQ66">
            <v>0</v>
          </cell>
          <cell r="KR66">
            <v>0</v>
          </cell>
          <cell r="KS66">
            <v>0</v>
          </cell>
          <cell r="KT66">
            <v>0</v>
          </cell>
          <cell r="KU66">
            <v>0</v>
          </cell>
          <cell r="KV66">
            <v>0</v>
          </cell>
          <cell r="KW66">
            <v>0</v>
          </cell>
          <cell r="KX66">
            <v>0</v>
          </cell>
          <cell r="KY66">
            <v>0</v>
          </cell>
          <cell r="KZ66">
            <v>0</v>
          </cell>
          <cell r="LA66">
            <v>0</v>
          </cell>
          <cell r="LB66">
            <v>0</v>
          </cell>
          <cell r="LC66">
            <v>0</v>
          </cell>
          <cell r="LD66">
            <v>0</v>
          </cell>
          <cell r="LE66">
            <v>0</v>
          </cell>
          <cell r="LF66">
            <v>0</v>
          </cell>
          <cell r="LG66">
            <v>0</v>
          </cell>
          <cell r="LH66">
            <v>0</v>
          </cell>
          <cell r="LI66">
            <v>0</v>
          </cell>
        </row>
        <row r="67">
          <cell r="D67">
            <v>4126</v>
          </cell>
          <cell r="E67" t="str">
            <v>Naknada skupstinskim poslanicima</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31182.18</v>
          </cell>
          <cell r="CM67">
            <v>31469.98</v>
          </cell>
          <cell r="CN67">
            <v>31469.98</v>
          </cell>
          <cell r="CO67">
            <v>31084.34</v>
          </cell>
          <cell r="CP67">
            <v>31855.62</v>
          </cell>
          <cell r="CQ67">
            <v>0</v>
          </cell>
          <cell r="CR67">
            <v>31096.04</v>
          </cell>
          <cell r="CS67">
            <v>62885.88</v>
          </cell>
          <cell r="CT67">
            <v>31512.39</v>
          </cell>
          <cell r="CU67">
            <v>37819.769999999997</v>
          </cell>
          <cell r="CV67">
            <v>608.32999999999993</v>
          </cell>
          <cell r="CW67">
            <v>68136.239999999991</v>
          </cell>
          <cell r="CX67">
            <v>19725</v>
          </cell>
          <cell r="CY67">
            <v>11535.51</v>
          </cell>
          <cell r="CZ67">
            <v>51319.14</v>
          </cell>
          <cell r="DA67">
            <v>11121.94</v>
          </cell>
          <cell r="DB67">
            <v>62396.37</v>
          </cell>
          <cell r="DC67">
            <v>30961.360000000001</v>
          </cell>
          <cell r="DD67">
            <v>0</v>
          </cell>
          <cell r="DE67">
            <v>60775.96</v>
          </cell>
          <cell r="DF67">
            <v>30387.98</v>
          </cell>
          <cell r="DG67">
            <v>49979.39</v>
          </cell>
          <cell r="DH67">
            <v>29574.48</v>
          </cell>
          <cell r="DI67">
            <v>48672.17</v>
          </cell>
          <cell r="DJ67">
            <v>0</v>
          </cell>
          <cell r="DK67">
            <v>30596.16</v>
          </cell>
          <cell r="DL67">
            <v>30222.22</v>
          </cell>
          <cell r="DM67">
            <v>61273.450000000004</v>
          </cell>
          <cell r="DN67">
            <v>0</v>
          </cell>
          <cell r="DO67">
            <v>62783.55</v>
          </cell>
          <cell r="DP67">
            <v>0</v>
          </cell>
          <cell r="DQ67">
            <v>43620.53</v>
          </cell>
          <cell r="DR67">
            <v>31470.530000000002</v>
          </cell>
          <cell r="DS67">
            <v>31382.89</v>
          </cell>
          <cell r="DT67">
            <v>31078.760000000002</v>
          </cell>
          <cell r="DU67">
            <v>80889.11000000003</v>
          </cell>
          <cell r="DV67">
            <v>31222.68</v>
          </cell>
          <cell r="DW67">
            <v>31022.850000000002</v>
          </cell>
          <cell r="DX67">
            <v>14904.38</v>
          </cell>
          <cell r="DY67">
            <v>0</v>
          </cell>
          <cell r="DZ67">
            <v>5440.55</v>
          </cell>
          <cell r="EB67">
            <v>0</v>
          </cell>
          <cell r="EC67">
            <v>0</v>
          </cell>
          <cell r="ED67">
            <v>0</v>
          </cell>
          <cell r="EE67">
            <v>0</v>
          </cell>
          <cell r="EF67">
            <v>0</v>
          </cell>
          <cell r="EG67">
            <v>0</v>
          </cell>
          <cell r="EH67">
            <v>0</v>
          </cell>
          <cell r="EI67">
            <v>0</v>
          </cell>
          <cell r="EJ67">
            <v>0</v>
          </cell>
          <cell r="EK67">
            <v>0</v>
          </cell>
          <cell r="EL67">
            <v>0</v>
          </cell>
          <cell r="EM67">
            <v>0</v>
          </cell>
          <cell r="EN67">
            <v>0</v>
          </cell>
          <cell r="EO67">
            <v>0</v>
          </cell>
          <cell r="EP67">
            <v>0</v>
          </cell>
          <cell r="EQ67">
            <v>0</v>
          </cell>
          <cell r="ER67">
            <v>0</v>
          </cell>
          <cell r="ES67">
            <v>0</v>
          </cell>
          <cell r="ET67">
            <v>0</v>
          </cell>
          <cell r="EU67">
            <v>0</v>
          </cell>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0</v>
          </cell>
          <cell r="GE67">
            <v>0</v>
          </cell>
          <cell r="GF67">
            <v>0</v>
          </cell>
          <cell r="GG67">
            <v>0</v>
          </cell>
          <cell r="GH67">
            <v>0</v>
          </cell>
          <cell r="GI67">
            <v>0</v>
          </cell>
          <cell r="GJ67">
            <v>0</v>
          </cell>
          <cell r="GK67">
            <v>0</v>
          </cell>
          <cell r="GL67">
            <v>0</v>
          </cell>
          <cell r="GM67">
            <v>0</v>
          </cell>
          <cell r="GN67">
            <v>0</v>
          </cell>
          <cell r="GO67">
            <v>0</v>
          </cell>
          <cell r="GP67">
            <v>0</v>
          </cell>
          <cell r="GQ67">
            <v>0</v>
          </cell>
          <cell r="GR67">
            <v>0</v>
          </cell>
          <cell r="GS67">
            <v>0</v>
          </cell>
          <cell r="GT67">
            <v>0</v>
          </cell>
          <cell r="GU67">
            <v>0</v>
          </cell>
          <cell r="GV67">
            <v>0</v>
          </cell>
          <cell r="GW67">
            <v>0</v>
          </cell>
          <cell r="GX67">
            <v>0</v>
          </cell>
          <cell r="GY67">
            <v>0</v>
          </cell>
          <cell r="GZ67">
            <v>0</v>
          </cell>
          <cell r="HA67">
            <v>0</v>
          </cell>
          <cell r="HB67">
            <v>0</v>
          </cell>
          <cell r="HC67">
            <v>0</v>
          </cell>
          <cell r="HD67">
            <v>0</v>
          </cell>
          <cell r="HE67">
            <v>0</v>
          </cell>
          <cell r="HF67">
            <v>0</v>
          </cell>
          <cell r="HG67">
            <v>0</v>
          </cell>
          <cell r="HH67">
            <v>0</v>
          </cell>
          <cell r="HI67">
            <v>0</v>
          </cell>
          <cell r="HJ67">
            <v>0</v>
          </cell>
          <cell r="HK67">
            <v>0</v>
          </cell>
          <cell r="HL67">
            <v>0</v>
          </cell>
          <cell r="HM67">
            <v>0</v>
          </cell>
          <cell r="HN67">
            <v>0</v>
          </cell>
          <cell r="HO67">
            <v>0</v>
          </cell>
          <cell r="HP67">
            <v>0</v>
          </cell>
          <cell r="HQ67">
            <v>0</v>
          </cell>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0</v>
          </cell>
          <cell r="LA67">
            <v>0</v>
          </cell>
          <cell r="LB67">
            <v>0</v>
          </cell>
          <cell r="LC67">
            <v>0</v>
          </cell>
          <cell r="LD67">
            <v>0</v>
          </cell>
          <cell r="LE67">
            <v>0</v>
          </cell>
          <cell r="LF67">
            <v>0</v>
          </cell>
          <cell r="LG67">
            <v>0</v>
          </cell>
          <cell r="LH67">
            <v>0</v>
          </cell>
          <cell r="LI67">
            <v>0</v>
          </cell>
        </row>
        <row r="68">
          <cell r="D68">
            <v>4127</v>
          </cell>
          <cell r="E68" t="str">
            <v>Ostale naknade</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228804.00999999998</v>
          </cell>
          <cell r="CM68">
            <v>210678.71999999988</v>
          </cell>
          <cell r="CN68">
            <v>819191.8400000009</v>
          </cell>
          <cell r="CO68">
            <v>1029323.3200000016</v>
          </cell>
          <cell r="CP68">
            <v>292590.64</v>
          </cell>
          <cell r="CQ68">
            <v>253846.90999999995</v>
          </cell>
          <cell r="CR68">
            <v>563176.68000000028</v>
          </cell>
          <cell r="CS68">
            <v>744771.92000000051</v>
          </cell>
          <cell r="CT68">
            <v>313172.91999999987</v>
          </cell>
          <cell r="CU68">
            <v>673025.90000000084</v>
          </cell>
          <cell r="CV68">
            <v>450143.04000000044</v>
          </cell>
          <cell r="CW68">
            <v>1318321.889999999</v>
          </cell>
          <cell r="CX68">
            <v>280523.60999999987</v>
          </cell>
          <cell r="CY68">
            <v>280800.70999999961</v>
          </cell>
          <cell r="CZ68">
            <v>882849.4399999989</v>
          </cell>
          <cell r="DA68">
            <v>552814.66999999969</v>
          </cell>
          <cell r="DB68">
            <v>337790.71999999939</v>
          </cell>
          <cell r="DC68">
            <v>601361.96999999951</v>
          </cell>
          <cell r="DD68">
            <v>748033.90999999805</v>
          </cell>
          <cell r="DE68">
            <v>501341.97999999911</v>
          </cell>
          <cell r="DF68">
            <v>556156.70999999985</v>
          </cell>
          <cell r="DG68">
            <v>851319.76000000094</v>
          </cell>
          <cell r="DH68">
            <v>794014.38</v>
          </cell>
          <cell r="DI68">
            <v>1575232.8199999959</v>
          </cell>
          <cell r="DJ68">
            <v>212291.97000000003</v>
          </cell>
          <cell r="DK68">
            <v>402413.54000000021</v>
          </cell>
          <cell r="DL68">
            <v>1170691.1999999983</v>
          </cell>
          <cell r="DM68">
            <v>743478.5000000021</v>
          </cell>
          <cell r="DN68">
            <v>567140.95000000077</v>
          </cell>
          <cell r="DO68">
            <v>648657.53000000096</v>
          </cell>
          <cell r="DP68">
            <v>913972.6600000005</v>
          </cell>
          <cell r="DQ68">
            <v>405747.06000000029</v>
          </cell>
          <cell r="DR68">
            <v>614518.27</v>
          </cell>
          <cell r="DS68">
            <v>661741.82000000181</v>
          </cell>
          <cell r="DT68">
            <v>749391.44999999972</v>
          </cell>
          <cell r="DU68">
            <v>2159467.8900000025</v>
          </cell>
          <cell r="DV68">
            <v>212456.97000000009</v>
          </cell>
          <cell r="DW68">
            <v>654185.91999999946</v>
          </cell>
          <cell r="DX68">
            <v>1221634.4399999951</v>
          </cell>
          <cell r="DY68">
            <v>738170.96999999904</v>
          </cell>
          <cell r="DZ68">
            <v>303298.15000000002</v>
          </cell>
          <cell r="EB68">
            <v>0</v>
          </cell>
          <cell r="EC68">
            <v>0</v>
          </cell>
          <cell r="ED68">
            <v>0</v>
          </cell>
          <cell r="EE68">
            <v>0</v>
          </cell>
          <cell r="EF68">
            <v>0</v>
          </cell>
          <cell r="EG68">
            <v>0</v>
          </cell>
          <cell r="EH68">
            <v>0</v>
          </cell>
          <cell r="EI68">
            <v>0</v>
          </cell>
          <cell r="EJ68">
            <v>0</v>
          </cell>
          <cell r="EK68">
            <v>0</v>
          </cell>
          <cell r="EL68">
            <v>0</v>
          </cell>
          <cell r="EM68">
            <v>0</v>
          </cell>
          <cell r="EN68">
            <v>0</v>
          </cell>
          <cell r="EO68">
            <v>0</v>
          </cell>
          <cell r="EP68">
            <v>0</v>
          </cell>
          <cell r="EQ68">
            <v>0</v>
          </cell>
          <cell r="ER68">
            <v>0</v>
          </cell>
          <cell r="ES68">
            <v>0</v>
          </cell>
          <cell r="ET68">
            <v>0</v>
          </cell>
          <cell r="EU68">
            <v>0</v>
          </cell>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cell r="GA68">
            <v>0</v>
          </cell>
          <cell r="GB68">
            <v>0</v>
          </cell>
          <cell r="GC68">
            <v>0</v>
          </cell>
          <cell r="GD68">
            <v>0</v>
          </cell>
          <cell r="GE68">
            <v>0</v>
          </cell>
          <cell r="GF68">
            <v>0</v>
          </cell>
          <cell r="GG68">
            <v>0</v>
          </cell>
          <cell r="GH68">
            <v>0</v>
          </cell>
          <cell r="GI68">
            <v>0</v>
          </cell>
          <cell r="GJ68">
            <v>0</v>
          </cell>
          <cell r="GK68">
            <v>0</v>
          </cell>
          <cell r="GL68">
            <v>0</v>
          </cell>
          <cell r="GM68">
            <v>0</v>
          </cell>
          <cell r="GN68">
            <v>0</v>
          </cell>
          <cell r="GO68">
            <v>0</v>
          </cell>
          <cell r="GP68">
            <v>0</v>
          </cell>
          <cell r="GQ68">
            <v>0</v>
          </cell>
          <cell r="GR68">
            <v>0</v>
          </cell>
          <cell r="GS68">
            <v>0</v>
          </cell>
          <cell r="GT68">
            <v>0</v>
          </cell>
          <cell r="GU68">
            <v>0</v>
          </cell>
          <cell r="GV68">
            <v>0</v>
          </cell>
          <cell r="GW68">
            <v>0</v>
          </cell>
          <cell r="GX68">
            <v>0</v>
          </cell>
          <cell r="GY68">
            <v>0</v>
          </cell>
          <cell r="GZ68">
            <v>0</v>
          </cell>
          <cell r="HA68">
            <v>0</v>
          </cell>
          <cell r="HB68">
            <v>0</v>
          </cell>
          <cell r="HC68">
            <v>0</v>
          </cell>
          <cell r="HD68">
            <v>0</v>
          </cell>
          <cell r="HE68">
            <v>0</v>
          </cell>
          <cell r="HF68">
            <v>0</v>
          </cell>
          <cell r="HG68">
            <v>0</v>
          </cell>
          <cell r="HH68">
            <v>0</v>
          </cell>
          <cell r="HI68">
            <v>0</v>
          </cell>
          <cell r="HJ68">
            <v>0</v>
          </cell>
          <cell r="HK68">
            <v>0</v>
          </cell>
          <cell r="HL68">
            <v>0</v>
          </cell>
          <cell r="HM68">
            <v>0</v>
          </cell>
          <cell r="HN68">
            <v>0</v>
          </cell>
          <cell r="HO68">
            <v>0</v>
          </cell>
          <cell r="HP68">
            <v>0</v>
          </cell>
          <cell r="HQ68">
            <v>0</v>
          </cell>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0</v>
          </cell>
          <cell r="KQ68">
            <v>0</v>
          </cell>
          <cell r="KR68">
            <v>0</v>
          </cell>
          <cell r="KS68">
            <v>0</v>
          </cell>
          <cell r="KT68">
            <v>0</v>
          </cell>
          <cell r="KU68">
            <v>0</v>
          </cell>
          <cell r="KV68">
            <v>0</v>
          </cell>
          <cell r="KW68">
            <v>0</v>
          </cell>
          <cell r="KX68">
            <v>0</v>
          </cell>
          <cell r="KY68">
            <v>0</v>
          </cell>
          <cell r="KZ68">
            <v>0</v>
          </cell>
          <cell r="LA68">
            <v>0</v>
          </cell>
          <cell r="LB68">
            <v>0</v>
          </cell>
          <cell r="LC68">
            <v>0</v>
          </cell>
          <cell r="LD68">
            <v>0</v>
          </cell>
          <cell r="LE68">
            <v>0</v>
          </cell>
          <cell r="LF68">
            <v>0</v>
          </cell>
          <cell r="LG68">
            <v>0</v>
          </cell>
          <cell r="LH68">
            <v>0</v>
          </cell>
          <cell r="LI68">
            <v>0</v>
          </cell>
        </row>
        <row r="69">
          <cell r="C69">
            <v>413</v>
          </cell>
          <cell r="D69">
            <v>413</v>
          </cell>
          <cell r="E69" t="str">
            <v>Rashodi za materijal</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1731979.6599999997</v>
          </cell>
          <cell r="CM69">
            <v>2425317.9600000009</v>
          </cell>
          <cell r="CN69">
            <v>2387853.52</v>
          </cell>
          <cell r="CO69">
            <v>1861509.3800000004</v>
          </cell>
          <cell r="CP69">
            <v>1558724.7399999998</v>
          </cell>
          <cell r="CQ69">
            <v>1781711.4100000006</v>
          </cell>
          <cell r="CR69">
            <v>1451041.02</v>
          </cell>
          <cell r="CS69">
            <v>2067913.99</v>
          </cell>
          <cell r="CT69">
            <v>1776948.5700000003</v>
          </cell>
          <cell r="CU69">
            <v>2217702.7300000004</v>
          </cell>
          <cell r="CV69">
            <v>2315316.7400000002</v>
          </cell>
          <cell r="CW69">
            <v>5693241.2300000023</v>
          </cell>
          <cell r="CX69">
            <v>1654244.6599999997</v>
          </cell>
          <cell r="CY69">
            <v>1756878.32</v>
          </cell>
          <cell r="CZ69">
            <v>2361059.9200000004</v>
          </cell>
          <cell r="DA69">
            <v>1598969.7499999995</v>
          </cell>
          <cell r="DB69">
            <v>1736657.1300000001</v>
          </cell>
          <cell r="DC69">
            <v>2742207.45</v>
          </cell>
          <cell r="DD69">
            <v>1644397.4700000009</v>
          </cell>
          <cell r="DE69">
            <v>1795823.8599999996</v>
          </cell>
          <cell r="DF69">
            <v>1934935.9600000004</v>
          </cell>
          <cell r="DG69">
            <v>1997456.8600000003</v>
          </cell>
          <cell r="DH69">
            <v>2609608.1299999994</v>
          </cell>
          <cell r="DI69">
            <v>6753045.8400000036</v>
          </cell>
          <cell r="DJ69">
            <v>640534.49</v>
          </cell>
          <cell r="DK69">
            <v>2652307.81</v>
          </cell>
          <cell r="DL69">
            <v>2149164.21</v>
          </cell>
          <cell r="DM69">
            <v>1774807.44</v>
          </cell>
          <cell r="DN69">
            <v>1664126.37</v>
          </cell>
          <cell r="DO69">
            <v>1399738.97</v>
          </cell>
          <cell r="DP69">
            <v>1573651.5</v>
          </cell>
          <cell r="DQ69">
            <v>1898974.16</v>
          </cell>
          <cell r="DR69">
            <v>1945590.43</v>
          </cell>
          <cell r="DS69">
            <v>1835158.53</v>
          </cell>
          <cell r="DT69">
            <v>2651287.6800000002</v>
          </cell>
          <cell r="DU69">
            <v>5420563.8799999999</v>
          </cell>
          <cell r="DV69">
            <v>787381.81</v>
          </cell>
          <cell r="DW69">
            <v>1547628.84</v>
          </cell>
          <cell r="DX69">
            <v>3302426.14</v>
          </cell>
          <cell r="DY69">
            <v>1991942.8199999996</v>
          </cell>
          <cell r="DZ69">
            <v>3084454.09</v>
          </cell>
          <cell r="EA69">
            <v>1480999.14</v>
          </cell>
          <cell r="EB69">
            <v>2809594.4</v>
          </cell>
          <cell r="EC69">
            <v>1992038.67</v>
          </cell>
          <cell r="ED69">
            <v>2806868.12</v>
          </cell>
          <cell r="EE69">
            <v>1474564.59</v>
          </cell>
          <cell r="EF69">
            <v>3308144.16</v>
          </cell>
          <cell r="EG69">
            <v>6709314.1200000001</v>
          </cell>
          <cell r="EH69">
            <v>964375.48</v>
          </cell>
          <cell r="EI69">
            <v>2109344.7799999998</v>
          </cell>
          <cell r="EJ69">
            <v>2772426.02</v>
          </cell>
          <cell r="EK69">
            <v>1868404.05</v>
          </cell>
          <cell r="EL69">
            <v>2065761.38</v>
          </cell>
          <cell r="EM69">
            <v>2044302.92</v>
          </cell>
          <cell r="EN69">
            <v>1900343.87</v>
          </cell>
          <cell r="EO69">
            <v>2421002.2400000002</v>
          </cell>
          <cell r="EP69">
            <v>1848100.89</v>
          </cell>
          <cell r="EQ69">
            <v>3032654.88</v>
          </cell>
          <cell r="ER69">
            <v>2235715.75</v>
          </cell>
          <cell r="ES69">
            <v>6000718.46</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V69">
            <v>0</v>
          </cell>
          <cell r="GW69">
            <v>0</v>
          </cell>
          <cell r="GX69">
            <v>0</v>
          </cell>
          <cell r="GY69">
            <v>0</v>
          </cell>
          <cell r="GZ69">
            <v>0</v>
          </cell>
          <cell r="HA69">
            <v>0</v>
          </cell>
          <cell r="HB69">
            <v>0</v>
          </cell>
          <cell r="HC69">
            <v>0</v>
          </cell>
          <cell r="HD69">
            <v>0</v>
          </cell>
          <cell r="HE69">
            <v>0</v>
          </cell>
          <cell r="HF69">
            <v>0</v>
          </cell>
          <cell r="HG69">
            <v>0</v>
          </cell>
          <cell r="HH69">
            <v>0</v>
          </cell>
          <cell r="HI69">
            <v>0</v>
          </cell>
          <cell r="HJ69">
            <v>0</v>
          </cell>
          <cell r="HK69">
            <v>0</v>
          </cell>
          <cell r="HL69">
            <v>0</v>
          </cell>
          <cell r="HM69">
            <v>0</v>
          </cell>
          <cell r="HN69">
            <v>0</v>
          </cell>
          <cell r="HO69">
            <v>0</v>
          </cell>
          <cell r="HP69">
            <v>0</v>
          </cell>
          <cell r="HQ69">
            <v>0</v>
          </cell>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0</v>
          </cell>
          <cell r="KQ69">
            <v>0</v>
          </cell>
          <cell r="KR69">
            <v>0</v>
          </cell>
          <cell r="KS69">
            <v>0</v>
          </cell>
          <cell r="KT69">
            <v>0</v>
          </cell>
          <cell r="KU69">
            <v>0</v>
          </cell>
          <cell r="KV69">
            <v>0</v>
          </cell>
          <cell r="KW69">
            <v>0</v>
          </cell>
          <cell r="KX69">
            <v>0</v>
          </cell>
          <cell r="KY69">
            <v>0</v>
          </cell>
          <cell r="KZ69">
            <v>0</v>
          </cell>
          <cell r="LA69">
            <v>0</v>
          </cell>
          <cell r="LB69">
            <v>0</v>
          </cell>
          <cell r="LC69">
            <v>0</v>
          </cell>
          <cell r="LD69">
            <v>0</v>
          </cell>
          <cell r="LE69">
            <v>0</v>
          </cell>
          <cell r="LF69">
            <v>0</v>
          </cell>
          <cell r="LG69">
            <v>0</v>
          </cell>
          <cell r="LH69">
            <v>0</v>
          </cell>
          <cell r="LI69">
            <v>0</v>
          </cell>
        </row>
        <row r="70">
          <cell r="D70">
            <v>4131</v>
          </cell>
          <cell r="E70" t="str">
            <v>Administrativni materijal</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52781.939999999981</v>
          </cell>
          <cell r="CM70">
            <v>353552.09000000049</v>
          </cell>
          <cell r="CN70">
            <v>306303.07999999996</v>
          </cell>
          <cell r="CO70">
            <v>274757.26000000047</v>
          </cell>
          <cell r="CP70">
            <v>306965.56999999972</v>
          </cell>
          <cell r="CQ70">
            <v>389335.88999999996</v>
          </cell>
          <cell r="CR70">
            <v>338308.39</v>
          </cell>
          <cell r="CS70">
            <v>339611.0399999998</v>
          </cell>
          <cell r="CT70">
            <v>541850.54000000027</v>
          </cell>
          <cell r="CU70">
            <v>396140.75000000023</v>
          </cell>
          <cell r="CV70">
            <v>300982.39999999973</v>
          </cell>
          <cell r="CW70">
            <v>1099854.6700000011</v>
          </cell>
          <cell r="CX70">
            <v>191135.16999999995</v>
          </cell>
          <cell r="CY70">
            <v>227479.39999999997</v>
          </cell>
          <cell r="CZ70">
            <v>364307.9600000002</v>
          </cell>
          <cell r="DA70">
            <v>281048.11000000004</v>
          </cell>
          <cell r="DB70">
            <v>338147.74000000011</v>
          </cell>
          <cell r="DC70">
            <v>238038.90999999995</v>
          </cell>
          <cell r="DD70">
            <v>266591.60000000038</v>
          </cell>
          <cell r="DE70">
            <v>232904.34000000003</v>
          </cell>
          <cell r="DF70">
            <v>351431.87000000034</v>
          </cell>
          <cell r="DG70">
            <v>480146.22000000003</v>
          </cell>
          <cell r="DH70">
            <v>353636.01999999967</v>
          </cell>
          <cell r="DI70">
            <v>1154503.2300000009</v>
          </cell>
          <cell r="DJ70">
            <v>80079.959999999992</v>
          </cell>
          <cell r="DK70">
            <v>300983.50000000017</v>
          </cell>
          <cell r="DL70">
            <v>297501.88999999926</v>
          </cell>
          <cell r="DM70">
            <v>276404.5499999997</v>
          </cell>
          <cell r="DN70">
            <v>212854.68999999977</v>
          </cell>
          <cell r="DO70">
            <v>284909.66999999952</v>
          </cell>
          <cell r="DP70">
            <v>214198.51000000018</v>
          </cell>
          <cell r="DQ70">
            <v>319910.18999999994</v>
          </cell>
          <cell r="DR70">
            <v>395481.64999999967</v>
          </cell>
          <cell r="DS70">
            <v>262292.9200000001</v>
          </cell>
          <cell r="DT70">
            <v>351966.18000000052</v>
          </cell>
          <cell r="DU70">
            <v>1508867.4100000006</v>
          </cell>
          <cell r="DV70">
            <v>132632.83000000002</v>
          </cell>
          <cell r="DW70">
            <v>230088.06999999992</v>
          </cell>
          <cell r="DX70">
            <v>746695.36000000022</v>
          </cell>
          <cell r="DY70">
            <v>328614.11000000016</v>
          </cell>
          <cell r="DZ70">
            <v>311314.07</v>
          </cell>
          <cell r="EB70">
            <v>0</v>
          </cell>
          <cell r="EC70">
            <v>0</v>
          </cell>
          <cell r="ED70">
            <v>0</v>
          </cell>
          <cell r="EE70">
            <v>0</v>
          </cell>
          <cell r="EF70">
            <v>0</v>
          </cell>
          <cell r="EG70">
            <v>0</v>
          </cell>
          <cell r="EH70">
            <v>0</v>
          </cell>
          <cell r="EI70">
            <v>0</v>
          </cell>
          <cell r="EJ70">
            <v>0</v>
          </cell>
          <cell r="EK70">
            <v>0</v>
          </cell>
          <cell r="EL70">
            <v>0</v>
          </cell>
          <cell r="EM70">
            <v>0</v>
          </cell>
          <cell r="EN70">
            <v>0</v>
          </cell>
          <cell r="EO70">
            <v>0</v>
          </cell>
          <cell r="EP70">
            <v>0</v>
          </cell>
          <cell r="EQ70">
            <v>0</v>
          </cell>
          <cell r="ER70">
            <v>0</v>
          </cell>
          <cell r="ES70">
            <v>0</v>
          </cell>
          <cell r="ET70">
            <v>0</v>
          </cell>
          <cell r="EU70">
            <v>0</v>
          </cell>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cell r="GA70">
            <v>0</v>
          </cell>
          <cell r="GB70">
            <v>0</v>
          </cell>
          <cell r="GC70">
            <v>0</v>
          </cell>
          <cell r="GD70">
            <v>0</v>
          </cell>
          <cell r="GE70">
            <v>0</v>
          </cell>
          <cell r="GF70">
            <v>0</v>
          </cell>
          <cell r="GG70">
            <v>0</v>
          </cell>
          <cell r="GH70">
            <v>0</v>
          </cell>
          <cell r="GI70">
            <v>0</v>
          </cell>
          <cell r="GJ70">
            <v>0</v>
          </cell>
          <cell r="GK70">
            <v>0</v>
          </cell>
          <cell r="GL70">
            <v>0</v>
          </cell>
          <cell r="GM70">
            <v>0</v>
          </cell>
          <cell r="GN70">
            <v>0</v>
          </cell>
          <cell r="GO70">
            <v>0</v>
          </cell>
          <cell r="GP70">
            <v>0</v>
          </cell>
          <cell r="GQ70">
            <v>0</v>
          </cell>
          <cell r="GR70">
            <v>0</v>
          </cell>
          <cell r="GS70">
            <v>0</v>
          </cell>
          <cell r="GT70">
            <v>0</v>
          </cell>
          <cell r="GU70">
            <v>0</v>
          </cell>
          <cell r="GV70">
            <v>0</v>
          </cell>
          <cell r="GW70">
            <v>0</v>
          </cell>
          <cell r="GX70">
            <v>0</v>
          </cell>
          <cell r="GY70">
            <v>0</v>
          </cell>
          <cell r="GZ70">
            <v>0</v>
          </cell>
          <cell r="HA70">
            <v>0</v>
          </cell>
          <cell r="HB70">
            <v>0</v>
          </cell>
          <cell r="HC70">
            <v>0</v>
          </cell>
          <cell r="HD70">
            <v>0</v>
          </cell>
          <cell r="HE70">
            <v>0</v>
          </cell>
          <cell r="HF70">
            <v>0</v>
          </cell>
          <cell r="HG70">
            <v>0</v>
          </cell>
          <cell r="HH70">
            <v>0</v>
          </cell>
          <cell r="HI70">
            <v>0</v>
          </cell>
          <cell r="HJ70">
            <v>0</v>
          </cell>
          <cell r="HK70">
            <v>0</v>
          </cell>
          <cell r="HL70">
            <v>0</v>
          </cell>
          <cell r="HM70">
            <v>0</v>
          </cell>
          <cell r="HN70">
            <v>0</v>
          </cell>
          <cell r="HO70">
            <v>0</v>
          </cell>
          <cell r="HP70">
            <v>0</v>
          </cell>
          <cell r="HQ70">
            <v>0</v>
          </cell>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0</v>
          </cell>
          <cell r="KQ70">
            <v>0</v>
          </cell>
          <cell r="KR70">
            <v>0</v>
          </cell>
          <cell r="KS70">
            <v>0</v>
          </cell>
          <cell r="KT70">
            <v>0</v>
          </cell>
          <cell r="KU70">
            <v>0</v>
          </cell>
          <cell r="KV70">
            <v>0</v>
          </cell>
          <cell r="KW70">
            <v>0</v>
          </cell>
          <cell r="KX70">
            <v>0</v>
          </cell>
          <cell r="KY70">
            <v>0</v>
          </cell>
          <cell r="KZ70">
            <v>0</v>
          </cell>
          <cell r="LA70">
            <v>0</v>
          </cell>
          <cell r="LB70">
            <v>0</v>
          </cell>
          <cell r="LC70">
            <v>0</v>
          </cell>
          <cell r="LD70">
            <v>0</v>
          </cell>
          <cell r="LE70">
            <v>0</v>
          </cell>
          <cell r="LF70">
            <v>0</v>
          </cell>
          <cell r="LG70">
            <v>0</v>
          </cell>
          <cell r="LH70">
            <v>0</v>
          </cell>
          <cell r="LI70">
            <v>0</v>
          </cell>
        </row>
        <row r="71">
          <cell r="D71">
            <v>4132</v>
          </cell>
          <cell r="E71" t="str">
            <v>Materijal za zdravstvenu zaštitu</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41666.67</v>
          </cell>
          <cell r="CM71">
            <v>44224.53</v>
          </cell>
          <cell r="CN71">
            <v>48596.060000000005</v>
          </cell>
          <cell r="CO71">
            <v>55256.95</v>
          </cell>
          <cell r="CP71">
            <v>51808.34</v>
          </cell>
          <cell r="CQ71">
            <v>51299.899999999994</v>
          </cell>
          <cell r="CR71">
            <v>13018.39</v>
          </cell>
          <cell r="CS71">
            <v>90371.86</v>
          </cell>
          <cell r="CT71">
            <v>51900.630000000012</v>
          </cell>
          <cell r="CU71">
            <v>51161.91</v>
          </cell>
          <cell r="CV71">
            <v>43639.68</v>
          </cell>
          <cell r="CW71">
            <v>112935.21000000005</v>
          </cell>
          <cell r="CX71">
            <v>906.51</v>
          </cell>
          <cell r="CY71">
            <v>99288.55</v>
          </cell>
          <cell r="CZ71">
            <v>60220.399999999994</v>
          </cell>
          <cell r="DA71">
            <v>59557.75</v>
          </cell>
          <cell r="DB71">
            <v>53401.990000000005</v>
          </cell>
          <cell r="DC71">
            <v>57527.649999999994</v>
          </cell>
          <cell r="DD71">
            <v>58139.169999999984</v>
          </cell>
          <cell r="DE71">
            <v>75117.91</v>
          </cell>
          <cell r="DF71">
            <v>60518.11</v>
          </cell>
          <cell r="DG71">
            <v>56298.99000000002</v>
          </cell>
          <cell r="DH71">
            <v>57434.280000000006</v>
          </cell>
          <cell r="DI71">
            <v>95845.599999999991</v>
          </cell>
          <cell r="DJ71">
            <v>18278.789999999997</v>
          </cell>
          <cell r="DK71">
            <v>115910.84000000001</v>
          </cell>
          <cell r="DL71">
            <v>65758.37</v>
          </cell>
          <cell r="DM71">
            <v>71114.360000000015</v>
          </cell>
          <cell r="DN71">
            <v>60621.33</v>
          </cell>
          <cell r="DO71">
            <v>61009.72</v>
          </cell>
          <cell r="DP71">
            <v>100144.39</v>
          </cell>
          <cell r="DQ71">
            <v>65151.12</v>
          </cell>
          <cell r="DR71">
            <v>59732.159999999996</v>
          </cell>
          <cell r="DS71">
            <v>60135.98</v>
          </cell>
          <cell r="DT71">
            <v>86034.569999999992</v>
          </cell>
          <cell r="DU71">
            <v>214773.13999999993</v>
          </cell>
          <cell r="DV71">
            <v>59529.479999999996</v>
          </cell>
          <cell r="DW71">
            <v>5608.1999999999989</v>
          </cell>
          <cell r="DX71">
            <v>119962.43</v>
          </cell>
          <cell r="DY71">
            <v>89241.030000000028</v>
          </cell>
          <cell r="DZ71">
            <v>62917.279999999999</v>
          </cell>
          <cell r="EB71">
            <v>0</v>
          </cell>
          <cell r="EC71">
            <v>0</v>
          </cell>
          <cell r="ED71">
            <v>0</v>
          </cell>
          <cell r="EE71">
            <v>0</v>
          </cell>
          <cell r="EF71">
            <v>0</v>
          </cell>
          <cell r="EG71">
            <v>0</v>
          </cell>
          <cell r="EH71">
            <v>0</v>
          </cell>
          <cell r="EI71">
            <v>0</v>
          </cell>
          <cell r="EJ71">
            <v>0</v>
          </cell>
          <cell r="EK71">
            <v>0</v>
          </cell>
          <cell r="EL71">
            <v>0</v>
          </cell>
          <cell r="EM71">
            <v>0</v>
          </cell>
          <cell r="EN71">
            <v>0</v>
          </cell>
          <cell r="EO71">
            <v>0</v>
          </cell>
          <cell r="EP71">
            <v>0</v>
          </cell>
          <cell r="EQ71">
            <v>0</v>
          </cell>
          <cell r="ER71">
            <v>0</v>
          </cell>
          <cell r="ES71">
            <v>0</v>
          </cell>
          <cell r="ET71">
            <v>0</v>
          </cell>
          <cell r="EU71">
            <v>0</v>
          </cell>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cell r="GA71">
            <v>0</v>
          </cell>
          <cell r="GB71">
            <v>0</v>
          </cell>
          <cell r="GC71">
            <v>0</v>
          </cell>
          <cell r="GD71">
            <v>0</v>
          </cell>
          <cell r="GE71">
            <v>0</v>
          </cell>
          <cell r="GF71">
            <v>0</v>
          </cell>
          <cell r="GG71">
            <v>0</v>
          </cell>
          <cell r="GH71">
            <v>0</v>
          </cell>
          <cell r="GI71">
            <v>0</v>
          </cell>
          <cell r="GJ71">
            <v>0</v>
          </cell>
          <cell r="GK71">
            <v>0</v>
          </cell>
          <cell r="GL71">
            <v>0</v>
          </cell>
          <cell r="GM71">
            <v>0</v>
          </cell>
          <cell r="GN71">
            <v>0</v>
          </cell>
          <cell r="GO71">
            <v>0</v>
          </cell>
          <cell r="GP71">
            <v>0</v>
          </cell>
          <cell r="GQ71">
            <v>0</v>
          </cell>
          <cell r="GR71">
            <v>0</v>
          </cell>
          <cell r="GS71">
            <v>0</v>
          </cell>
          <cell r="GT71">
            <v>0</v>
          </cell>
          <cell r="GU71">
            <v>0</v>
          </cell>
          <cell r="GV71">
            <v>0</v>
          </cell>
          <cell r="GW71">
            <v>0</v>
          </cell>
          <cell r="GX71">
            <v>0</v>
          </cell>
          <cell r="GY71">
            <v>0</v>
          </cell>
          <cell r="GZ71">
            <v>0</v>
          </cell>
          <cell r="HA71">
            <v>0</v>
          </cell>
          <cell r="HB71">
            <v>0</v>
          </cell>
          <cell r="HC71">
            <v>0</v>
          </cell>
          <cell r="HD71">
            <v>0</v>
          </cell>
          <cell r="HE71">
            <v>0</v>
          </cell>
          <cell r="HF71">
            <v>0</v>
          </cell>
          <cell r="HG71">
            <v>0</v>
          </cell>
          <cell r="HH71">
            <v>0</v>
          </cell>
          <cell r="HI71">
            <v>0</v>
          </cell>
          <cell r="HJ71">
            <v>0</v>
          </cell>
          <cell r="HK71">
            <v>0</v>
          </cell>
          <cell r="HL71">
            <v>0</v>
          </cell>
          <cell r="HM71">
            <v>0</v>
          </cell>
          <cell r="HN71">
            <v>0</v>
          </cell>
          <cell r="HO71">
            <v>0</v>
          </cell>
          <cell r="HP71">
            <v>0</v>
          </cell>
          <cell r="HQ71">
            <v>0</v>
          </cell>
          <cell r="HR71">
            <v>0</v>
          </cell>
          <cell r="HS71">
            <v>0</v>
          </cell>
          <cell r="HT71">
            <v>0</v>
          </cell>
          <cell r="HU71">
            <v>0</v>
          </cell>
          <cell r="HV71">
            <v>0</v>
          </cell>
          <cell r="HW71">
            <v>0</v>
          </cell>
          <cell r="HX71">
            <v>0</v>
          </cell>
          <cell r="HY71">
            <v>0</v>
          </cell>
          <cell r="HZ71">
            <v>0</v>
          </cell>
          <cell r="IA71">
            <v>0</v>
          </cell>
          <cell r="IB71">
            <v>0</v>
          </cell>
          <cell r="IC71">
            <v>0</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0</v>
          </cell>
          <cell r="KQ71">
            <v>0</v>
          </cell>
          <cell r="KR71">
            <v>0</v>
          </cell>
          <cell r="KS71">
            <v>0</v>
          </cell>
          <cell r="KT71">
            <v>0</v>
          </cell>
          <cell r="KU71">
            <v>0</v>
          </cell>
          <cell r="KV71">
            <v>0</v>
          </cell>
          <cell r="KW71">
            <v>0</v>
          </cell>
          <cell r="KX71">
            <v>0</v>
          </cell>
          <cell r="KY71">
            <v>0</v>
          </cell>
          <cell r="KZ71">
            <v>0</v>
          </cell>
          <cell r="LA71">
            <v>0</v>
          </cell>
          <cell r="LB71">
            <v>0</v>
          </cell>
          <cell r="LC71">
            <v>0</v>
          </cell>
          <cell r="LD71">
            <v>0</v>
          </cell>
          <cell r="LE71">
            <v>0</v>
          </cell>
          <cell r="LF71">
            <v>0</v>
          </cell>
          <cell r="LG71">
            <v>0</v>
          </cell>
          <cell r="LH71">
            <v>0</v>
          </cell>
          <cell r="LI71">
            <v>0</v>
          </cell>
        </row>
        <row r="72">
          <cell r="D72">
            <v>4133</v>
          </cell>
          <cell r="E72" t="str">
            <v>Materijal za posebne namjene</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106191.58999999998</v>
          </cell>
          <cell r="CM72">
            <v>228987.16</v>
          </cell>
          <cell r="CN72">
            <v>666204.63000000012</v>
          </cell>
          <cell r="CO72">
            <v>395023.24999999988</v>
          </cell>
          <cell r="CP72">
            <v>374579.87999999989</v>
          </cell>
          <cell r="CQ72">
            <v>417230.24000000046</v>
          </cell>
          <cell r="CR72">
            <v>493891.35999999993</v>
          </cell>
          <cell r="CS72">
            <v>347483.81999999995</v>
          </cell>
          <cell r="CT72">
            <v>376318.65</v>
          </cell>
          <cell r="CU72">
            <v>337698.44000000018</v>
          </cell>
          <cell r="CV72">
            <v>457140.49</v>
          </cell>
          <cell r="CW72">
            <v>1167231.1400000004</v>
          </cell>
          <cell r="CX72">
            <v>221647.15999999989</v>
          </cell>
          <cell r="CY72">
            <v>329176.18000000017</v>
          </cell>
          <cell r="CZ72">
            <v>519016.97999999986</v>
          </cell>
          <cell r="DA72">
            <v>322821.71999999962</v>
          </cell>
          <cell r="DB72">
            <v>481206.3499999998</v>
          </cell>
          <cell r="DC72">
            <v>539972.26</v>
          </cell>
          <cell r="DD72">
            <v>279025.43</v>
          </cell>
          <cell r="DE72">
            <v>372881.23999999993</v>
          </cell>
          <cell r="DF72">
            <v>433431.72000000009</v>
          </cell>
          <cell r="DG72">
            <v>615374.76</v>
          </cell>
          <cell r="DH72">
            <v>425428.86999999988</v>
          </cell>
          <cell r="DI72">
            <v>672597.6600000005</v>
          </cell>
          <cell r="DJ72">
            <v>52082.229999999974</v>
          </cell>
          <cell r="DK72">
            <v>305176.93999999983</v>
          </cell>
          <cell r="DL72">
            <v>509922.74999999988</v>
          </cell>
          <cell r="DM72">
            <v>305263.06000000011</v>
          </cell>
          <cell r="DN72">
            <v>277327.90999999997</v>
          </cell>
          <cell r="DO72">
            <v>324956.65000000002</v>
          </cell>
          <cell r="DP72">
            <v>271499.90999999986</v>
          </cell>
          <cell r="DQ72">
            <v>379815.09000000026</v>
          </cell>
          <cell r="DR72">
            <v>349492.41</v>
          </cell>
          <cell r="DS72">
            <v>361116.42000000016</v>
          </cell>
          <cell r="DT72">
            <v>332955.7100000002</v>
          </cell>
          <cell r="DU72">
            <v>1208406.2300000002</v>
          </cell>
          <cell r="DV72">
            <v>70646.430000000022</v>
          </cell>
          <cell r="DW72">
            <v>405632.18000000005</v>
          </cell>
          <cell r="DX72">
            <v>436810.06999999995</v>
          </cell>
          <cell r="DY72">
            <v>313025.9499999999</v>
          </cell>
          <cell r="DZ72">
            <v>1150695.06</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cell r="GA72">
            <v>0</v>
          </cell>
          <cell r="GB72">
            <v>0</v>
          </cell>
          <cell r="GC72">
            <v>0</v>
          </cell>
          <cell r="GD72">
            <v>0</v>
          </cell>
          <cell r="GE72">
            <v>0</v>
          </cell>
          <cell r="GF72">
            <v>0</v>
          </cell>
          <cell r="GG72">
            <v>0</v>
          </cell>
          <cell r="GH72">
            <v>0</v>
          </cell>
          <cell r="GI72">
            <v>0</v>
          </cell>
          <cell r="GJ72">
            <v>0</v>
          </cell>
          <cell r="GK72">
            <v>0</v>
          </cell>
          <cell r="GL72">
            <v>0</v>
          </cell>
          <cell r="GM72">
            <v>0</v>
          </cell>
          <cell r="GN72">
            <v>0</v>
          </cell>
          <cell r="GO72">
            <v>0</v>
          </cell>
          <cell r="GP72">
            <v>0</v>
          </cell>
          <cell r="GQ72">
            <v>0</v>
          </cell>
          <cell r="GR72">
            <v>0</v>
          </cell>
          <cell r="GS72">
            <v>0</v>
          </cell>
          <cell r="GT72">
            <v>0</v>
          </cell>
          <cell r="GU72">
            <v>0</v>
          </cell>
          <cell r="GV72">
            <v>0</v>
          </cell>
          <cell r="GW72">
            <v>0</v>
          </cell>
          <cell r="GX72">
            <v>0</v>
          </cell>
          <cell r="GY72">
            <v>0</v>
          </cell>
          <cell r="GZ72">
            <v>0</v>
          </cell>
          <cell r="HA72">
            <v>0</v>
          </cell>
          <cell r="HB72">
            <v>0</v>
          </cell>
          <cell r="HC72">
            <v>0</v>
          </cell>
          <cell r="HD72">
            <v>0</v>
          </cell>
          <cell r="HE72">
            <v>0</v>
          </cell>
          <cell r="HF72">
            <v>0</v>
          </cell>
          <cell r="HG72">
            <v>0</v>
          </cell>
          <cell r="HH72">
            <v>0</v>
          </cell>
          <cell r="HI72">
            <v>0</v>
          </cell>
          <cell r="HJ72">
            <v>0</v>
          </cell>
          <cell r="HK72">
            <v>0</v>
          </cell>
          <cell r="HL72">
            <v>0</v>
          </cell>
          <cell r="HM72">
            <v>0</v>
          </cell>
          <cell r="HN72">
            <v>0</v>
          </cell>
          <cell r="HO72">
            <v>0</v>
          </cell>
          <cell r="HP72">
            <v>0</v>
          </cell>
          <cell r="HQ72">
            <v>0</v>
          </cell>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0</v>
          </cell>
          <cell r="KQ72">
            <v>0</v>
          </cell>
          <cell r="KR72">
            <v>0</v>
          </cell>
          <cell r="KS72">
            <v>0</v>
          </cell>
          <cell r="KT72">
            <v>0</v>
          </cell>
          <cell r="KU72">
            <v>0</v>
          </cell>
          <cell r="KV72">
            <v>0</v>
          </cell>
          <cell r="KW72">
            <v>0</v>
          </cell>
          <cell r="KX72">
            <v>0</v>
          </cell>
          <cell r="KY72">
            <v>0</v>
          </cell>
          <cell r="KZ72">
            <v>0</v>
          </cell>
          <cell r="LA72">
            <v>0</v>
          </cell>
          <cell r="LB72">
            <v>0</v>
          </cell>
          <cell r="LC72">
            <v>0</v>
          </cell>
          <cell r="LD72">
            <v>0</v>
          </cell>
          <cell r="LE72">
            <v>0</v>
          </cell>
          <cell r="LF72">
            <v>0</v>
          </cell>
          <cell r="LG72">
            <v>0</v>
          </cell>
          <cell r="LH72">
            <v>0</v>
          </cell>
          <cell r="LI72">
            <v>0</v>
          </cell>
        </row>
        <row r="73">
          <cell r="D73">
            <v>4134</v>
          </cell>
          <cell r="E73" t="str">
            <v>Rashodi za energiju</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367796.15</v>
          </cell>
          <cell r="CM73">
            <v>932864.90000000026</v>
          </cell>
          <cell r="CN73">
            <v>470950.32</v>
          </cell>
          <cell r="CO73">
            <v>332090.72000000015</v>
          </cell>
          <cell r="CP73">
            <v>621423.91</v>
          </cell>
          <cell r="CQ73">
            <v>595192.07999999996</v>
          </cell>
          <cell r="CR73">
            <v>406352.31999999995</v>
          </cell>
          <cell r="CS73">
            <v>125974.06000000001</v>
          </cell>
          <cell r="CT73">
            <v>457964.40000000014</v>
          </cell>
          <cell r="CU73">
            <v>350811.00999999978</v>
          </cell>
          <cell r="CV73">
            <v>991316.97000000044</v>
          </cell>
          <cell r="CW73">
            <v>1177899.8700000003</v>
          </cell>
          <cell r="CX73">
            <v>285542.79000000004</v>
          </cell>
          <cell r="CY73">
            <v>238238.80000000019</v>
          </cell>
          <cell r="CZ73">
            <v>701843.73999999987</v>
          </cell>
          <cell r="DA73">
            <v>292768.44000000018</v>
          </cell>
          <cell r="DB73">
            <v>524744.2300000001</v>
          </cell>
          <cell r="DC73">
            <v>783503.76000000047</v>
          </cell>
          <cell r="DD73">
            <v>435800.35000000003</v>
          </cell>
          <cell r="DE73">
            <v>581410.33999999973</v>
          </cell>
          <cell r="DF73">
            <v>361900.25999999983</v>
          </cell>
          <cell r="DG73">
            <v>294486.82</v>
          </cell>
          <cell r="DH73">
            <v>701248.41</v>
          </cell>
          <cell r="DI73">
            <v>2160316.1400000011</v>
          </cell>
          <cell r="DJ73">
            <v>279982.03000000003</v>
          </cell>
          <cell r="DK73">
            <v>896792.38999999966</v>
          </cell>
          <cell r="DL73">
            <v>538842.70999999985</v>
          </cell>
          <cell r="DM73">
            <v>562051.24999999988</v>
          </cell>
          <cell r="DN73">
            <v>572952.08999999985</v>
          </cell>
          <cell r="DO73">
            <v>379440.70000000024</v>
          </cell>
          <cell r="DP73">
            <v>311280.58999999997</v>
          </cell>
          <cell r="DQ73">
            <v>587547.57000000007</v>
          </cell>
          <cell r="DR73">
            <v>780215.44999999937</v>
          </cell>
          <cell r="DS73">
            <v>259446.22999999998</v>
          </cell>
          <cell r="DT73">
            <v>571478.31000000006</v>
          </cell>
          <cell r="DU73">
            <v>703124.85999999964</v>
          </cell>
          <cell r="DV73">
            <v>279517.90999999997</v>
          </cell>
          <cell r="DW73">
            <v>491959.97999999975</v>
          </cell>
          <cell r="DX73">
            <v>856115.7200000002</v>
          </cell>
          <cell r="DY73">
            <v>840615.65999999968</v>
          </cell>
          <cell r="DZ73">
            <v>763808.8</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0</v>
          </cell>
          <cell r="ET73">
            <v>0</v>
          </cell>
          <cell r="EU73">
            <v>0</v>
          </cell>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cell r="GA73">
            <v>0</v>
          </cell>
          <cell r="GB73">
            <v>0</v>
          </cell>
          <cell r="GC73">
            <v>0</v>
          </cell>
          <cell r="GD73">
            <v>0</v>
          </cell>
          <cell r="GE73">
            <v>0</v>
          </cell>
          <cell r="GF73">
            <v>0</v>
          </cell>
          <cell r="GG73">
            <v>0</v>
          </cell>
          <cell r="GH73">
            <v>0</v>
          </cell>
          <cell r="GI73">
            <v>0</v>
          </cell>
          <cell r="GJ73">
            <v>0</v>
          </cell>
          <cell r="GK73">
            <v>0</v>
          </cell>
          <cell r="GL73">
            <v>0</v>
          </cell>
          <cell r="GM73">
            <v>0</v>
          </cell>
          <cell r="GN73">
            <v>0</v>
          </cell>
          <cell r="GO73">
            <v>0</v>
          </cell>
          <cell r="GP73">
            <v>0</v>
          </cell>
          <cell r="GQ73">
            <v>0</v>
          </cell>
          <cell r="GR73">
            <v>0</v>
          </cell>
          <cell r="GS73">
            <v>0</v>
          </cell>
          <cell r="GT73">
            <v>0</v>
          </cell>
          <cell r="GU73">
            <v>0</v>
          </cell>
          <cell r="GV73">
            <v>0</v>
          </cell>
          <cell r="GW73">
            <v>0</v>
          </cell>
          <cell r="GX73">
            <v>0</v>
          </cell>
          <cell r="GY73">
            <v>0</v>
          </cell>
          <cell r="GZ73">
            <v>0</v>
          </cell>
          <cell r="HA73">
            <v>0</v>
          </cell>
          <cell r="HB73">
            <v>0</v>
          </cell>
          <cell r="HC73">
            <v>0</v>
          </cell>
          <cell r="HD73">
            <v>0</v>
          </cell>
          <cell r="HE73">
            <v>0</v>
          </cell>
          <cell r="HF73">
            <v>0</v>
          </cell>
          <cell r="HG73">
            <v>0</v>
          </cell>
          <cell r="HH73">
            <v>0</v>
          </cell>
          <cell r="HI73">
            <v>0</v>
          </cell>
          <cell r="HJ73">
            <v>0</v>
          </cell>
          <cell r="HK73">
            <v>0</v>
          </cell>
          <cell r="HL73">
            <v>0</v>
          </cell>
          <cell r="HM73">
            <v>0</v>
          </cell>
          <cell r="HN73">
            <v>0</v>
          </cell>
          <cell r="HO73">
            <v>0</v>
          </cell>
          <cell r="HP73">
            <v>0</v>
          </cell>
          <cell r="HQ73">
            <v>0</v>
          </cell>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0</v>
          </cell>
          <cell r="KJ73">
            <v>0</v>
          </cell>
          <cell r="KK73">
            <v>0</v>
          </cell>
          <cell r="KL73">
            <v>0</v>
          </cell>
          <cell r="KM73">
            <v>0</v>
          </cell>
          <cell r="KN73">
            <v>0</v>
          </cell>
          <cell r="KO73">
            <v>0</v>
          </cell>
          <cell r="KP73">
            <v>0</v>
          </cell>
          <cell r="KQ73">
            <v>0</v>
          </cell>
          <cell r="KR73">
            <v>0</v>
          </cell>
          <cell r="KS73">
            <v>0</v>
          </cell>
          <cell r="KT73">
            <v>0</v>
          </cell>
          <cell r="KU73">
            <v>0</v>
          </cell>
          <cell r="KV73">
            <v>0</v>
          </cell>
          <cell r="KW73">
            <v>0</v>
          </cell>
          <cell r="KX73">
            <v>0</v>
          </cell>
          <cell r="KY73">
            <v>0</v>
          </cell>
          <cell r="KZ73">
            <v>0</v>
          </cell>
          <cell r="LA73">
            <v>0</v>
          </cell>
          <cell r="LB73">
            <v>0</v>
          </cell>
          <cell r="LC73">
            <v>0</v>
          </cell>
          <cell r="LD73">
            <v>0</v>
          </cell>
          <cell r="LE73">
            <v>0</v>
          </cell>
          <cell r="LF73">
            <v>0</v>
          </cell>
          <cell r="LG73">
            <v>0</v>
          </cell>
          <cell r="LH73">
            <v>0</v>
          </cell>
          <cell r="LI73">
            <v>0</v>
          </cell>
        </row>
        <row r="74">
          <cell r="D74">
            <v>4135</v>
          </cell>
          <cell r="E74" t="str">
            <v>Rashodi za gorivo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1163543.3099999998</v>
          </cell>
          <cell r="CM74">
            <v>865689.28000000026</v>
          </cell>
          <cell r="CN74">
            <v>895799.42999999993</v>
          </cell>
          <cell r="CO74">
            <v>804381.19999999972</v>
          </cell>
          <cell r="CP74">
            <v>203947.03999999998</v>
          </cell>
          <cell r="CQ74">
            <v>328653.30000000016</v>
          </cell>
          <cell r="CR74">
            <v>199470.56000000006</v>
          </cell>
          <cell r="CS74">
            <v>1164473.2100000002</v>
          </cell>
          <cell r="CT74">
            <v>348914.34999999986</v>
          </cell>
          <cell r="CU74">
            <v>1081890.6200000001</v>
          </cell>
          <cell r="CV74">
            <v>522237.20000000036</v>
          </cell>
          <cell r="CW74">
            <v>2135320.3400000003</v>
          </cell>
          <cell r="CX74">
            <v>955013.0299999998</v>
          </cell>
          <cell r="CY74">
            <v>848267.85999999975</v>
          </cell>
          <cell r="CZ74">
            <v>707904.35000000009</v>
          </cell>
          <cell r="DA74">
            <v>640417.37999999966</v>
          </cell>
          <cell r="DB74">
            <v>339156.82000000012</v>
          </cell>
          <cell r="DC74">
            <v>1120597.28</v>
          </cell>
          <cell r="DD74">
            <v>603460.94000000041</v>
          </cell>
          <cell r="DE74">
            <v>530769.71000000008</v>
          </cell>
          <cell r="DF74">
            <v>725900.94000000018</v>
          </cell>
          <cell r="DG74">
            <v>549665.46999999986</v>
          </cell>
          <cell r="DH74">
            <v>1057921.96</v>
          </cell>
          <cell r="DI74">
            <v>2635828.9700000002</v>
          </cell>
          <cell r="DJ74">
            <v>208944.81000000003</v>
          </cell>
          <cell r="DK74">
            <v>1008551.2500000006</v>
          </cell>
          <cell r="DL74">
            <v>729391.2899999998</v>
          </cell>
          <cell r="DM74">
            <v>556406.52999999991</v>
          </cell>
          <cell r="DN74">
            <v>537677.78999999992</v>
          </cell>
          <cell r="DO74">
            <v>318778.15000000008</v>
          </cell>
          <cell r="DP74">
            <v>672337.30000000028</v>
          </cell>
          <cell r="DQ74">
            <v>544542.09000000008</v>
          </cell>
          <cell r="DR74">
            <v>356430.15</v>
          </cell>
          <cell r="DS74">
            <v>882739.91</v>
          </cell>
          <cell r="DT74">
            <v>1305010.7500000002</v>
          </cell>
          <cell r="DU74">
            <v>1576386.1600000004</v>
          </cell>
          <cell r="DV74">
            <v>241388.48000000013</v>
          </cell>
          <cell r="DW74">
            <v>402465.93</v>
          </cell>
          <cell r="DX74">
            <v>1105471.7699999996</v>
          </cell>
          <cell r="DY74">
            <v>411987.24999999983</v>
          </cell>
          <cell r="DZ74">
            <v>786378.28</v>
          </cell>
          <cell r="EB74">
            <v>0</v>
          </cell>
          <cell r="EC74">
            <v>0</v>
          </cell>
          <cell r="ED74">
            <v>0</v>
          </cell>
          <cell r="EE74">
            <v>0</v>
          </cell>
          <cell r="EF74">
            <v>0</v>
          </cell>
          <cell r="EG74">
            <v>0</v>
          </cell>
          <cell r="EH74">
            <v>0</v>
          </cell>
          <cell r="EI74">
            <v>0</v>
          </cell>
          <cell r="EJ74">
            <v>0</v>
          </cell>
          <cell r="EK74">
            <v>0</v>
          </cell>
          <cell r="EL74">
            <v>0</v>
          </cell>
          <cell r="EM74">
            <v>0</v>
          </cell>
          <cell r="EN74">
            <v>0</v>
          </cell>
          <cell r="EO74">
            <v>0</v>
          </cell>
          <cell r="EP74">
            <v>0</v>
          </cell>
          <cell r="EQ74">
            <v>0</v>
          </cell>
          <cell r="ER74">
            <v>0</v>
          </cell>
          <cell r="ES74">
            <v>0</v>
          </cell>
          <cell r="ET74">
            <v>0</v>
          </cell>
          <cell r="EU74">
            <v>0</v>
          </cell>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cell r="GA74">
            <v>0</v>
          </cell>
          <cell r="GB74">
            <v>0</v>
          </cell>
          <cell r="GC74">
            <v>0</v>
          </cell>
          <cell r="GD74">
            <v>0</v>
          </cell>
          <cell r="GE74">
            <v>0</v>
          </cell>
          <cell r="GF74">
            <v>0</v>
          </cell>
          <cell r="GG74">
            <v>0</v>
          </cell>
          <cell r="GH74">
            <v>0</v>
          </cell>
          <cell r="GI74">
            <v>0</v>
          </cell>
          <cell r="GJ74">
            <v>0</v>
          </cell>
          <cell r="GK74">
            <v>0</v>
          </cell>
          <cell r="GL74">
            <v>0</v>
          </cell>
          <cell r="GM74">
            <v>0</v>
          </cell>
          <cell r="GN74">
            <v>0</v>
          </cell>
          <cell r="GO74">
            <v>0</v>
          </cell>
          <cell r="GP74">
            <v>0</v>
          </cell>
          <cell r="GQ74">
            <v>0</v>
          </cell>
          <cell r="GR74">
            <v>0</v>
          </cell>
          <cell r="GS74">
            <v>0</v>
          </cell>
          <cell r="GT74">
            <v>0</v>
          </cell>
          <cell r="GU74">
            <v>0</v>
          </cell>
          <cell r="GV74">
            <v>0</v>
          </cell>
          <cell r="GW74">
            <v>0</v>
          </cell>
          <cell r="GX74">
            <v>0</v>
          </cell>
          <cell r="GY74">
            <v>0</v>
          </cell>
          <cell r="GZ74">
            <v>0</v>
          </cell>
          <cell r="HA74">
            <v>0</v>
          </cell>
          <cell r="HB74">
            <v>0</v>
          </cell>
          <cell r="HC74">
            <v>0</v>
          </cell>
          <cell r="HD74">
            <v>0</v>
          </cell>
          <cell r="HE74">
            <v>0</v>
          </cell>
          <cell r="HF74">
            <v>0</v>
          </cell>
          <cell r="HG74">
            <v>0</v>
          </cell>
          <cell r="HH74">
            <v>0</v>
          </cell>
          <cell r="HI74">
            <v>0</v>
          </cell>
          <cell r="HJ74">
            <v>0</v>
          </cell>
          <cell r="HK74">
            <v>0</v>
          </cell>
          <cell r="HL74">
            <v>0</v>
          </cell>
          <cell r="HM74">
            <v>0</v>
          </cell>
          <cell r="HN74">
            <v>0</v>
          </cell>
          <cell r="HO74">
            <v>0</v>
          </cell>
          <cell r="HP74">
            <v>0</v>
          </cell>
          <cell r="HQ74">
            <v>0</v>
          </cell>
          <cell r="HR74">
            <v>0</v>
          </cell>
          <cell r="HS74">
            <v>0</v>
          </cell>
          <cell r="HT74">
            <v>0</v>
          </cell>
          <cell r="HU74">
            <v>0</v>
          </cell>
          <cell r="HV74">
            <v>0</v>
          </cell>
          <cell r="HW74">
            <v>0</v>
          </cell>
          <cell r="HX74">
            <v>0</v>
          </cell>
          <cell r="HY74">
            <v>0</v>
          </cell>
          <cell r="HZ74">
            <v>0</v>
          </cell>
          <cell r="IA74">
            <v>0</v>
          </cell>
          <cell r="IB74">
            <v>0</v>
          </cell>
          <cell r="IC74">
            <v>0</v>
          </cell>
          <cell r="ID74">
            <v>0</v>
          </cell>
          <cell r="IE74">
            <v>0</v>
          </cell>
          <cell r="IF74">
            <v>0</v>
          </cell>
          <cell r="IG74">
            <v>0</v>
          </cell>
          <cell r="IH74">
            <v>0</v>
          </cell>
          <cell r="II74">
            <v>0</v>
          </cell>
          <cell r="IJ74">
            <v>0</v>
          </cell>
          <cell r="IK74">
            <v>0</v>
          </cell>
          <cell r="IL74">
            <v>0</v>
          </cell>
          <cell r="IM74">
            <v>0</v>
          </cell>
          <cell r="IN74">
            <v>0</v>
          </cell>
          <cell r="IO74">
            <v>0</v>
          </cell>
          <cell r="IP74">
            <v>0</v>
          </cell>
          <cell r="IQ74">
            <v>0</v>
          </cell>
          <cell r="IR74">
            <v>0</v>
          </cell>
          <cell r="IS74">
            <v>0</v>
          </cell>
          <cell r="IT74">
            <v>0</v>
          </cell>
          <cell r="IU74">
            <v>0</v>
          </cell>
          <cell r="IV74">
            <v>0</v>
          </cell>
          <cell r="IW74">
            <v>0</v>
          </cell>
          <cell r="IX74">
            <v>0</v>
          </cell>
          <cell r="IY74">
            <v>0</v>
          </cell>
          <cell r="IZ74">
            <v>0</v>
          </cell>
          <cell r="JA74">
            <v>0</v>
          </cell>
          <cell r="JB74">
            <v>0</v>
          </cell>
          <cell r="JC74">
            <v>0</v>
          </cell>
          <cell r="JD74">
            <v>0</v>
          </cell>
          <cell r="JE74">
            <v>0</v>
          </cell>
          <cell r="JF74">
            <v>0</v>
          </cell>
          <cell r="JG74">
            <v>0</v>
          </cell>
          <cell r="JH74">
            <v>0</v>
          </cell>
          <cell r="JI74">
            <v>0</v>
          </cell>
          <cell r="JJ74">
            <v>0</v>
          </cell>
          <cell r="JK74">
            <v>0</v>
          </cell>
          <cell r="JL74">
            <v>0</v>
          </cell>
          <cell r="JM74">
            <v>0</v>
          </cell>
          <cell r="JN74">
            <v>0</v>
          </cell>
          <cell r="JO74">
            <v>0</v>
          </cell>
          <cell r="JP74">
            <v>0</v>
          </cell>
          <cell r="JQ74">
            <v>0</v>
          </cell>
          <cell r="JR74">
            <v>0</v>
          </cell>
          <cell r="JS74">
            <v>0</v>
          </cell>
          <cell r="JT74">
            <v>0</v>
          </cell>
          <cell r="JU74">
            <v>0</v>
          </cell>
          <cell r="JV74">
            <v>0</v>
          </cell>
          <cell r="JW74">
            <v>0</v>
          </cell>
          <cell r="JX74">
            <v>0</v>
          </cell>
          <cell r="JY74">
            <v>0</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0</v>
          </cell>
          <cell r="KQ74">
            <v>0</v>
          </cell>
          <cell r="KR74">
            <v>0</v>
          </cell>
          <cell r="KS74">
            <v>0</v>
          </cell>
          <cell r="KT74">
            <v>0</v>
          </cell>
          <cell r="KU74">
            <v>0</v>
          </cell>
          <cell r="KV74">
            <v>0</v>
          </cell>
          <cell r="KW74">
            <v>0</v>
          </cell>
          <cell r="KX74">
            <v>0</v>
          </cell>
          <cell r="KY74">
            <v>0</v>
          </cell>
          <cell r="KZ74">
            <v>0</v>
          </cell>
          <cell r="LA74">
            <v>0</v>
          </cell>
          <cell r="LB74">
            <v>0</v>
          </cell>
          <cell r="LC74">
            <v>0</v>
          </cell>
          <cell r="LD74">
            <v>0</v>
          </cell>
          <cell r="LE74">
            <v>0</v>
          </cell>
          <cell r="LF74">
            <v>0</v>
          </cell>
          <cell r="LG74">
            <v>0</v>
          </cell>
          <cell r="LH74">
            <v>0</v>
          </cell>
          <cell r="LI74">
            <v>0</v>
          </cell>
        </row>
        <row r="75">
          <cell r="D75">
            <v>4139</v>
          </cell>
          <cell r="E75" t="str">
            <v>Ostali rashodi za materijal</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14427.53</v>
          </cell>
          <cell r="CZ75">
            <v>7766.49</v>
          </cell>
          <cell r="DA75">
            <v>2356.35</v>
          </cell>
          <cell r="DB75">
            <v>0</v>
          </cell>
          <cell r="DC75">
            <v>2567.5899999999997</v>
          </cell>
          <cell r="DD75">
            <v>1379.9800000000002</v>
          </cell>
          <cell r="DE75">
            <v>2740.32</v>
          </cell>
          <cell r="DF75">
            <v>1753.06</v>
          </cell>
          <cell r="DG75">
            <v>1484.6</v>
          </cell>
          <cell r="DH75">
            <v>13938.590000000002</v>
          </cell>
          <cell r="DI75">
            <v>33954.239999999998</v>
          </cell>
          <cell r="DJ75">
            <v>166.67</v>
          </cell>
          <cell r="DK75">
            <v>2783.1699999999996</v>
          </cell>
          <cell r="DL75">
            <v>6747.2</v>
          </cell>
          <cell r="DM75">
            <v>2567.69</v>
          </cell>
          <cell r="DN75">
            <v>1692.5600000000002</v>
          </cell>
          <cell r="DO75">
            <v>29644.080000000005</v>
          </cell>
          <cell r="DP75">
            <v>858.80000000000007</v>
          </cell>
          <cell r="DQ75">
            <v>1008.1</v>
          </cell>
          <cell r="DR75">
            <v>818.62</v>
          </cell>
          <cell r="DS75">
            <v>8427.0700000000015</v>
          </cell>
          <cell r="DT75">
            <v>2842.16</v>
          </cell>
          <cell r="DU75">
            <v>208006.07999999996</v>
          </cell>
          <cell r="DV75">
            <v>3666.6800000000003</v>
          </cell>
          <cell r="DW75">
            <v>7841.1400000000012</v>
          </cell>
          <cell r="DX75">
            <v>37370.789999999994</v>
          </cell>
          <cell r="DY75">
            <v>8458.82</v>
          </cell>
          <cell r="DZ75">
            <v>9340.6</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0</v>
          </cell>
          <cell r="ET75">
            <v>0</v>
          </cell>
          <cell r="EU75">
            <v>0</v>
          </cell>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cell r="GA75">
            <v>0</v>
          </cell>
          <cell r="GB75">
            <v>0</v>
          </cell>
          <cell r="GC75">
            <v>0</v>
          </cell>
          <cell r="GD75">
            <v>0</v>
          </cell>
          <cell r="GE75">
            <v>0</v>
          </cell>
          <cell r="GF75">
            <v>0</v>
          </cell>
          <cell r="GG75">
            <v>0</v>
          </cell>
          <cell r="GH75">
            <v>0</v>
          </cell>
          <cell r="GI75">
            <v>0</v>
          </cell>
          <cell r="GJ75">
            <v>0</v>
          </cell>
          <cell r="GK75">
            <v>0</v>
          </cell>
          <cell r="GL75">
            <v>0</v>
          </cell>
          <cell r="GM75">
            <v>0</v>
          </cell>
          <cell r="GN75">
            <v>0</v>
          </cell>
          <cell r="GO75">
            <v>0</v>
          </cell>
          <cell r="GP75">
            <v>0</v>
          </cell>
          <cell r="GQ75">
            <v>0</v>
          </cell>
          <cell r="GR75">
            <v>0</v>
          </cell>
          <cell r="GS75">
            <v>0</v>
          </cell>
          <cell r="GT75">
            <v>0</v>
          </cell>
          <cell r="GU75">
            <v>0</v>
          </cell>
          <cell r="GV75">
            <v>0</v>
          </cell>
          <cell r="GW75">
            <v>0</v>
          </cell>
          <cell r="GX75">
            <v>0</v>
          </cell>
          <cell r="GY75">
            <v>0</v>
          </cell>
          <cell r="GZ75">
            <v>0</v>
          </cell>
          <cell r="HA75">
            <v>0</v>
          </cell>
          <cell r="HB75">
            <v>0</v>
          </cell>
          <cell r="HC75">
            <v>0</v>
          </cell>
          <cell r="HD75">
            <v>0</v>
          </cell>
          <cell r="HE75">
            <v>0</v>
          </cell>
          <cell r="HF75">
            <v>0</v>
          </cell>
          <cell r="HG75">
            <v>0</v>
          </cell>
          <cell r="HH75">
            <v>0</v>
          </cell>
          <cell r="HI75">
            <v>0</v>
          </cell>
          <cell r="HJ75">
            <v>0</v>
          </cell>
          <cell r="HK75">
            <v>0</v>
          </cell>
          <cell r="HL75">
            <v>0</v>
          </cell>
          <cell r="HM75">
            <v>0</v>
          </cell>
          <cell r="HN75">
            <v>0</v>
          </cell>
          <cell r="HO75">
            <v>0</v>
          </cell>
          <cell r="HP75">
            <v>0</v>
          </cell>
          <cell r="HQ75">
            <v>0</v>
          </cell>
          <cell r="HR75">
            <v>0</v>
          </cell>
          <cell r="HS75">
            <v>0</v>
          </cell>
          <cell r="HT75">
            <v>0</v>
          </cell>
          <cell r="HU75">
            <v>0</v>
          </cell>
          <cell r="HV75">
            <v>0</v>
          </cell>
          <cell r="HW75">
            <v>0</v>
          </cell>
          <cell r="HX75">
            <v>0</v>
          </cell>
          <cell r="HY75">
            <v>0</v>
          </cell>
          <cell r="HZ75">
            <v>0</v>
          </cell>
          <cell r="IA75">
            <v>0</v>
          </cell>
          <cell r="IB75">
            <v>0</v>
          </cell>
          <cell r="IC75">
            <v>0</v>
          </cell>
          <cell r="ID75">
            <v>0</v>
          </cell>
          <cell r="IE75">
            <v>0</v>
          </cell>
          <cell r="IF75">
            <v>0</v>
          </cell>
          <cell r="IG75">
            <v>0</v>
          </cell>
          <cell r="IH75">
            <v>0</v>
          </cell>
          <cell r="II75">
            <v>0</v>
          </cell>
          <cell r="IJ75">
            <v>0</v>
          </cell>
          <cell r="IK75">
            <v>0</v>
          </cell>
          <cell r="IL75">
            <v>0</v>
          </cell>
          <cell r="IM75">
            <v>0</v>
          </cell>
          <cell r="IN75">
            <v>0</v>
          </cell>
          <cell r="IO75">
            <v>0</v>
          </cell>
          <cell r="IP75">
            <v>0</v>
          </cell>
          <cell r="IQ75">
            <v>0</v>
          </cell>
          <cell r="IR75">
            <v>0</v>
          </cell>
          <cell r="IS75">
            <v>0</v>
          </cell>
          <cell r="IT75">
            <v>0</v>
          </cell>
          <cell r="IU75">
            <v>0</v>
          </cell>
          <cell r="IV75">
            <v>0</v>
          </cell>
          <cell r="IW75">
            <v>0</v>
          </cell>
          <cell r="IX75">
            <v>0</v>
          </cell>
          <cell r="IY75">
            <v>0</v>
          </cell>
          <cell r="IZ75">
            <v>0</v>
          </cell>
          <cell r="JA75">
            <v>0</v>
          </cell>
          <cell r="JB75">
            <v>0</v>
          </cell>
          <cell r="JC75">
            <v>0</v>
          </cell>
          <cell r="JD75">
            <v>0</v>
          </cell>
          <cell r="JE75">
            <v>0</v>
          </cell>
          <cell r="JF75">
            <v>0</v>
          </cell>
          <cell r="JG75">
            <v>0</v>
          </cell>
          <cell r="JH75">
            <v>0</v>
          </cell>
          <cell r="JI75">
            <v>0</v>
          </cell>
          <cell r="JJ75">
            <v>0</v>
          </cell>
          <cell r="JK75">
            <v>0</v>
          </cell>
          <cell r="JL75">
            <v>0</v>
          </cell>
          <cell r="JM75">
            <v>0</v>
          </cell>
          <cell r="JN75">
            <v>0</v>
          </cell>
          <cell r="JO75">
            <v>0</v>
          </cell>
          <cell r="JP75">
            <v>0</v>
          </cell>
          <cell r="JQ75">
            <v>0</v>
          </cell>
          <cell r="JR75">
            <v>0</v>
          </cell>
          <cell r="JS75">
            <v>0</v>
          </cell>
          <cell r="JT75">
            <v>0</v>
          </cell>
          <cell r="JU75">
            <v>0</v>
          </cell>
          <cell r="JV75">
            <v>0</v>
          </cell>
          <cell r="JW75">
            <v>0</v>
          </cell>
          <cell r="JX75">
            <v>0</v>
          </cell>
          <cell r="JY75">
            <v>0</v>
          </cell>
          <cell r="JZ75">
            <v>0</v>
          </cell>
          <cell r="KA75">
            <v>0</v>
          </cell>
          <cell r="KB75">
            <v>0</v>
          </cell>
          <cell r="KC75">
            <v>0</v>
          </cell>
          <cell r="KD75">
            <v>0</v>
          </cell>
          <cell r="KE75">
            <v>0</v>
          </cell>
          <cell r="KF75">
            <v>0</v>
          </cell>
          <cell r="KG75">
            <v>0</v>
          </cell>
          <cell r="KH75">
            <v>0</v>
          </cell>
          <cell r="KI75">
            <v>0</v>
          </cell>
          <cell r="KJ75">
            <v>0</v>
          </cell>
          <cell r="KK75">
            <v>0</v>
          </cell>
          <cell r="KL75">
            <v>0</v>
          </cell>
          <cell r="KM75">
            <v>0</v>
          </cell>
          <cell r="KN75">
            <v>0</v>
          </cell>
          <cell r="KO75">
            <v>0</v>
          </cell>
          <cell r="KP75">
            <v>0</v>
          </cell>
          <cell r="KQ75">
            <v>0</v>
          </cell>
          <cell r="KR75">
            <v>0</v>
          </cell>
          <cell r="KS75">
            <v>0</v>
          </cell>
          <cell r="KT75">
            <v>0</v>
          </cell>
          <cell r="KU75">
            <v>0</v>
          </cell>
          <cell r="KV75">
            <v>0</v>
          </cell>
          <cell r="KW75">
            <v>0</v>
          </cell>
          <cell r="KX75">
            <v>0</v>
          </cell>
          <cell r="KY75">
            <v>0</v>
          </cell>
          <cell r="KZ75">
            <v>0</v>
          </cell>
          <cell r="LA75">
            <v>0</v>
          </cell>
          <cell r="LB75">
            <v>0</v>
          </cell>
          <cell r="LC75">
            <v>0</v>
          </cell>
          <cell r="LD75">
            <v>0</v>
          </cell>
          <cell r="LE75">
            <v>0</v>
          </cell>
          <cell r="LF75">
            <v>0</v>
          </cell>
          <cell r="LG75">
            <v>0</v>
          </cell>
          <cell r="LH75">
            <v>0</v>
          </cell>
          <cell r="LI75">
            <v>0</v>
          </cell>
        </row>
        <row r="76">
          <cell r="C76">
            <v>414</v>
          </cell>
          <cell r="D76">
            <v>414</v>
          </cell>
          <cell r="E76" t="str">
            <v>Rashodi za usluge</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1344848.0100000005</v>
          </cell>
          <cell r="CM76">
            <v>3095515.3200000022</v>
          </cell>
          <cell r="CN76">
            <v>2997100.3900000025</v>
          </cell>
          <cell r="CO76">
            <v>4519384.7399999993</v>
          </cell>
          <cell r="CP76">
            <v>2812296.3000000012</v>
          </cell>
          <cell r="CQ76">
            <v>3053712.3000000021</v>
          </cell>
          <cell r="CR76">
            <v>4454753.2700000042</v>
          </cell>
          <cell r="CS76">
            <v>3481453.1100000064</v>
          </cell>
          <cell r="CT76">
            <v>4104785.9800000018</v>
          </cell>
          <cell r="CU76">
            <v>5063438.4500000039</v>
          </cell>
          <cell r="CV76">
            <v>2900734.9700000016</v>
          </cell>
          <cell r="CW76">
            <v>9675540.9999999739</v>
          </cell>
          <cell r="CX76">
            <v>2250013.13</v>
          </cell>
          <cell r="CY76">
            <v>3123384.73</v>
          </cell>
          <cell r="CZ76">
            <v>3912271.59</v>
          </cell>
          <cell r="DA76">
            <v>3989206.14</v>
          </cell>
          <cell r="DB76">
            <v>4235445.9800000004</v>
          </cell>
          <cell r="DC76">
            <v>4498956.45</v>
          </cell>
          <cell r="DD76">
            <v>5893354.8200000003</v>
          </cell>
          <cell r="DE76">
            <v>2737988.13</v>
          </cell>
          <cell r="DF76">
            <v>4470617.3600000003</v>
          </cell>
          <cell r="DG76">
            <v>5632175.46</v>
          </cell>
          <cell r="DH76">
            <v>3946928.69</v>
          </cell>
          <cell r="DI76">
            <v>9414831.4299999997</v>
          </cell>
          <cell r="DJ76">
            <v>1662731.36</v>
          </cell>
          <cell r="DK76">
            <v>2955018.87</v>
          </cell>
          <cell r="DL76">
            <v>3873766.11</v>
          </cell>
          <cell r="DM76">
            <v>5367227.42</v>
          </cell>
          <cell r="DN76">
            <v>3882806.8</v>
          </cell>
          <cell r="DO76">
            <v>4002447.52</v>
          </cell>
          <cell r="DP76">
            <v>5432528.3099999996</v>
          </cell>
          <cell r="DQ76">
            <v>3433379.25</v>
          </cell>
          <cell r="DR76">
            <v>4703315.47</v>
          </cell>
          <cell r="DS76">
            <v>4220806.3600000003</v>
          </cell>
          <cell r="DT76">
            <v>4984923.72</v>
          </cell>
          <cell r="DU76">
            <v>13955599.460000001</v>
          </cell>
          <cell r="DV76">
            <v>1540449.49</v>
          </cell>
          <cell r="DW76">
            <v>3464931.9</v>
          </cell>
          <cell r="DX76">
            <v>5794925.4100000001</v>
          </cell>
          <cell r="DY76">
            <v>4966058.5999999996</v>
          </cell>
          <cell r="DZ76">
            <v>5437608.1200000001</v>
          </cell>
          <cell r="EA76">
            <v>4526483.4000000004</v>
          </cell>
          <cell r="EB76">
            <v>3994126.86</v>
          </cell>
          <cell r="EC76">
            <v>3316322.15</v>
          </cell>
          <cell r="ED76">
            <v>4109475.54</v>
          </cell>
          <cell r="EE76">
            <v>4068406.26</v>
          </cell>
          <cell r="EF76">
            <v>6559077.3600000003</v>
          </cell>
          <cell r="EG76">
            <v>12049145.1</v>
          </cell>
          <cell r="EH76">
            <v>1445443.93</v>
          </cell>
          <cell r="EI76">
            <v>3318516.23</v>
          </cell>
          <cell r="EJ76">
            <v>7050406.4900000002</v>
          </cell>
          <cell r="EK76">
            <v>5446546.7800000003</v>
          </cell>
          <cell r="EL76">
            <v>3548711.83</v>
          </cell>
          <cell r="EM76">
            <v>4342615.72</v>
          </cell>
          <cell r="EN76">
            <v>5219310.84</v>
          </cell>
          <cell r="EO76">
            <v>5169360.8</v>
          </cell>
          <cell r="EP76">
            <v>4341121.62</v>
          </cell>
          <cell r="EQ76">
            <v>4884082.33</v>
          </cell>
          <cell r="ER76">
            <v>4047161.45</v>
          </cell>
          <cell r="ES76">
            <v>17925486.800000001</v>
          </cell>
          <cell r="ET76">
            <v>0</v>
          </cell>
          <cell r="EU76">
            <v>0</v>
          </cell>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cell r="GA76">
            <v>0</v>
          </cell>
          <cell r="GB76">
            <v>0</v>
          </cell>
          <cell r="GC76">
            <v>0</v>
          </cell>
          <cell r="GD76">
            <v>0</v>
          </cell>
          <cell r="GE76">
            <v>0</v>
          </cell>
          <cell r="GF76">
            <v>0</v>
          </cell>
          <cell r="GG76">
            <v>0</v>
          </cell>
          <cell r="GH76">
            <v>0</v>
          </cell>
          <cell r="GI76">
            <v>0</v>
          </cell>
          <cell r="GJ76">
            <v>0</v>
          </cell>
          <cell r="GK76">
            <v>0</v>
          </cell>
          <cell r="GL76">
            <v>0</v>
          </cell>
          <cell r="GM76">
            <v>0</v>
          </cell>
          <cell r="GN76">
            <v>0</v>
          </cell>
          <cell r="GO76">
            <v>0</v>
          </cell>
          <cell r="GP76">
            <v>0</v>
          </cell>
          <cell r="GQ76">
            <v>0</v>
          </cell>
          <cell r="GR76">
            <v>0</v>
          </cell>
          <cell r="GS76">
            <v>0</v>
          </cell>
          <cell r="GT76">
            <v>0</v>
          </cell>
          <cell r="GU76">
            <v>0</v>
          </cell>
          <cell r="GV76">
            <v>0</v>
          </cell>
          <cell r="GW76">
            <v>0</v>
          </cell>
          <cell r="GX76">
            <v>0</v>
          </cell>
          <cell r="GY76">
            <v>0</v>
          </cell>
          <cell r="GZ76">
            <v>0</v>
          </cell>
          <cell r="HA76">
            <v>0</v>
          </cell>
          <cell r="HB76">
            <v>0</v>
          </cell>
          <cell r="HC76">
            <v>0</v>
          </cell>
          <cell r="HD76">
            <v>0</v>
          </cell>
          <cell r="HE76">
            <v>0</v>
          </cell>
          <cell r="HF76">
            <v>0</v>
          </cell>
          <cell r="HG76">
            <v>0</v>
          </cell>
          <cell r="HH76">
            <v>0</v>
          </cell>
          <cell r="HI76">
            <v>0</v>
          </cell>
          <cell r="HJ76">
            <v>0</v>
          </cell>
          <cell r="HK76">
            <v>0</v>
          </cell>
          <cell r="HL76">
            <v>0</v>
          </cell>
          <cell r="HM76">
            <v>0</v>
          </cell>
          <cell r="HN76">
            <v>0</v>
          </cell>
          <cell r="HO76">
            <v>0</v>
          </cell>
          <cell r="HP76">
            <v>0</v>
          </cell>
          <cell r="HQ76">
            <v>0</v>
          </cell>
          <cell r="HR76">
            <v>0</v>
          </cell>
          <cell r="HS76">
            <v>0</v>
          </cell>
          <cell r="HT76">
            <v>0</v>
          </cell>
          <cell r="HU76">
            <v>0</v>
          </cell>
          <cell r="HV76">
            <v>0</v>
          </cell>
          <cell r="HW76">
            <v>0</v>
          </cell>
          <cell r="HX76">
            <v>0</v>
          </cell>
          <cell r="HY76">
            <v>0</v>
          </cell>
          <cell r="HZ76">
            <v>0</v>
          </cell>
          <cell r="IA76">
            <v>0</v>
          </cell>
          <cell r="IB76">
            <v>0</v>
          </cell>
          <cell r="IC76">
            <v>0</v>
          </cell>
          <cell r="ID76">
            <v>0</v>
          </cell>
          <cell r="IE76">
            <v>0</v>
          </cell>
          <cell r="IF76">
            <v>0</v>
          </cell>
          <cell r="IG76">
            <v>0</v>
          </cell>
          <cell r="IH76">
            <v>0</v>
          </cell>
          <cell r="II76">
            <v>0</v>
          </cell>
          <cell r="IJ76">
            <v>0</v>
          </cell>
          <cell r="IK76">
            <v>0</v>
          </cell>
          <cell r="IL76">
            <v>0</v>
          </cell>
          <cell r="IM76">
            <v>0</v>
          </cell>
          <cell r="IN76">
            <v>0</v>
          </cell>
          <cell r="IO76">
            <v>0</v>
          </cell>
          <cell r="IP76">
            <v>0</v>
          </cell>
          <cell r="IQ76">
            <v>0</v>
          </cell>
          <cell r="IR76">
            <v>0</v>
          </cell>
          <cell r="IS76">
            <v>0</v>
          </cell>
          <cell r="IT76">
            <v>0</v>
          </cell>
          <cell r="IU76">
            <v>0</v>
          </cell>
          <cell r="IV76">
            <v>0</v>
          </cell>
          <cell r="IW76">
            <v>0</v>
          </cell>
          <cell r="IX76">
            <v>0</v>
          </cell>
          <cell r="IY76">
            <v>0</v>
          </cell>
          <cell r="IZ76">
            <v>0</v>
          </cell>
          <cell r="JA76">
            <v>0</v>
          </cell>
          <cell r="JB76">
            <v>0</v>
          </cell>
          <cell r="JC76">
            <v>0</v>
          </cell>
          <cell r="JD76">
            <v>0</v>
          </cell>
          <cell r="JE76">
            <v>0</v>
          </cell>
          <cell r="JF76">
            <v>0</v>
          </cell>
          <cell r="JG76">
            <v>0</v>
          </cell>
          <cell r="JH76">
            <v>0</v>
          </cell>
          <cell r="JI76">
            <v>0</v>
          </cell>
          <cell r="JJ76">
            <v>0</v>
          </cell>
          <cell r="JK76">
            <v>0</v>
          </cell>
          <cell r="JL76">
            <v>0</v>
          </cell>
          <cell r="JM76">
            <v>0</v>
          </cell>
          <cell r="JN76">
            <v>0</v>
          </cell>
          <cell r="JO76">
            <v>0</v>
          </cell>
          <cell r="JP76">
            <v>0</v>
          </cell>
          <cell r="JQ76">
            <v>0</v>
          </cell>
          <cell r="JR76">
            <v>0</v>
          </cell>
          <cell r="JS76">
            <v>0</v>
          </cell>
          <cell r="JT76">
            <v>0</v>
          </cell>
          <cell r="JU76">
            <v>0</v>
          </cell>
          <cell r="JV76">
            <v>0</v>
          </cell>
          <cell r="JW76">
            <v>0</v>
          </cell>
          <cell r="JX76">
            <v>0</v>
          </cell>
          <cell r="JY76">
            <v>0</v>
          </cell>
          <cell r="JZ76">
            <v>0</v>
          </cell>
          <cell r="KA76">
            <v>0</v>
          </cell>
          <cell r="KB76">
            <v>0</v>
          </cell>
          <cell r="KC76">
            <v>0</v>
          </cell>
          <cell r="KD76">
            <v>0</v>
          </cell>
          <cell r="KE76">
            <v>0</v>
          </cell>
          <cell r="KF76">
            <v>0</v>
          </cell>
          <cell r="KG76">
            <v>0</v>
          </cell>
          <cell r="KH76">
            <v>0</v>
          </cell>
          <cell r="KI76">
            <v>0</v>
          </cell>
          <cell r="KJ76">
            <v>0</v>
          </cell>
          <cell r="KK76">
            <v>0</v>
          </cell>
          <cell r="KL76">
            <v>0</v>
          </cell>
          <cell r="KM76">
            <v>0</v>
          </cell>
          <cell r="KN76">
            <v>0</v>
          </cell>
          <cell r="KO76">
            <v>0</v>
          </cell>
          <cell r="KP76">
            <v>0</v>
          </cell>
          <cell r="KQ76">
            <v>0</v>
          </cell>
          <cell r="KR76">
            <v>0</v>
          </cell>
          <cell r="KS76">
            <v>0</v>
          </cell>
          <cell r="KT76">
            <v>0</v>
          </cell>
          <cell r="KU76">
            <v>0</v>
          </cell>
          <cell r="KV76">
            <v>0</v>
          </cell>
          <cell r="KW76">
            <v>0</v>
          </cell>
          <cell r="KX76">
            <v>0</v>
          </cell>
          <cell r="KY76">
            <v>0</v>
          </cell>
          <cell r="KZ76">
            <v>0</v>
          </cell>
          <cell r="LA76">
            <v>0</v>
          </cell>
          <cell r="LB76">
            <v>0</v>
          </cell>
          <cell r="LC76">
            <v>0</v>
          </cell>
          <cell r="LD76">
            <v>0</v>
          </cell>
          <cell r="LE76">
            <v>0</v>
          </cell>
          <cell r="LF76">
            <v>0</v>
          </cell>
          <cell r="LG76">
            <v>0</v>
          </cell>
          <cell r="LH76">
            <v>0</v>
          </cell>
          <cell r="LI76">
            <v>0</v>
          </cell>
        </row>
        <row r="77">
          <cell r="D77">
            <v>4141</v>
          </cell>
          <cell r="E77" t="str">
            <v>Službena putovanja</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226503.46000000005</v>
          </cell>
          <cell r="CM77">
            <v>398506.28000000009</v>
          </cell>
          <cell r="CN77">
            <v>347888.30000000005</v>
          </cell>
          <cell r="CO77">
            <v>482538.72999999992</v>
          </cell>
          <cell r="CP77">
            <v>434220.79999999987</v>
          </cell>
          <cell r="CQ77">
            <v>577179.18000000028</v>
          </cell>
          <cell r="CR77">
            <v>499353.83000000025</v>
          </cell>
          <cell r="CS77">
            <v>308512.45000000042</v>
          </cell>
          <cell r="CT77">
            <v>546623.92000000016</v>
          </cell>
          <cell r="CU77">
            <v>610230.16</v>
          </cell>
          <cell r="CV77">
            <v>474745.23000000004</v>
          </cell>
          <cell r="CW77">
            <v>725760.34999999986</v>
          </cell>
          <cell r="CX77">
            <v>305564.51</v>
          </cell>
          <cell r="CY77">
            <v>453617.84</v>
          </cell>
          <cell r="CZ77">
            <v>487681.53</v>
          </cell>
          <cell r="DA77">
            <v>407043.61</v>
          </cell>
          <cell r="DB77">
            <v>476265.81</v>
          </cell>
          <cell r="DC77">
            <v>645613.88</v>
          </cell>
          <cell r="DD77">
            <v>551091.80000000005</v>
          </cell>
          <cell r="DE77">
            <v>326873.34999999998</v>
          </cell>
          <cell r="DF77">
            <v>580936.76</v>
          </cell>
          <cell r="DG77">
            <v>722100.04</v>
          </cell>
          <cell r="DH77">
            <v>564072.31000000006</v>
          </cell>
          <cell r="DI77">
            <v>658670.13</v>
          </cell>
          <cell r="DJ77">
            <v>271826.22999999992</v>
          </cell>
          <cell r="DK77">
            <v>365187.02999999997</v>
          </cell>
          <cell r="DL77">
            <v>428637.60000000021</v>
          </cell>
          <cell r="DM77">
            <v>466304.72999999981</v>
          </cell>
          <cell r="DN77">
            <v>549922.50999999989</v>
          </cell>
          <cell r="DO77">
            <v>519697.60000000009</v>
          </cell>
          <cell r="DP77">
            <v>502101.75000000029</v>
          </cell>
          <cell r="DQ77">
            <v>320657.53000000003</v>
          </cell>
          <cell r="DR77">
            <v>624121.05999999947</v>
          </cell>
          <cell r="DS77">
            <v>638375.56000000006</v>
          </cell>
          <cell r="DT77">
            <v>481548.05999999988</v>
          </cell>
          <cell r="DU77">
            <v>584304.0900000002</v>
          </cell>
          <cell r="DV77">
            <v>323304.89</v>
          </cell>
          <cell r="DW77">
            <v>405353.6</v>
          </cell>
          <cell r="DX77">
            <v>513759.42</v>
          </cell>
          <cell r="DY77">
            <v>458331.5</v>
          </cell>
          <cell r="DZ77">
            <v>522229.81</v>
          </cell>
          <cell r="EB77">
            <v>0</v>
          </cell>
          <cell r="EC77">
            <v>0</v>
          </cell>
          <cell r="ED77">
            <v>0</v>
          </cell>
          <cell r="EE77">
            <v>0</v>
          </cell>
          <cell r="EF77">
            <v>0</v>
          </cell>
          <cell r="EG77">
            <v>0</v>
          </cell>
          <cell r="EH77">
            <v>0</v>
          </cell>
          <cell r="EI77">
            <v>0</v>
          </cell>
          <cell r="EJ77">
            <v>0</v>
          </cell>
          <cell r="EK77">
            <v>0</v>
          </cell>
          <cell r="EL77">
            <v>0</v>
          </cell>
          <cell r="EM77">
            <v>0</v>
          </cell>
          <cell r="EN77">
            <v>0</v>
          </cell>
          <cell r="EO77">
            <v>0</v>
          </cell>
          <cell r="EP77">
            <v>0</v>
          </cell>
          <cell r="EQ77">
            <v>0</v>
          </cell>
          <cell r="ER77">
            <v>0</v>
          </cell>
          <cell r="ES77">
            <v>0</v>
          </cell>
          <cell r="ET77">
            <v>0</v>
          </cell>
          <cell r="EU77">
            <v>0</v>
          </cell>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cell r="GA77">
            <v>0</v>
          </cell>
          <cell r="GB77">
            <v>0</v>
          </cell>
          <cell r="GC77">
            <v>0</v>
          </cell>
          <cell r="GD77">
            <v>0</v>
          </cell>
          <cell r="GE77">
            <v>0</v>
          </cell>
          <cell r="GF77">
            <v>0</v>
          </cell>
          <cell r="GG77">
            <v>0</v>
          </cell>
          <cell r="GH77">
            <v>0</v>
          </cell>
          <cell r="GI77">
            <v>0</v>
          </cell>
          <cell r="GJ77">
            <v>0</v>
          </cell>
          <cell r="GK77">
            <v>0</v>
          </cell>
          <cell r="GL77">
            <v>0</v>
          </cell>
          <cell r="GM77">
            <v>0</v>
          </cell>
          <cell r="GN77">
            <v>0</v>
          </cell>
          <cell r="GO77">
            <v>0</v>
          </cell>
          <cell r="GP77">
            <v>0</v>
          </cell>
          <cell r="GQ77">
            <v>0</v>
          </cell>
          <cell r="GR77">
            <v>0</v>
          </cell>
          <cell r="GS77">
            <v>0</v>
          </cell>
          <cell r="GT77">
            <v>0</v>
          </cell>
          <cell r="GU77">
            <v>0</v>
          </cell>
          <cell r="GV77">
            <v>0</v>
          </cell>
          <cell r="GW77">
            <v>0</v>
          </cell>
          <cell r="GX77">
            <v>0</v>
          </cell>
          <cell r="GY77">
            <v>0</v>
          </cell>
          <cell r="GZ77">
            <v>0</v>
          </cell>
          <cell r="HA77">
            <v>0</v>
          </cell>
          <cell r="HB77">
            <v>0</v>
          </cell>
          <cell r="HC77">
            <v>0</v>
          </cell>
          <cell r="HD77">
            <v>0</v>
          </cell>
          <cell r="HE77">
            <v>0</v>
          </cell>
          <cell r="HF77">
            <v>0</v>
          </cell>
          <cell r="HG77">
            <v>0</v>
          </cell>
          <cell r="HH77">
            <v>0</v>
          </cell>
          <cell r="HI77">
            <v>0</v>
          </cell>
          <cell r="HJ77">
            <v>0</v>
          </cell>
          <cell r="HK77">
            <v>0</v>
          </cell>
          <cell r="HL77">
            <v>0</v>
          </cell>
          <cell r="HM77">
            <v>0</v>
          </cell>
          <cell r="HN77">
            <v>0</v>
          </cell>
          <cell r="HO77">
            <v>0</v>
          </cell>
          <cell r="HP77">
            <v>0</v>
          </cell>
          <cell r="HQ77">
            <v>0</v>
          </cell>
          <cell r="HR77">
            <v>0</v>
          </cell>
          <cell r="HS77">
            <v>0</v>
          </cell>
          <cell r="HT77">
            <v>0</v>
          </cell>
          <cell r="HU77">
            <v>0</v>
          </cell>
          <cell r="HV77">
            <v>0</v>
          </cell>
          <cell r="HW77">
            <v>0</v>
          </cell>
          <cell r="HX77">
            <v>0</v>
          </cell>
          <cell r="HY77">
            <v>0</v>
          </cell>
          <cell r="HZ77">
            <v>0</v>
          </cell>
          <cell r="IA77">
            <v>0</v>
          </cell>
          <cell r="IB77">
            <v>0</v>
          </cell>
          <cell r="IC77">
            <v>0</v>
          </cell>
          <cell r="ID77">
            <v>0</v>
          </cell>
          <cell r="IE77">
            <v>0</v>
          </cell>
          <cell r="IF77">
            <v>0</v>
          </cell>
          <cell r="IG77">
            <v>0</v>
          </cell>
          <cell r="IH77">
            <v>0</v>
          </cell>
          <cell r="II77">
            <v>0</v>
          </cell>
          <cell r="IJ77">
            <v>0</v>
          </cell>
          <cell r="IK77">
            <v>0</v>
          </cell>
          <cell r="IL77">
            <v>0</v>
          </cell>
          <cell r="IM77">
            <v>0</v>
          </cell>
          <cell r="IN77">
            <v>0</v>
          </cell>
          <cell r="IO77">
            <v>0</v>
          </cell>
          <cell r="IP77">
            <v>0</v>
          </cell>
          <cell r="IQ77">
            <v>0</v>
          </cell>
          <cell r="IR77">
            <v>0</v>
          </cell>
          <cell r="IS77">
            <v>0</v>
          </cell>
          <cell r="IT77">
            <v>0</v>
          </cell>
          <cell r="IU77">
            <v>0</v>
          </cell>
          <cell r="IV77">
            <v>0</v>
          </cell>
          <cell r="IW77">
            <v>0</v>
          </cell>
          <cell r="IX77">
            <v>0</v>
          </cell>
          <cell r="IY77">
            <v>0</v>
          </cell>
          <cell r="IZ77">
            <v>0</v>
          </cell>
          <cell r="JA77">
            <v>0</v>
          </cell>
          <cell r="JB77">
            <v>0</v>
          </cell>
          <cell r="JC77">
            <v>0</v>
          </cell>
          <cell r="JD77">
            <v>0</v>
          </cell>
          <cell r="JE77">
            <v>0</v>
          </cell>
          <cell r="JF77">
            <v>0</v>
          </cell>
          <cell r="JG77">
            <v>0</v>
          </cell>
          <cell r="JH77">
            <v>0</v>
          </cell>
          <cell r="JI77">
            <v>0</v>
          </cell>
          <cell r="JJ77">
            <v>0</v>
          </cell>
          <cell r="JK77">
            <v>0</v>
          </cell>
          <cell r="JL77">
            <v>0</v>
          </cell>
          <cell r="JM77">
            <v>0</v>
          </cell>
          <cell r="JN77">
            <v>0</v>
          </cell>
          <cell r="JO77">
            <v>0</v>
          </cell>
          <cell r="JP77">
            <v>0</v>
          </cell>
          <cell r="JQ77">
            <v>0</v>
          </cell>
          <cell r="JR77">
            <v>0</v>
          </cell>
          <cell r="JS77">
            <v>0</v>
          </cell>
          <cell r="JT77">
            <v>0</v>
          </cell>
          <cell r="JU77">
            <v>0</v>
          </cell>
          <cell r="JV77">
            <v>0</v>
          </cell>
          <cell r="JW77">
            <v>0</v>
          </cell>
          <cell r="JX77">
            <v>0</v>
          </cell>
          <cell r="JY77">
            <v>0</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0</v>
          </cell>
          <cell r="KQ77">
            <v>0</v>
          </cell>
          <cell r="KR77">
            <v>0</v>
          </cell>
          <cell r="KS77">
            <v>0</v>
          </cell>
          <cell r="KT77">
            <v>0</v>
          </cell>
          <cell r="KU77">
            <v>0</v>
          </cell>
          <cell r="KV77">
            <v>0</v>
          </cell>
          <cell r="KW77">
            <v>0</v>
          </cell>
          <cell r="KX77">
            <v>0</v>
          </cell>
          <cell r="KY77">
            <v>0</v>
          </cell>
          <cell r="KZ77">
            <v>0</v>
          </cell>
          <cell r="LA77">
            <v>0</v>
          </cell>
          <cell r="LB77">
            <v>0</v>
          </cell>
          <cell r="LC77">
            <v>0</v>
          </cell>
          <cell r="LD77">
            <v>0</v>
          </cell>
          <cell r="LE77">
            <v>0</v>
          </cell>
          <cell r="LF77">
            <v>0</v>
          </cell>
          <cell r="LG77">
            <v>0</v>
          </cell>
          <cell r="LH77">
            <v>0</v>
          </cell>
          <cell r="LI77">
            <v>0</v>
          </cell>
        </row>
        <row r="78">
          <cell r="D78">
            <v>4142</v>
          </cell>
          <cell r="E78" t="str">
            <v>Reprezentacija</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46247.10000000002</v>
          </cell>
          <cell r="CM78">
            <v>33679.420000000013</v>
          </cell>
          <cell r="CN78">
            <v>44630.640000000021</v>
          </cell>
          <cell r="CO78">
            <v>45134.449999999975</v>
          </cell>
          <cell r="CP78">
            <v>37348.049999999996</v>
          </cell>
          <cell r="CQ78">
            <v>31825.48000000001</v>
          </cell>
          <cell r="CR78">
            <v>76407.780000000042</v>
          </cell>
          <cell r="CS78">
            <v>45816.000000000007</v>
          </cell>
          <cell r="CT78">
            <v>52300.480000000003</v>
          </cell>
          <cell r="CU78">
            <v>49950.549999999996</v>
          </cell>
          <cell r="CV78">
            <v>67377.350000000006</v>
          </cell>
          <cell r="CW78">
            <v>186052.19000000003</v>
          </cell>
          <cell r="CX78">
            <v>28828.71</v>
          </cell>
          <cell r="CY78">
            <v>46794.83</v>
          </cell>
          <cell r="CZ78">
            <v>47438.27</v>
          </cell>
          <cell r="DA78">
            <v>25823.61</v>
          </cell>
          <cell r="DB78">
            <v>30414.5</v>
          </cell>
          <cell r="DC78">
            <v>66186.39</v>
          </cell>
          <cell r="DD78">
            <v>42582.79</v>
          </cell>
          <cell r="DE78">
            <v>24394.73</v>
          </cell>
          <cell r="DF78">
            <v>55526.85</v>
          </cell>
          <cell r="DG78">
            <v>53686.97</v>
          </cell>
          <cell r="DH78">
            <v>38317.660000000003</v>
          </cell>
          <cell r="DI78">
            <v>218530.88</v>
          </cell>
          <cell r="DJ78">
            <v>13459.249999999996</v>
          </cell>
          <cell r="DK78">
            <v>39635.539999999994</v>
          </cell>
          <cell r="DL78">
            <v>41603.709999999992</v>
          </cell>
          <cell r="DM78">
            <v>32204.420000000006</v>
          </cell>
          <cell r="DN78">
            <v>64523.040000000001</v>
          </cell>
          <cell r="DO78">
            <v>52972.710000000028</v>
          </cell>
          <cell r="DP78">
            <v>33111.30000000001</v>
          </cell>
          <cell r="DQ78">
            <v>21940.289999999997</v>
          </cell>
          <cell r="DR78">
            <v>44757.55999999999</v>
          </cell>
          <cell r="DS78">
            <v>52314.790000000052</v>
          </cell>
          <cell r="DT78">
            <v>43401.27</v>
          </cell>
          <cell r="DU78">
            <v>171521.43000000005</v>
          </cell>
          <cell r="DV78">
            <v>11808.25</v>
          </cell>
          <cell r="DW78">
            <v>44941.62</v>
          </cell>
          <cell r="DX78">
            <v>62507.18</v>
          </cell>
          <cell r="DY78">
            <v>49515.41</v>
          </cell>
          <cell r="DZ78">
            <v>133087.62</v>
          </cell>
          <cell r="EC78">
            <v>0</v>
          </cell>
          <cell r="ED78">
            <v>0</v>
          </cell>
          <cell r="EE78">
            <v>0</v>
          </cell>
          <cell r="EF78">
            <v>0</v>
          </cell>
          <cell r="EG78">
            <v>0</v>
          </cell>
          <cell r="EH78">
            <v>0</v>
          </cell>
          <cell r="EI78">
            <v>0</v>
          </cell>
          <cell r="EJ78">
            <v>0</v>
          </cell>
          <cell r="EK78">
            <v>0</v>
          </cell>
          <cell r="EL78">
            <v>0</v>
          </cell>
          <cell r="EM78">
            <v>0</v>
          </cell>
          <cell r="EN78">
            <v>0</v>
          </cell>
          <cell r="EO78">
            <v>0</v>
          </cell>
          <cell r="EP78">
            <v>0</v>
          </cell>
          <cell r="EQ78">
            <v>0</v>
          </cell>
          <cell r="ER78">
            <v>0</v>
          </cell>
          <cell r="ES78">
            <v>0</v>
          </cell>
          <cell r="ET78">
            <v>0</v>
          </cell>
          <cell r="EU78">
            <v>0</v>
          </cell>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cell r="GA78">
            <v>0</v>
          </cell>
          <cell r="GB78">
            <v>0</v>
          </cell>
          <cell r="GC78">
            <v>0</v>
          </cell>
          <cell r="GD78">
            <v>0</v>
          </cell>
          <cell r="GE78">
            <v>0</v>
          </cell>
          <cell r="GF78">
            <v>0</v>
          </cell>
          <cell r="GG78">
            <v>0</v>
          </cell>
          <cell r="GH78">
            <v>0</v>
          </cell>
          <cell r="GI78">
            <v>0</v>
          </cell>
          <cell r="GJ78">
            <v>0</v>
          </cell>
          <cell r="GK78">
            <v>0</v>
          </cell>
          <cell r="GL78">
            <v>0</v>
          </cell>
          <cell r="GM78">
            <v>0</v>
          </cell>
          <cell r="GN78">
            <v>0</v>
          </cell>
          <cell r="GO78">
            <v>0</v>
          </cell>
          <cell r="GP78">
            <v>0</v>
          </cell>
          <cell r="GQ78">
            <v>0</v>
          </cell>
          <cell r="GR78">
            <v>0</v>
          </cell>
          <cell r="GS78">
            <v>0</v>
          </cell>
          <cell r="GT78">
            <v>0</v>
          </cell>
          <cell r="GU78">
            <v>0</v>
          </cell>
          <cell r="GV78">
            <v>0</v>
          </cell>
          <cell r="GW78">
            <v>0</v>
          </cell>
          <cell r="GX78">
            <v>0</v>
          </cell>
          <cell r="GY78">
            <v>0</v>
          </cell>
          <cell r="GZ78">
            <v>0</v>
          </cell>
          <cell r="HA78">
            <v>0</v>
          </cell>
          <cell r="HB78">
            <v>0</v>
          </cell>
          <cell r="HC78">
            <v>0</v>
          </cell>
          <cell r="HD78">
            <v>0</v>
          </cell>
          <cell r="HE78">
            <v>0</v>
          </cell>
          <cell r="HF78">
            <v>0</v>
          </cell>
          <cell r="HG78">
            <v>0</v>
          </cell>
          <cell r="HH78">
            <v>0</v>
          </cell>
          <cell r="HI78">
            <v>0</v>
          </cell>
          <cell r="HJ78">
            <v>0</v>
          </cell>
          <cell r="HK78">
            <v>0</v>
          </cell>
          <cell r="HL78">
            <v>0</v>
          </cell>
          <cell r="HM78">
            <v>0</v>
          </cell>
          <cell r="HN78">
            <v>0</v>
          </cell>
          <cell r="HO78">
            <v>0</v>
          </cell>
          <cell r="HP78">
            <v>0</v>
          </cell>
          <cell r="HQ78">
            <v>0</v>
          </cell>
          <cell r="HR78">
            <v>0</v>
          </cell>
          <cell r="HS78">
            <v>0</v>
          </cell>
          <cell r="HT78">
            <v>0</v>
          </cell>
          <cell r="HU78">
            <v>0</v>
          </cell>
          <cell r="HV78">
            <v>0</v>
          </cell>
          <cell r="HW78">
            <v>0</v>
          </cell>
          <cell r="HX78">
            <v>0</v>
          </cell>
          <cell r="HY78">
            <v>0</v>
          </cell>
          <cell r="HZ78">
            <v>0</v>
          </cell>
          <cell r="IA78">
            <v>0</v>
          </cell>
          <cell r="IB78">
            <v>0</v>
          </cell>
          <cell r="IC78">
            <v>0</v>
          </cell>
          <cell r="ID78">
            <v>0</v>
          </cell>
          <cell r="IE78">
            <v>0</v>
          </cell>
          <cell r="IF78">
            <v>0</v>
          </cell>
          <cell r="IG78">
            <v>0</v>
          </cell>
          <cell r="IH78">
            <v>0</v>
          </cell>
          <cell r="II78">
            <v>0</v>
          </cell>
          <cell r="IJ78">
            <v>0</v>
          </cell>
          <cell r="IK78">
            <v>0</v>
          </cell>
          <cell r="IL78">
            <v>0</v>
          </cell>
          <cell r="IM78">
            <v>0</v>
          </cell>
          <cell r="IN78">
            <v>0</v>
          </cell>
          <cell r="IO78">
            <v>0</v>
          </cell>
          <cell r="IP78">
            <v>0</v>
          </cell>
          <cell r="IQ78">
            <v>0</v>
          </cell>
          <cell r="IR78">
            <v>0</v>
          </cell>
          <cell r="IS78">
            <v>0</v>
          </cell>
          <cell r="IT78">
            <v>0</v>
          </cell>
          <cell r="IU78">
            <v>0</v>
          </cell>
          <cell r="IV78">
            <v>0</v>
          </cell>
          <cell r="IW78">
            <v>0</v>
          </cell>
          <cell r="IX78">
            <v>0</v>
          </cell>
          <cell r="IY78">
            <v>0</v>
          </cell>
          <cell r="IZ78">
            <v>0</v>
          </cell>
          <cell r="JA78">
            <v>0</v>
          </cell>
          <cell r="JB78">
            <v>0</v>
          </cell>
          <cell r="JC78">
            <v>0</v>
          </cell>
          <cell r="JD78">
            <v>0</v>
          </cell>
          <cell r="JE78">
            <v>0</v>
          </cell>
          <cell r="JF78">
            <v>0</v>
          </cell>
          <cell r="JG78">
            <v>0</v>
          </cell>
          <cell r="JH78">
            <v>0</v>
          </cell>
          <cell r="JI78">
            <v>0</v>
          </cell>
          <cell r="JJ78">
            <v>0</v>
          </cell>
          <cell r="JK78">
            <v>0</v>
          </cell>
          <cell r="JL78">
            <v>0</v>
          </cell>
          <cell r="JM78">
            <v>0</v>
          </cell>
          <cell r="JN78">
            <v>0</v>
          </cell>
          <cell r="JO78">
            <v>0</v>
          </cell>
          <cell r="JP78">
            <v>0</v>
          </cell>
          <cell r="JQ78">
            <v>0</v>
          </cell>
          <cell r="JR78">
            <v>0</v>
          </cell>
          <cell r="JS78">
            <v>0</v>
          </cell>
          <cell r="JT78">
            <v>0</v>
          </cell>
          <cell r="JU78">
            <v>0</v>
          </cell>
          <cell r="JV78">
            <v>0</v>
          </cell>
          <cell r="JW78">
            <v>0</v>
          </cell>
          <cell r="JX78">
            <v>0</v>
          </cell>
          <cell r="JY78">
            <v>0</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0</v>
          </cell>
          <cell r="KQ78">
            <v>0</v>
          </cell>
          <cell r="KR78">
            <v>0</v>
          </cell>
          <cell r="KS78">
            <v>0</v>
          </cell>
          <cell r="KT78">
            <v>0</v>
          </cell>
          <cell r="KU78">
            <v>0</v>
          </cell>
          <cell r="KV78">
            <v>0</v>
          </cell>
          <cell r="KW78">
            <v>0</v>
          </cell>
          <cell r="KX78">
            <v>0</v>
          </cell>
          <cell r="KY78">
            <v>0</v>
          </cell>
          <cell r="KZ78">
            <v>0</v>
          </cell>
          <cell r="LA78">
            <v>0</v>
          </cell>
          <cell r="LB78">
            <v>0</v>
          </cell>
          <cell r="LC78">
            <v>0</v>
          </cell>
          <cell r="LD78">
            <v>0</v>
          </cell>
          <cell r="LE78">
            <v>0</v>
          </cell>
          <cell r="LF78">
            <v>0</v>
          </cell>
          <cell r="LG78">
            <v>0</v>
          </cell>
          <cell r="LH78">
            <v>0</v>
          </cell>
          <cell r="LI78">
            <v>0</v>
          </cell>
        </row>
        <row r="79">
          <cell r="D79">
            <v>4143</v>
          </cell>
          <cell r="E79" t="str">
            <v>Komunikacione usluge</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108423.51999999996</v>
          </cell>
          <cell r="CM79">
            <v>434351.04999999987</v>
          </cell>
          <cell r="CN79">
            <v>511934.51000000077</v>
          </cell>
          <cell r="CO79">
            <v>488510.20000000013</v>
          </cell>
          <cell r="CP79">
            <v>440174.75999999972</v>
          </cell>
          <cell r="CQ79">
            <v>399462.03999999992</v>
          </cell>
          <cell r="CR79">
            <v>628497.15999999945</v>
          </cell>
          <cell r="CS79">
            <v>400543.24999999983</v>
          </cell>
          <cell r="CT79">
            <v>417515.24000000028</v>
          </cell>
          <cell r="CU79">
            <v>788512.48000000045</v>
          </cell>
          <cell r="CV79">
            <v>454890.08000000066</v>
          </cell>
          <cell r="CW79">
            <v>1203017.2800000003</v>
          </cell>
          <cell r="CX79">
            <v>284498.68</v>
          </cell>
          <cell r="CY79">
            <v>500092.43</v>
          </cell>
          <cell r="CZ79">
            <v>477288.79</v>
          </cell>
          <cell r="DA79">
            <v>548531.02</v>
          </cell>
          <cell r="DB79">
            <v>422694.1</v>
          </cell>
          <cell r="DC79">
            <v>376572.86</v>
          </cell>
          <cell r="DD79">
            <v>337804.06</v>
          </cell>
          <cell r="DE79">
            <v>650496.94999999995</v>
          </cell>
          <cell r="DF79">
            <v>548233.28</v>
          </cell>
          <cell r="DG79">
            <v>678938.95</v>
          </cell>
          <cell r="DH79">
            <v>475745</v>
          </cell>
          <cell r="DI79">
            <v>814395.24</v>
          </cell>
          <cell r="DJ79">
            <v>187995.87999999977</v>
          </cell>
          <cell r="DK79">
            <v>665140.56999999995</v>
          </cell>
          <cell r="DL79">
            <v>424891.39000000025</v>
          </cell>
          <cell r="DM79">
            <v>285499.40000000014</v>
          </cell>
          <cell r="DN79">
            <v>428513.21000000049</v>
          </cell>
          <cell r="DO79">
            <v>347830.65999999992</v>
          </cell>
          <cell r="DP79">
            <v>769400.97999999975</v>
          </cell>
          <cell r="DQ79">
            <v>464877.89000000054</v>
          </cell>
          <cell r="DR79">
            <v>424296.41000000044</v>
          </cell>
          <cell r="DS79">
            <v>384158.81000000011</v>
          </cell>
          <cell r="DT79">
            <v>360920.81000000058</v>
          </cell>
          <cell r="DU79">
            <v>1218954.8299999996</v>
          </cell>
          <cell r="DV79">
            <v>165148.45000000001</v>
          </cell>
          <cell r="DW79">
            <v>373237.52</v>
          </cell>
          <cell r="DX79">
            <v>417987.53</v>
          </cell>
          <cell r="DY79">
            <v>344465.27</v>
          </cell>
          <cell r="DZ79">
            <v>517293.55</v>
          </cell>
          <cell r="EC79">
            <v>0</v>
          </cell>
          <cell r="ED79">
            <v>0</v>
          </cell>
          <cell r="EE79">
            <v>0</v>
          </cell>
          <cell r="EF79">
            <v>0</v>
          </cell>
          <cell r="EG79">
            <v>0</v>
          </cell>
          <cell r="EH79">
            <v>0</v>
          </cell>
          <cell r="EI79">
            <v>0</v>
          </cell>
          <cell r="EJ79">
            <v>0</v>
          </cell>
          <cell r="EK79">
            <v>0</v>
          </cell>
          <cell r="EL79">
            <v>0</v>
          </cell>
          <cell r="EM79">
            <v>0</v>
          </cell>
          <cell r="EN79">
            <v>0</v>
          </cell>
          <cell r="EO79">
            <v>0</v>
          </cell>
          <cell r="EP79">
            <v>0</v>
          </cell>
          <cell r="EQ79">
            <v>0</v>
          </cell>
          <cell r="ER79">
            <v>0</v>
          </cell>
          <cell r="ES79">
            <v>0</v>
          </cell>
          <cell r="ET79">
            <v>0</v>
          </cell>
          <cell r="EU79">
            <v>0</v>
          </cell>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cell r="GA79">
            <v>0</v>
          </cell>
          <cell r="GB79">
            <v>0</v>
          </cell>
          <cell r="GC79">
            <v>0</v>
          </cell>
          <cell r="GD79">
            <v>0</v>
          </cell>
          <cell r="GE79">
            <v>0</v>
          </cell>
          <cell r="GF79">
            <v>0</v>
          </cell>
          <cell r="GG79">
            <v>0</v>
          </cell>
          <cell r="GH79">
            <v>0</v>
          </cell>
          <cell r="GI79">
            <v>0</v>
          </cell>
          <cell r="GJ79">
            <v>0</v>
          </cell>
          <cell r="GK79">
            <v>0</v>
          </cell>
          <cell r="GL79">
            <v>0</v>
          </cell>
          <cell r="GM79">
            <v>0</v>
          </cell>
          <cell r="GN79">
            <v>0</v>
          </cell>
          <cell r="GO79">
            <v>0</v>
          </cell>
          <cell r="GP79">
            <v>0</v>
          </cell>
          <cell r="GQ79">
            <v>0</v>
          </cell>
          <cell r="GR79">
            <v>0</v>
          </cell>
          <cell r="GS79">
            <v>0</v>
          </cell>
          <cell r="GT79">
            <v>0</v>
          </cell>
          <cell r="GU79">
            <v>0</v>
          </cell>
          <cell r="GV79">
            <v>0</v>
          </cell>
          <cell r="GW79">
            <v>0</v>
          </cell>
          <cell r="GX79">
            <v>0</v>
          </cell>
          <cell r="GY79">
            <v>0</v>
          </cell>
          <cell r="GZ79">
            <v>0</v>
          </cell>
          <cell r="HA79">
            <v>0</v>
          </cell>
          <cell r="HB79">
            <v>0</v>
          </cell>
          <cell r="HC79">
            <v>0</v>
          </cell>
          <cell r="HD79">
            <v>0</v>
          </cell>
          <cell r="HE79">
            <v>0</v>
          </cell>
          <cell r="HF79">
            <v>0</v>
          </cell>
          <cell r="HG79">
            <v>0</v>
          </cell>
          <cell r="HH79">
            <v>0</v>
          </cell>
          <cell r="HI79">
            <v>0</v>
          </cell>
          <cell r="HJ79">
            <v>0</v>
          </cell>
          <cell r="HK79">
            <v>0</v>
          </cell>
          <cell r="HL79">
            <v>0</v>
          </cell>
          <cell r="HM79">
            <v>0</v>
          </cell>
          <cell r="HN79">
            <v>0</v>
          </cell>
          <cell r="HO79">
            <v>0</v>
          </cell>
          <cell r="HP79">
            <v>0</v>
          </cell>
          <cell r="HQ79">
            <v>0</v>
          </cell>
          <cell r="HR79">
            <v>0</v>
          </cell>
          <cell r="HS79">
            <v>0</v>
          </cell>
          <cell r="HT79">
            <v>0</v>
          </cell>
          <cell r="HU79">
            <v>0</v>
          </cell>
          <cell r="HV79">
            <v>0</v>
          </cell>
          <cell r="HW79">
            <v>0</v>
          </cell>
          <cell r="HX79">
            <v>0</v>
          </cell>
          <cell r="HY79">
            <v>0</v>
          </cell>
          <cell r="HZ79">
            <v>0</v>
          </cell>
          <cell r="IA79">
            <v>0</v>
          </cell>
          <cell r="IB79">
            <v>0</v>
          </cell>
          <cell r="IC79">
            <v>0</v>
          </cell>
          <cell r="ID79">
            <v>0</v>
          </cell>
          <cell r="IE79">
            <v>0</v>
          </cell>
          <cell r="IF79">
            <v>0</v>
          </cell>
          <cell r="IG79">
            <v>0</v>
          </cell>
          <cell r="IH79">
            <v>0</v>
          </cell>
          <cell r="II79">
            <v>0</v>
          </cell>
          <cell r="IJ79">
            <v>0</v>
          </cell>
          <cell r="IK79">
            <v>0</v>
          </cell>
          <cell r="IL79">
            <v>0</v>
          </cell>
          <cell r="IM79">
            <v>0</v>
          </cell>
          <cell r="IN79">
            <v>0</v>
          </cell>
          <cell r="IO79">
            <v>0</v>
          </cell>
          <cell r="IP79">
            <v>0</v>
          </cell>
          <cell r="IQ79">
            <v>0</v>
          </cell>
          <cell r="IR79">
            <v>0</v>
          </cell>
          <cell r="IS79">
            <v>0</v>
          </cell>
          <cell r="IT79">
            <v>0</v>
          </cell>
          <cell r="IU79">
            <v>0</v>
          </cell>
          <cell r="IV79">
            <v>0</v>
          </cell>
          <cell r="IW79">
            <v>0</v>
          </cell>
          <cell r="IX79">
            <v>0</v>
          </cell>
          <cell r="IY79">
            <v>0</v>
          </cell>
          <cell r="IZ79">
            <v>0</v>
          </cell>
          <cell r="JA79">
            <v>0</v>
          </cell>
          <cell r="JB79">
            <v>0</v>
          </cell>
          <cell r="JC79">
            <v>0</v>
          </cell>
          <cell r="JD79">
            <v>0</v>
          </cell>
          <cell r="JE79">
            <v>0</v>
          </cell>
          <cell r="JF79">
            <v>0</v>
          </cell>
          <cell r="JG79">
            <v>0</v>
          </cell>
          <cell r="JH79">
            <v>0</v>
          </cell>
          <cell r="JI79">
            <v>0</v>
          </cell>
          <cell r="JJ79">
            <v>0</v>
          </cell>
          <cell r="JK79">
            <v>0</v>
          </cell>
          <cell r="JL79">
            <v>0</v>
          </cell>
          <cell r="JM79">
            <v>0</v>
          </cell>
          <cell r="JN79">
            <v>0</v>
          </cell>
          <cell r="JO79">
            <v>0</v>
          </cell>
          <cell r="JP79">
            <v>0</v>
          </cell>
          <cell r="JQ79">
            <v>0</v>
          </cell>
          <cell r="JR79">
            <v>0</v>
          </cell>
          <cell r="JS79">
            <v>0</v>
          </cell>
          <cell r="JT79">
            <v>0</v>
          </cell>
          <cell r="JU79">
            <v>0</v>
          </cell>
          <cell r="JV79">
            <v>0</v>
          </cell>
          <cell r="JW79">
            <v>0</v>
          </cell>
          <cell r="JX79">
            <v>0</v>
          </cell>
          <cell r="JY79">
            <v>0</v>
          </cell>
          <cell r="JZ79">
            <v>0</v>
          </cell>
          <cell r="KA79">
            <v>0</v>
          </cell>
          <cell r="KB79">
            <v>0</v>
          </cell>
          <cell r="KC79">
            <v>0</v>
          </cell>
          <cell r="KD79">
            <v>0</v>
          </cell>
          <cell r="KE79">
            <v>0</v>
          </cell>
          <cell r="KF79">
            <v>0</v>
          </cell>
          <cell r="KG79">
            <v>0</v>
          </cell>
          <cell r="KH79">
            <v>0</v>
          </cell>
          <cell r="KI79">
            <v>0</v>
          </cell>
          <cell r="KJ79">
            <v>0</v>
          </cell>
          <cell r="KK79">
            <v>0</v>
          </cell>
          <cell r="KL79">
            <v>0</v>
          </cell>
          <cell r="KM79">
            <v>0</v>
          </cell>
          <cell r="KN79">
            <v>0</v>
          </cell>
          <cell r="KO79">
            <v>0</v>
          </cell>
          <cell r="KP79">
            <v>0</v>
          </cell>
          <cell r="KQ79">
            <v>0</v>
          </cell>
          <cell r="KR79">
            <v>0</v>
          </cell>
          <cell r="KS79">
            <v>0</v>
          </cell>
          <cell r="KT79">
            <v>0</v>
          </cell>
          <cell r="KU79">
            <v>0</v>
          </cell>
          <cell r="KV79">
            <v>0</v>
          </cell>
          <cell r="KW79">
            <v>0</v>
          </cell>
          <cell r="KX79">
            <v>0</v>
          </cell>
          <cell r="KY79">
            <v>0</v>
          </cell>
          <cell r="KZ79">
            <v>0</v>
          </cell>
          <cell r="LA79">
            <v>0</v>
          </cell>
          <cell r="LB79">
            <v>0</v>
          </cell>
          <cell r="LC79">
            <v>0</v>
          </cell>
          <cell r="LD79">
            <v>0</v>
          </cell>
          <cell r="LE79">
            <v>0</v>
          </cell>
          <cell r="LF79">
            <v>0</v>
          </cell>
          <cell r="LG79">
            <v>0</v>
          </cell>
          <cell r="LH79">
            <v>0</v>
          </cell>
          <cell r="LI79">
            <v>0</v>
          </cell>
        </row>
        <row r="80">
          <cell r="D80">
            <v>4144</v>
          </cell>
          <cell r="E80" t="str">
            <v>Bankarske usluge i negativne kursne razlike</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211397.70000000013</v>
          </cell>
          <cell r="CM80">
            <v>139735.81000000006</v>
          </cell>
          <cell r="CN80">
            <v>258231.0100000001</v>
          </cell>
          <cell r="CO80">
            <v>803722.28</v>
          </cell>
          <cell r="CP80">
            <v>180118.94000000006</v>
          </cell>
          <cell r="CQ80">
            <v>168900.85</v>
          </cell>
          <cell r="CR80">
            <v>412448.97000000003</v>
          </cell>
          <cell r="CS80">
            <v>432834.22999999975</v>
          </cell>
          <cell r="CT80">
            <v>387566.27000000008</v>
          </cell>
          <cell r="CU80">
            <v>223074.4200000001</v>
          </cell>
          <cell r="CV80">
            <v>141807.76999999999</v>
          </cell>
          <cell r="CW80">
            <v>464433.3600000001</v>
          </cell>
          <cell r="CX80">
            <v>209641.58</v>
          </cell>
          <cell r="CY80">
            <v>120838.94</v>
          </cell>
          <cell r="CZ80">
            <v>293357.86</v>
          </cell>
          <cell r="DA80">
            <v>411489.74</v>
          </cell>
          <cell r="DB80">
            <v>1498201.85</v>
          </cell>
          <cell r="DC80">
            <v>580096.97</v>
          </cell>
          <cell r="DD80">
            <v>321420.59999999998</v>
          </cell>
          <cell r="DE80">
            <v>156064.07999999999</v>
          </cell>
          <cell r="DF80">
            <v>290958.78999999998</v>
          </cell>
          <cell r="DG80">
            <v>212310.53</v>
          </cell>
          <cell r="DH80">
            <v>210630.46</v>
          </cell>
          <cell r="DI80">
            <v>323504.56</v>
          </cell>
          <cell r="DJ80">
            <v>575576.33000000007</v>
          </cell>
          <cell r="DK80">
            <v>154031.75999999995</v>
          </cell>
          <cell r="DL80">
            <v>334947.97000000003</v>
          </cell>
          <cell r="DM80">
            <v>591578.27999999991</v>
          </cell>
          <cell r="DN80">
            <v>185371.44999999995</v>
          </cell>
          <cell r="DO80">
            <v>249294.97</v>
          </cell>
          <cell r="DP80">
            <v>293141.99999999988</v>
          </cell>
          <cell r="DQ80">
            <v>131022.75000000004</v>
          </cell>
          <cell r="DR80">
            <v>624562.93999999994</v>
          </cell>
          <cell r="DS80">
            <v>158004.75999999995</v>
          </cell>
          <cell r="DT80">
            <v>162407.6700000001</v>
          </cell>
          <cell r="DU80">
            <v>920921.320000001</v>
          </cell>
          <cell r="DV80">
            <v>230455.17</v>
          </cell>
          <cell r="DW80">
            <v>156187.92000000001</v>
          </cell>
          <cell r="DX80">
            <v>318883.87</v>
          </cell>
          <cell r="DY80">
            <v>1161990.45</v>
          </cell>
          <cell r="DZ80">
            <v>223316.53</v>
          </cell>
          <cell r="EC80">
            <v>0</v>
          </cell>
          <cell r="ED80">
            <v>0</v>
          </cell>
          <cell r="EE80">
            <v>0</v>
          </cell>
          <cell r="EF80">
            <v>0</v>
          </cell>
          <cell r="EG80">
            <v>0</v>
          </cell>
          <cell r="EH80">
            <v>0</v>
          </cell>
          <cell r="EI80">
            <v>0</v>
          </cell>
          <cell r="EJ80">
            <v>0</v>
          </cell>
          <cell r="EK80">
            <v>0</v>
          </cell>
          <cell r="EL80">
            <v>0</v>
          </cell>
          <cell r="EM80">
            <v>0</v>
          </cell>
          <cell r="EN80">
            <v>0</v>
          </cell>
          <cell r="EO80">
            <v>0</v>
          </cell>
          <cell r="EP80">
            <v>0</v>
          </cell>
          <cell r="EQ80">
            <v>0</v>
          </cell>
          <cell r="ER80">
            <v>0</v>
          </cell>
          <cell r="ES80">
            <v>0</v>
          </cell>
          <cell r="ET80">
            <v>0</v>
          </cell>
          <cell r="EU80">
            <v>0</v>
          </cell>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cell r="GA80">
            <v>0</v>
          </cell>
          <cell r="GB80">
            <v>0</v>
          </cell>
          <cell r="GC80">
            <v>0</v>
          </cell>
          <cell r="GD80">
            <v>0</v>
          </cell>
          <cell r="GE80">
            <v>0</v>
          </cell>
          <cell r="GF80">
            <v>0</v>
          </cell>
          <cell r="GG80">
            <v>0</v>
          </cell>
          <cell r="GH80">
            <v>0</v>
          </cell>
          <cell r="GI80">
            <v>0</v>
          </cell>
          <cell r="GJ80">
            <v>0</v>
          </cell>
          <cell r="GK80">
            <v>0</v>
          </cell>
          <cell r="GL80">
            <v>0</v>
          </cell>
          <cell r="GM80">
            <v>0</v>
          </cell>
          <cell r="GN80">
            <v>0</v>
          </cell>
          <cell r="GO80">
            <v>0</v>
          </cell>
          <cell r="GP80">
            <v>0</v>
          </cell>
          <cell r="GQ80">
            <v>0</v>
          </cell>
          <cell r="GR80">
            <v>0</v>
          </cell>
          <cell r="GS80">
            <v>0</v>
          </cell>
          <cell r="GT80">
            <v>0</v>
          </cell>
          <cell r="GU80">
            <v>0</v>
          </cell>
          <cell r="GV80">
            <v>0</v>
          </cell>
          <cell r="GW80">
            <v>0</v>
          </cell>
          <cell r="GX80">
            <v>0</v>
          </cell>
          <cell r="GY80">
            <v>0</v>
          </cell>
          <cell r="GZ80">
            <v>0</v>
          </cell>
          <cell r="HA80">
            <v>0</v>
          </cell>
          <cell r="HB80">
            <v>0</v>
          </cell>
          <cell r="HC80">
            <v>0</v>
          </cell>
          <cell r="HD80">
            <v>0</v>
          </cell>
          <cell r="HE80">
            <v>0</v>
          </cell>
          <cell r="HF80">
            <v>0</v>
          </cell>
          <cell r="HG80">
            <v>0</v>
          </cell>
          <cell r="HH80">
            <v>0</v>
          </cell>
          <cell r="HI80">
            <v>0</v>
          </cell>
          <cell r="HJ80">
            <v>0</v>
          </cell>
          <cell r="HK80">
            <v>0</v>
          </cell>
          <cell r="HL80">
            <v>0</v>
          </cell>
          <cell r="HM80">
            <v>0</v>
          </cell>
          <cell r="HN80">
            <v>0</v>
          </cell>
          <cell r="HO80">
            <v>0</v>
          </cell>
          <cell r="HP80">
            <v>0</v>
          </cell>
          <cell r="HQ80">
            <v>0</v>
          </cell>
          <cell r="HR80">
            <v>0</v>
          </cell>
          <cell r="HS80">
            <v>0</v>
          </cell>
          <cell r="HT80">
            <v>0</v>
          </cell>
          <cell r="HU80">
            <v>0</v>
          </cell>
          <cell r="HV80">
            <v>0</v>
          </cell>
          <cell r="HW80">
            <v>0</v>
          </cell>
          <cell r="HX80">
            <v>0</v>
          </cell>
          <cell r="HY80">
            <v>0</v>
          </cell>
          <cell r="HZ80">
            <v>0</v>
          </cell>
          <cell r="IA80">
            <v>0</v>
          </cell>
          <cell r="IB80">
            <v>0</v>
          </cell>
          <cell r="IC80">
            <v>0</v>
          </cell>
          <cell r="ID80">
            <v>0</v>
          </cell>
          <cell r="IE80">
            <v>0</v>
          </cell>
          <cell r="IF80">
            <v>0</v>
          </cell>
          <cell r="IG80">
            <v>0</v>
          </cell>
          <cell r="IH80">
            <v>0</v>
          </cell>
          <cell r="II80">
            <v>0</v>
          </cell>
          <cell r="IJ80">
            <v>0</v>
          </cell>
          <cell r="IK80">
            <v>0</v>
          </cell>
          <cell r="IL80">
            <v>0</v>
          </cell>
          <cell r="IM80">
            <v>0</v>
          </cell>
          <cell r="IN80">
            <v>0</v>
          </cell>
          <cell r="IO80">
            <v>0</v>
          </cell>
          <cell r="IP80">
            <v>0</v>
          </cell>
          <cell r="IQ80">
            <v>0</v>
          </cell>
          <cell r="IR80">
            <v>0</v>
          </cell>
          <cell r="IS80">
            <v>0</v>
          </cell>
          <cell r="IT80">
            <v>0</v>
          </cell>
          <cell r="IU80">
            <v>0</v>
          </cell>
          <cell r="IV80">
            <v>0</v>
          </cell>
          <cell r="IW80">
            <v>0</v>
          </cell>
          <cell r="IX80">
            <v>0</v>
          </cell>
          <cell r="IY80">
            <v>0</v>
          </cell>
          <cell r="IZ80">
            <v>0</v>
          </cell>
          <cell r="JA80">
            <v>0</v>
          </cell>
          <cell r="JB80">
            <v>0</v>
          </cell>
          <cell r="JC80">
            <v>0</v>
          </cell>
          <cell r="JD80">
            <v>0</v>
          </cell>
          <cell r="JE80">
            <v>0</v>
          </cell>
          <cell r="JF80">
            <v>0</v>
          </cell>
          <cell r="JG80">
            <v>0</v>
          </cell>
          <cell r="JH80">
            <v>0</v>
          </cell>
          <cell r="JI80">
            <v>0</v>
          </cell>
          <cell r="JJ80">
            <v>0</v>
          </cell>
          <cell r="JK80">
            <v>0</v>
          </cell>
          <cell r="JL80">
            <v>0</v>
          </cell>
          <cell r="JM80">
            <v>0</v>
          </cell>
          <cell r="JN80">
            <v>0</v>
          </cell>
          <cell r="JO80">
            <v>0</v>
          </cell>
          <cell r="JP80">
            <v>0</v>
          </cell>
          <cell r="JQ80">
            <v>0</v>
          </cell>
          <cell r="JR80">
            <v>0</v>
          </cell>
          <cell r="JS80">
            <v>0</v>
          </cell>
          <cell r="JT80">
            <v>0</v>
          </cell>
          <cell r="JU80">
            <v>0</v>
          </cell>
          <cell r="JV80">
            <v>0</v>
          </cell>
          <cell r="JW80">
            <v>0</v>
          </cell>
          <cell r="JX80">
            <v>0</v>
          </cell>
          <cell r="JY80">
            <v>0</v>
          </cell>
          <cell r="JZ80">
            <v>0</v>
          </cell>
          <cell r="KA80">
            <v>0</v>
          </cell>
          <cell r="KB80">
            <v>0</v>
          </cell>
          <cell r="KC80">
            <v>0</v>
          </cell>
          <cell r="KD80">
            <v>0</v>
          </cell>
          <cell r="KE80">
            <v>0</v>
          </cell>
          <cell r="KF80">
            <v>0</v>
          </cell>
          <cell r="KG80">
            <v>0</v>
          </cell>
          <cell r="KH80">
            <v>0</v>
          </cell>
          <cell r="KI80">
            <v>0</v>
          </cell>
          <cell r="KJ80">
            <v>0</v>
          </cell>
          <cell r="KK80">
            <v>0</v>
          </cell>
          <cell r="KL80">
            <v>0</v>
          </cell>
          <cell r="KM80">
            <v>0</v>
          </cell>
          <cell r="KN80">
            <v>0</v>
          </cell>
          <cell r="KO80">
            <v>0</v>
          </cell>
          <cell r="KP80">
            <v>0</v>
          </cell>
          <cell r="KQ80">
            <v>0</v>
          </cell>
          <cell r="KR80">
            <v>0</v>
          </cell>
          <cell r="KS80">
            <v>0</v>
          </cell>
          <cell r="KT80">
            <v>0</v>
          </cell>
          <cell r="KU80">
            <v>0</v>
          </cell>
          <cell r="KV80">
            <v>0</v>
          </cell>
          <cell r="KW80">
            <v>0</v>
          </cell>
          <cell r="KX80">
            <v>0</v>
          </cell>
          <cell r="KY80">
            <v>0</v>
          </cell>
          <cell r="KZ80">
            <v>0</v>
          </cell>
          <cell r="LA80">
            <v>0</v>
          </cell>
          <cell r="LB80">
            <v>0</v>
          </cell>
          <cell r="LC80">
            <v>0</v>
          </cell>
          <cell r="LD80">
            <v>0</v>
          </cell>
          <cell r="LE80">
            <v>0</v>
          </cell>
          <cell r="LF80">
            <v>0</v>
          </cell>
          <cell r="LG80">
            <v>0</v>
          </cell>
          <cell r="LH80">
            <v>0</v>
          </cell>
          <cell r="LI80">
            <v>0</v>
          </cell>
        </row>
        <row r="81">
          <cell r="D81">
            <v>4145</v>
          </cell>
          <cell r="E81" t="str">
            <v>Usluge prevoza</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4112.79</v>
          </cell>
          <cell r="CM81">
            <v>33289.14</v>
          </cell>
          <cell r="CN81">
            <v>58328.62</v>
          </cell>
          <cell r="CO81">
            <v>88032.74000000002</v>
          </cell>
          <cell r="CP81">
            <v>88161.300000000017</v>
          </cell>
          <cell r="CQ81">
            <v>84099.11</v>
          </cell>
          <cell r="CR81">
            <v>66646.719999999987</v>
          </cell>
          <cell r="CS81">
            <v>30573.73</v>
          </cell>
          <cell r="CT81">
            <v>163148.0799999999</v>
          </cell>
          <cell r="CU81">
            <v>103825.34000000001</v>
          </cell>
          <cell r="CV81">
            <v>89477.15</v>
          </cell>
          <cell r="CW81">
            <v>256196.28999999998</v>
          </cell>
          <cell r="CX81">
            <v>4423.3999999999996</v>
          </cell>
          <cell r="CY81">
            <v>79080.740000000005</v>
          </cell>
          <cell r="CZ81">
            <v>75331.81</v>
          </cell>
          <cell r="DA81">
            <v>60242.91</v>
          </cell>
          <cell r="DB81">
            <v>89938.06</v>
          </cell>
          <cell r="DC81">
            <v>63346.15</v>
          </cell>
          <cell r="DD81">
            <v>70752.5</v>
          </cell>
          <cell r="DE81">
            <v>62237.52</v>
          </cell>
          <cell r="DF81">
            <v>68252.14</v>
          </cell>
          <cell r="DG81">
            <v>123670.39999999999</v>
          </cell>
          <cell r="DH81">
            <v>87898.36</v>
          </cell>
          <cell r="DI81">
            <v>163929.72</v>
          </cell>
          <cell r="DJ81">
            <v>2327.3399999999997</v>
          </cell>
          <cell r="DK81">
            <v>18059.009999999998</v>
          </cell>
          <cell r="DL81">
            <v>105509.05</v>
          </cell>
          <cell r="DM81">
            <v>88140.11</v>
          </cell>
          <cell r="DN81">
            <v>22003.85</v>
          </cell>
          <cell r="DO81">
            <v>71635.95</v>
          </cell>
          <cell r="DP81">
            <v>131594.75</v>
          </cell>
          <cell r="DQ81">
            <v>70128.929999999993</v>
          </cell>
          <cell r="DR81">
            <v>81326.840000000011</v>
          </cell>
          <cell r="DS81">
            <v>101200.34999999999</v>
          </cell>
          <cell r="DT81">
            <v>72027.41</v>
          </cell>
          <cell r="DU81">
            <v>158120.49000000002</v>
          </cell>
          <cell r="DV81">
            <v>9195.36</v>
          </cell>
          <cell r="DW81">
            <v>16224.6</v>
          </cell>
          <cell r="DX81">
            <v>138622.34</v>
          </cell>
          <cell r="DY81">
            <v>25604.99</v>
          </cell>
          <cell r="DZ81">
            <v>76279.149999999994</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V81">
            <v>0</v>
          </cell>
          <cell r="GW81">
            <v>0</v>
          </cell>
          <cell r="GX81">
            <v>0</v>
          </cell>
          <cell r="GY81">
            <v>0</v>
          </cell>
          <cell r="GZ81">
            <v>0</v>
          </cell>
          <cell r="HA81">
            <v>0</v>
          </cell>
          <cell r="HB81">
            <v>0</v>
          </cell>
          <cell r="HC81">
            <v>0</v>
          </cell>
          <cell r="HD81">
            <v>0</v>
          </cell>
          <cell r="HE81">
            <v>0</v>
          </cell>
          <cell r="HF81">
            <v>0</v>
          </cell>
          <cell r="HG81">
            <v>0</v>
          </cell>
          <cell r="HH81">
            <v>0</v>
          </cell>
          <cell r="HI81">
            <v>0</v>
          </cell>
          <cell r="HJ81">
            <v>0</v>
          </cell>
          <cell r="HK81">
            <v>0</v>
          </cell>
          <cell r="HL81">
            <v>0</v>
          </cell>
          <cell r="HM81">
            <v>0</v>
          </cell>
          <cell r="HN81">
            <v>0</v>
          </cell>
          <cell r="HO81">
            <v>0</v>
          </cell>
          <cell r="HP81">
            <v>0</v>
          </cell>
          <cell r="HQ81">
            <v>0</v>
          </cell>
          <cell r="HR81">
            <v>0</v>
          </cell>
          <cell r="HS81">
            <v>0</v>
          </cell>
          <cell r="HT81">
            <v>0</v>
          </cell>
          <cell r="HU81">
            <v>0</v>
          </cell>
          <cell r="HV81">
            <v>0</v>
          </cell>
          <cell r="HW81">
            <v>0</v>
          </cell>
          <cell r="HX81">
            <v>0</v>
          </cell>
          <cell r="HY81">
            <v>0</v>
          </cell>
          <cell r="HZ81">
            <v>0</v>
          </cell>
          <cell r="IA81">
            <v>0</v>
          </cell>
          <cell r="IB81">
            <v>0</v>
          </cell>
          <cell r="IC81">
            <v>0</v>
          </cell>
          <cell r="ID81">
            <v>0</v>
          </cell>
          <cell r="IE81">
            <v>0</v>
          </cell>
          <cell r="IF81">
            <v>0</v>
          </cell>
          <cell r="IG81">
            <v>0</v>
          </cell>
          <cell r="IH81">
            <v>0</v>
          </cell>
          <cell r="II81">
            <v>0</v>
          </cell>
          <cell r="IJ81">
            <v>0</v>
          </cell>
          <cell r="IK81">
            <v>0</v>
          </cell>
          <cell r="IL81">
            <v>0</v>
          </cell>
          <cell r="IM81">
            <v>0</v>
          </cell>
          <cell r="IN81">
            <v>0</v>
          </cell>
          <cell r="IO81">
            <v>0</v>
          </cell>
          <cell r="IP81">
            <v>0</v>
          </cell>
          <cell r="IQ81">
            <v>0</v>
          </cell>
          <cell r="IR81">
            <v>0</v>
          </cell>
          <cell r="IS81">
            <v>0</v>
          </cell>
          <cell r="IT81">
            <v>0</v>
          </cell>
          <cell r="IU81">
            <v>0</v>
          </cell>
          <cell r="IV81">
            <v>0</v>
          </cell>
          <cell r="IW81">
            <v>0</v>
          </cell>
          <cell r="IX81">
            <v>0</v>
          </cell>
          <cell r="IY81">
            <v>0</v>
          </cell>
          <cell r="IZ81">
            <v>0</v>
          </cell>
          <cell r="JA81">
            <v>0</v>
          </cell>
          <cell r="JB81">
            <v>0</v>
          </cell>
          <cell r="JC81">
            <v>0</v>
          </cell>
          <cell r="JD81">
            <v>0</v>
          </cell>
          <cell r="JE81">
            <v>0</v>
          </cell>
          <cell r="JF81">
            <v>0</v>
          </cell>
          <cell r="JG81">
            <v>0</v>
          </cell>
          <cell r="JH81">
            <v>0</v>
          </cell>
          <cell r="JI81">
            <v>0</v>
          </cell>
          <cell r="JJ81">
            <v>0</v>
          </cell>
          <cell r="JK81">
            <v>0</v>
          </cell>
          <cell r="JL81">
            <v>0</v>
          </cell>
          <cell r="JM81">
            <v>0</v>
          </cell>
          <cell r="JN81">
            <v>0</v>
          </cell>
          <cell r="JO81">
            <v>0</v>
          </cell>
          <cell r="JP81">
            <v>0</v>
          </cell>
          <cell r="JQ81">
            <v>0</v>
          </cell>
          <cell r="JR81">
            <v>0</v>
          </cell>
          <cell r="JS81">
            <v>0</v>
          </cell>
          <cell r="JT81">
            <v>0</v>
          </cell>
          <cell r="JU81">
            <v>0</v>
          </cell>
          <cell r="JV81">
            <v>0</v>
          </cell>
          <cell r="JW81">
            <v>0</v>
          </cell>
          <cell r="JX81">
            <v>0</v>
          </cell>
          <cell r="JY81">
            <v>0</v>
          </cell>
          <cell r="JZ81">
            <v>0</v>
          </cell>
          <cell r="KA81">
            <v>0</v>
          </cell>
          <cell r="KB81">
            <v>0</v>
          </cell>
          <cell r="KC81">
            <v>0</v>
          </cell>
          <cell r="KD81">
            <v>0</v>
          </cell>
          <cell r="KE81">
            <v>0</v>
          </cell>
          <cell r="KF81">
            <v>0</v>
          </cell>
          <cell r="KG81">
            <v>0</v>
          </cell>
          <cell r="KH81">
            <v>0</v>
          </cell>
          <cell r="KI81">
            <v>0</v>
          </cell>
          <cell r="KJ81">
            <v>0</v>
          </cell>
          <cell r="KK81">
            <v>0</v>
          </cell>
          <cell r="KL81">
            <v>0</v>
          </cell>
          <cell r="KM81">
            <v>0</v>
          </cell>
          <cell r="KN81">
            <v>0</v>
          </cell>
          <cell r="KO81">
            <v>0</v>
          </cell>
          <cell r="KP81">
            <v>0</v>
          </cell>
          <cell r="KQ81">
            <v>0</v>
          </cell>
          <cell r="KR81">
            <v>0</v>
          </cell>
          <cell r="KS81">
            <v>0</v>
          </cell>
          <cell r="KT81">
            <v>0</v>
          </cell>
          <cell r="KU81">
            <v>0</v>
          </cell>
          <cell r="KV81">
            <v>0</v>
          </cell>
          <cell r="KW81">
            <v>0</v>
          </cell>
          <cell r="KX81">
            <v>0</v>
          </cell>
          <cell r="KY81">
            <v>0</v>
          </cell>
          <cell r="KZ81">
            <v>0</v>
          </cell>
          <cell r="LA81">
            <v>0</v>
          </cell>
          <cell r="LB81">
            <v>0</v>
          </cell>
          <cell r="LC81">
            <v>0</v>
          </cell>
          <cell r="LD81">
            <v>0</v>
          </cell>
          <cell r="LE81">
            <v>0</v>
          </cell>
          <cell r="LF81">
            <v>0</v>
          </cell>
          <cell r="LG81">
            <v>0</v>
          </cell>
          <cell r="LH81">
            <v>0</v>
          </cell>
          <cell r="LI81">
            <v>0</v>
          </cell>
        </row>
        <row r="82">
          <cell r="D82">
            <v>4146</v>
          </cell>
          <cell r="E82" t="str">
            <v>Advokatske, notarske i pravne usluge</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19164.340000000011</v>
          </cell>
          <cell r="CM82">
            <v>76479.920000000042</v>
          </cell>
          <cell r="CN82">
            <v>174865.26000000056</v>
          </cell>
          <cell r="CO82">
            <v>86185.309999999808</v>
          </cell>
          <cell r="CP82">
            <v>70042.270000000062</v>
          </cell>
          <cell r="CQ82">
            <v>62793.540000000299</v>
          </cell>
          <cell r="CR82">
            <v>85215.149999999732</v>
          </cell>
          <cell r="CS82">
            <v>29267.81</v>
          </cell>
          <cell r="CT82">
            <v>163460.76000000027</v>
          </cell>
          <cell r="CU82">
            <v>81544.769999999917</v>
          </cell>
          <cell r="CV82">
            <v>165439.28999999989</v>
          </cell>
          <cell r="CW82">
            <v>185721.0700000003</v>
          </cell>
          <cell r="CX82">
            <v>27929.279999999999</v>
          </cell>
          <cell r="CY82">
            <v>51253.05</v>
          </cell>
          <cell r="CZ82">
            <v>206416.62</v>
          </cell>
          <cell r="DA82">
            <v>103292.76</v>
          </cell>
          <cell r="DB82">
            <v>142691.85</v>
          </cell>
          <cell r="DC82">
            <v>62644.86</v>
          </cell>
          <cell r="DD82">
            <v>210170.74</v>
          </cell>
          <cell r="DE82">
            <v>41634.53</v>
          </cell>
          <cell r="DF82">
            <v>126349.77</v>
          </cell>
          <cell r="DG82">
            <v>375873.86</v>
          </cell>
          <cell r="DH82">
            <v>86475.75</v>
          </cell>
          <cell r="DI82">
            <v>226735.32</v>
          </cell>
          <cell r="DJ82">
            <v>26550.260000000002</v>
          </cell>
          <cell r="DK82">
            <v>113905.23</v>
          </cell>
          <cell r="DL82">
            <v>88963.790000000008</v>
          </cell>
          <cell r="DM82">
            <v>609011.47</v>
          </cell>
          <cell r="DN82">
            <v>89091.720000000045</v>
          </cell>
          <cell r="DO82">
            <v>109250.87000000004</v>
          </cell>
          <cell r="DP82">
            <v>83487.58</v>
          </cell>
          <cell r="DQ82">
            <v>38868.05999999999</v>
          </cell>
          <cell r="DR82">
            <v>52794.389999999985</v>
          </cell>
          <cell r="DS82">
            <v>91109.239999999991</v>
          </cell>
          <cell r="DT82">
            <v>269060.28000000038</v>
          </cell>
          <cell r="DU82">
            <v>529674.18000000005</v>
          </cell>
          <cell r="DV82">
            <v>59821.79</v>
          </cell>
          <cell r="DW82">
            <v>88876.09</v>
          </cell>
          <cell r="DX82">
            <v>301607.74</v>
          </cell>
          <cell r="DY82">
            <v>592025.06000000006</v>
          </cell>
          <cell r="DZ82">
            <v>840885.98</v>
          </cell>
          <cell r="EC82">
            <v>0</v>
          </cell>
          <cell r="ED82">
            <v>0</v>
          </cell>
          <cell r="EE82">
            <v>0</v>
          </cell>
          <cell r="EF82">
            <v>0</v>
          </cell>
          <cell r="EG82">
            <v>0</v>
          </cell>
          <cell r="EH82">
            <v>0</v>
          </cell>
          <cell r="EI82">
            <v>0</v>
          </cell>
          <cell r="EJ82">
            <v>0</v>
          </cell>
          <cell r="EK82">
            <v>0</v>
          </cell>
          <cell r="EL82">
            <v>0</v>
          </cell>
          <cell r="EM82">
            <v>0</v>
          </cell>
          <cell r="EN82">
            <v>0</v>
          </cell>
          <cell r="EO82">
            <v>0</v>
          </cell>
          <cell r="EP82">
            <v>0</v>
          </cell>
          <cell r="EQ82">
            <v>0</v>
          </cell>
          <cell r="ER82">
            <v>0</v>
          </cell>
          <cell r="ES82">
            <v>0</v>
          </cell>
          <cell r="ET82">
            <v>0</v>
          </cell>
          <cell r="EU82">
            <v>0</v>
          </cell>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cell r="GA82">
            <v>0</v>
          </cell>
          <cell r="GB82">
            <v>0</v>
          </cell>
          <cell r="GC82">
            <v>0</v>
          </cell>
          <cell r="GD82">
            <v>0</v>
          </cell>
          <cell r="GE82">
            <v>0</v>
          </cell>
          <cell r="GF82">
            <v>0</v>
          </cell>
          <cell r="GG82">
            <v>0</v>
          </cell>
          <cell r="GH82">
            <v>0</v>
          </cell>
          <cell r="GI82">
            <v>0</v>
          </cell>
          <cell r="GJ82">
            <v>0</v>
          </cell>
          <cell r="GK82">
            <v>0</v>
          </cell>
          <cell r="GL82">
            <v>0</v>
          </cell>
          <cell r="GM82">
            <v>0</v>
          </cell>
          <cell r="GN82">
            <v>0</v>
          </cell>
          <cell r="GO82">
            <v>0</v>
          </cell>
          <cell r="GP82">
            <v>0</v>
          </cell>
          <cell r="GQ82">
            <v>0</v>
          </cell>
          <cell r="GR82">
            <v>0</v>
          </cell>
          <cell r="GS82">
            <v>0</v>
          </cell>
          <cell r="GT82">
            <v>0</v>
          </cell>
          <cell r="GU82">
            <v>0</v>
          </cell>
          <cell r="GV82">
            <v>0</v>
          </cell>
          <cell r="GW82">
            <v>0</v>
          </cell>
          <cell r="GX82">
            <v>0</v>
          </cell>
          <cell r="GY82">
            <v>0</v>
          </cell>
          <cell r="GZ82">
            <v>0</v>
          </cell>
          <cell r="HA82">
            <v>0</v>
          </cell>
          <cell r="HB82">
            <v>0</v>
          </cell>
          <cell r="HC82">
            <v>0</v>
          </cell>
          <cell r="HD82">
            <v>0</v>
          </cell>
          <cell r="HE82">
            <v>0</v>
          </cell>
          <cell r="HF82">
            <v>0</v>
          </cell>
          <cell r="HG82">
            <v>0</v>
          </cell>
          <cell r="HH82">
            <v>0</v>
          </cell>
          <cell r="HI82">
            <v>0</v>
          </cell>
          <cell r="HJ82">
            <v>0</v>
          </cell>
          <cell r="HK82">
            <v>0</v>
          </cell>
          <cell r="HL82">
            <v>0</v>
          </cell>
          <cell r="HM82">
            <v>0</v>
          </cell>
          <cell r="HN82">
            <v>0</v>
          </cell>
          <cell r="HO82">
            <v>0</v>
          </cell>
          <cell r="HP82">
            <v>0</v>
          </cell>
          <cell r="HQ82">
            <v>0</v>
          </cell>
          <cell r="HR82">
            <v>0</v>
          </cell>
          <cell r="HS82">
            <v>0</v>
          </cell>
          <cell r="HT82">
            <v>0</v>
          </cell>
          <cell r="HU82">
            <v>0</v>
          </cell>
          <cell r="HV82">
            <v>0</v>
          </cell>
          <cell r="HW82">
            <v>0</v>
          </cell>
          <cell r="HX82">
            <v>0</v>
          </cell>
          <cell r="HY82">
            <v>0</v>
          </cell>
          <cell r="HZ82">
            <v>0</v>
          </cell>
          <cell r="IA82">
            <v>0</v>
          </cell>
          <cell r="IB82">
            <v>0</v>
          </cell>
          <cell r="IC82">
            <v>0</v>
          </cell>
          <cell r="ID82">
            <v>0</v>
          </cell>
          <cell r="IE82">
            <v>0</v>
          </cell>
          <cell r="IF82">
            <v>0</v>
          </cell>
          <cell r="IG82">
            <v>0</v>
          </cell>
          <cell r="IH82">
            <v>0</v>
          </cell>
          <cell r="II82">
            <v>0</v>
          </cell>
          <cell r="IJ82">
            <v>0</v>
          </cell>
          <cell r="IK82">
            <v>0</v>
          </cell>
          <cell r="IL82">
            <v>0</v>
          </cell>
          <cell r="IM82">
            <v>0</v>
          </cell>
          <cell r="IN82">
            <v>0</v>
          </cell>
          <cell r="IO82">
            <v>0</v>
          </cell>
          <cell r="IP82">
            <v>0</v>
          </cell>
          <cell r="IQ82">
            <v>0</v>
          </cell>
          <cell r="IR82">
            <v>0</v>
          </cell>
          <cell r="IS82">
            <v>0</v>
          </cell>
          <cell r="IT82">
            <v>0</v>
          </cell>
          <cell r="IU82">
            <v>0</v>
          </cell>
          <cell r="IV82">
            <v>0</v>
          </cell>
          <cell r="IW82">
            <v>0</v>
          </cell>
          <cell r="IX82">
            <v>0</v>
          </cell>
          <cell r="IY82">
            <v>0</v>
          </cell>
          <cell r="IZ82">
            <v>0</v>
          </cell>
          <cell r="JA82">
            <v>0</v>
          </cell>
          <cell r="JB82">
            <v>0</v>
          </cell>
          <cell r="JC82">
            <v>0</v>
          </cell>
          <cell r="JD82">
            <v>0</v>
          </cell>
          <cell r="JE82">
            <v>0</v>
          </cell>
          <cell r="JF82">
            <v>0</v>
          </cell>
          <cell r="JG82">
            <v>0</v>
          </cell>
          <cell r="JH82">
            <v>0</v>
          </cell>
          <cell r="JI82">
            <v>0</v>
          </cell>
          <cell r="JJ82">
            <v>0</v>
          </cell>
          <cell r="JK82">
            <v>0</v>
          </cell>
          <cell r="JL82">
            <v>0</v>
          </cell>
          <cell r="JM82">
            <v>0</v>
          </cell>
          <cell r="JN82">
            <v>0</v>
          </cell>
          <cell r="JO82">
            <v>0</v>
          </cell>
          <cell r="JP82">
            <v>0</v>
          </cell>
          <cell r="JQ82">
            <v>0</v>
          </cell>
          <cell r="JR82">
            <v>0</v>
          </cell>
          <cell r="JS82">
            <v>0</v>
          </cell>
          <cell r="JT82">
            <v>0</v>
          </cell>
          <cell r="JU82">
            <v>0</v>
          </cell>
          <cell r="JV82">
            <v>0</v>
          </cell>
          <cell r="JW82">
            <v>0</v>
          </cell>
          <cell r="JX82">
            <v>0</v>
          </cell>
          <cell r="JY82">
            <v>0</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0</v>
          </cell>
          <cell r="KQ82">
            <v>0</v>
          </cell>
          <cell r="KR82">
            <v>0</v>
          </cell>
          <cell r="KS82">
            <v>0</v>
          </cell>
          <cell r="KT82">
            <v>0</v>
          </cell>
          <cell r="KU82">
            <v>0</v>
          </cell>
          <cell r="KV82">
            <v>0</v>
          </cell>
          <cell r="KW82">
            <v>0</v>
          </cell>
          <cell r="KX82">
            <v>0</v>
          </cell>
          <cell r="KY82">
            <v>0</v>
          </cell>
          <cell r="KZ82">
            <v>0</v>
          </cell>
          <cell r="LA82">
            <v>0</v>
          </cell>
          <cell r="LB82">
            <v>0</v>
          </cell>
          <cell r="LC82">
            <v>0</v>
          </cell>
          <cell r="LD82">
            <v>0</v>
          </cell>
          <cell r="LE82">
            <v>0</v>
          </cell>
          <cell r="LF82">
            <v>0</v>
          </cell>
          <cell r="LG82">
            <v>0</v>
          </cell>
          <cell r="LH82">
            <v>0</v>
          </cell>
          <cell r="LI82">
            <v>0</v>
          </cell>
        </row>
        <row r="83">
          <cell r="D83">
            <v>4147</v>
          </cell>
          <cell r="E83" t="str">
            <v>Konsultantske usluge, projekti i studije</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575542.00000000035</v>
          </cell>
          <cell r="CM83">
            <v>1569357.430000002</v>
          </cell>
          <cell r="CN83">
            <v>965269.03000000108</v>
          </cell>
          <cell r="CO83">
            <v>1958614.35</v>
          </cell>
          <cell r="CP83">
            <v>1144959.3800000013</v>
          </cell>
          <cell r="CQ83">
            <v>1217090.4000000015</v>
          </cell>
          <cell r="CR83">
            <v>1990417.9600000046</v>
          </cell>
          <cell r="CS83">
            <v>1689489.1800000062</v>
          </cell>
          <cell r="CT83">
            <v>1488943.2700000009</v>
          </cell>
          <cell r="CU83">
            <v>2219343.7900000028</v>
          </cell>
          <cell r="CV83">
            <v>1087658.1300000006</v>
          </cell>
          <cell r="CW83">
            <v>5123340.8499999736</v>
          </cell>
          <cell r="CX83">
            <v>972449.82</v>
          </cell>
          <cell r="CY83">
            <v>1449174.69</v>
          </cell>
          <cell r="CZ83">
            <v>1486845.05</v>
          </cell>
          <cell r="DA83">
            <v>2139753.61</v>
          </cell>
          <cell r="DB83">
            <v>1210738.6299999999</v>
          </cell>
          <cell r="DC83">
            <v>2076644.58</v>
          </cell>
          <cell r="DD83">
            <v>3354826.67</v>
          </cell>
          <cell r="DE83">
            <v>981856.09</v>
          </cell>
          <cell r="DF83">
            <v>2005780.81</v>
          </cell>
          <cell r="DG83">
            <v>2325179.6</v>
          </cell>
          <cell r="DH83">
            <v>1862186.98</v>
          </cell>
          <cell r="DI83">
            <v>5403171.1699999999</v>
          </cell>
          <cell r="DJ83">
            <v>283026.37</v>
          </cell>
          <cell r="DK83">
            <v>962237.29000000271</v>
          </cell>
          <cell r="DL83">
            <v>1377097.6700000104</v>
          </cell>
          <cell r="DM83">
            <v>1819303.7400000053</v>
          </cell>
          <cell r="DN83">
            <v>1684410.9400000055</v>
          </cell>
          <cell r="DO83">
            <v>1405786.7900000028</v>
          </cell>
          <cell r="DP83">
            <v>2292498.2300000028</v>
          </cell>
          <cell r="DQ83">
            <v>1695589.3399999992</v>
          </cell>
          <cell r="DR83">
            <v>1697585.68</v>
          </cell>
          <cell r="DS83">
            <v>1499015.1500000036</v>
          </cell>
          <cell r="DT83">
            <v>1609147.650000006</v>
          </cell>
          <cell r="DU83">
            <v>5291533.2799999779</v>
          </cell>
          <cell r="DV83">
            <v>548200.11</v>
          </cell>
          <cell r="DW83">
            <v>1967485.83</v>
          </cell>
          <cell r="DX83">
            <v>3318542.87</v>
          </cell>
          <cell r="DY83">
            <v>1713319.06</v>
          </cell>
          <cell r="DZ83">
            <v>2417706.4500000002</v>
          </cell>
          <cell r="EC83">
            <v>0</v>
          </cell>
          <cell r="ED83">
            <v>0</v>
          </cell>
          <cell r="EE83">
            <v>0</v>
          </cell>
          <cell r="EF83">
            <v>0</v>
          </cell>
          <cell r="EG83">
            <v>0</v>
          </cell>
          <cell r="EH83">
            <v>0</v>
          </cell>
          <cell r="EI83">
            <v>0</v>
          </cell>
          <cell r="EJ83">
            <v>0</v>
          </cell>
          <cell r="EK83">
            <v>0</v>
          </cell>
          <cell r="EL83">
            <v>0</v>
          </cell>
          <cell r="EM83">
            <v>0</v>
          </cell>
          <cell r="EN83">
            <v>0</v>
          </cell>
          <cell r="EO83">
            <v>0</v>
          </cell>
          <cell r="EP83">
            <v>0</v>
          </cell>
          <cell r="EQ83">
            <v>0</v>
          </cell>
          <cell r="ER83">
            <v>0</v>
          </cell>
          <cell r="ES83">
            <v>0</v>
          </cell>
          <cell r="ET83">
            <v>0</v>
          </cell>
          <cell r="EU83">
            <v>0</v>
          </cell>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cell r="GA83">
            <v>0</v>
          </cell>
          <cell r="GB83">
            <v>0</v>
          </cell>
          <cell r="GC83">
            <v>0</v>
          </cell>
          <cell r="GD83">
            <v>0</v>
          </cell>
          <cell r="GE83">
            <v>0</v>
          </cell>
          <cell r="GF83">
            <v>0</v>
          </cell>
          <cell r="GG83">
            <v>0</v>
          </cell>
          <cell r="GH83">
            <v>0</v>
          </cell>
          <cell r="GI83">
            <v>0</v>
          </cell>
          <cell r="GJ83">
            <v>0</v>
          </cell>
          <cell r="GK83">
            <v>0</v>
          </cell>
          <cell r="GL83">
            <v>0</v>
          </cell>
          <cell r="GM83">
            <v>0</v>
          </cell>
          <cell r="GN83">
            <v>0</v>
          </cell>
          <cell r="GO83">
            <v>0</v>
          </cell>
          <cell r="GP83">
            <v>0</v>
          </cell>
          <cell r="GQ83">
            <v>0</v>
          </cell>
          <cell r="GR83">
            <v>0</v>
          </cell>
          <cell r="GS83">
            <v>0</v>
          </cell>
          <cell r="GT83">
            <v>0</v>
          </cell>
          <cell r="GU83">
            <v>0</v>
          </cell>
          <cell r="GV83">
            <v>0</v>
          </cell>
          <cell r="GW83">
            <v>0</v>
          </cell>
          <cell r="GX83">
            <v>0</v>
          </cell>
          <cell r="GY83">
            <v>0</v>
          </cell>
          <cell r="GZ83">
            <v>0</v>
          </cell>
          <cell r="HA83">
            <v>0</v>
          </cell>
          <cell r="HB83">
            <v>0</v>
          </cell>
          <cell r="HC83">
            <v>0</v>
          </cell>
          <cell r="HD83">
            <v>0</v>
          </cell>
          <cell r="HE83">
            <v>0</v>
          </cell>
          <cell r="HF83">
            <v>0</v>
          </cell>
          <cell r="HG83">
            <v>0</v>
          </cell>
          <cell r="HH83">
            <v>0</v>
          </cell>
          <cell r="HI83">
            <v>0</v>
          </cell>
          <cell r="HJ83">
            <v>0</v>
          </cell>
          <cell r="HK83">
            <v>0</v>
          </cell>
          <cell r="HL83">
            <v>0</v>
          </cell>
          <cell r="HM83">
            <v>0</v>
          </cell>
          <cell r="HN83">
            <v>0</v>
          </cell>
          <cell r="HO83">
            <v>0</v>
          </cell>
          <cell r="HP83">
            <v>0</v>
          </cell>
          <cell r="HQ83">
            <v>0</v>
          </cell>
          <cell r="HR83">
            <v>0</v>
          </cell>
          <cell r="HS83">
            <v>0</v>
          </cell>
          <cell r="HT83">
            <v>0</v>
          </cell>
          <cell r="HU83">
            <v>0</v>
          </cell>
          <cell r="HV83">
            <v>0</v>
          </cell>
          <cell r="HW83">
            <v>0</v>
          </cell>
          <cell r="HX83">
            <v>0</v>
          </cell>
          <cell r="HY83">
            <v>0</v>
          </cell>
          <cell r="HZ83">
            <v>0</v>
          </cell>
          <cell r="IA83">
            <v>0</v>
          </cell>
          <cell r="IB83">
            <v>0</v>
          </cell>
          <cell r="IC83">
            <v>0</v>
          </cell>
          <cell r="ID83">
            <v>0</v>
          </cell>
          <cell r="IE83">
            <v>0</v>
          </cell>
          <cell r="IF83">
            <v>0</v>
          </cell>
          <cell r="IG83">
            <v>0</v>
          </cell>
          <cell r="IH83">
            <v>0</v>
          </cell>
          <cell r="II83">
            <v>0</v>
          </cell>
          <cell r="IJ83">
            <v>0</v>
          </cell>
          <cell r="IK83">
            <v>0</v>
          </cell>
          <cell r="IL83">
            <v>0</v>
          </cell>
          <cell r="IM83">
            <v>0</v>
          </cell>
          <cell r="IN83">
            <v>0</v>
          </cell>
          <cell r="IO83">
            <v>0</v>
          </cell>
          <cell r="IP83">
            <v>0</v>
          </cell>
          <cell r="IQ83">
            <v>0</v>
          </cell>
          <cell r="IR83">
            <v>0</v>
          </cell>
          <cell r="IS83">
            <v>0</v>
          </cell>
          <cell r="IT83">
            <v>0</v>
          </cell>
          <cell r="IU83">
            <v>0</v>
          </cell>
          <cell r="IV83">
            <v>0</v>
          </cell>
          <cell r="IW83">
            <v>0</v>
          </cell>
          <cell r="IX83">
            <v>0</v>
          </cell>
          <cell r="IY83">
            <v>0</v>
          </cell>
          <cell r="IZ83">
            <v>0</v>
          </cell>
          <cell r="JA83">
            <v>0</v>
          </cell>
          <cell r="JB83">
            <v>0</v>
          </cell>
          <cell r="JC83">
            <v>0</v>
          </cell>
          <cell r="JD83">
            <v>0</v>
          </cell>
          <cell r="JE83">
            <v>0</v>
          </cell>
          <cell r="JF83">
            <v>0</v>
          </cell>
          <cell r="JG83">
            <v>0</v>
          </cell>
          <cell r="JH83">
            <v>0</v>
          </cell>
          <cell r="JI83">
            <v>0</v>
          </cell>
          <cell r="JJ83">
            <v>0</v>
          </cell>
          <cell r="JK83">
            <v>0</v>
          </cell>
          <cell r="JL83">
            <v>0</v>
          </cell>
          <cell r="JM83">
            <v>0</v>
          </cell>
          <cell r="JN83">
            <v>0</v>
          </cell>
          <cell r="JO83">
            <v>0</v>
          </cell>
          <cell r="JP83">
            <v>0</v>
          </cell>
          <cell r="JQ83">
            <v>0</v>
          </cell>
          <cell r="JR83">
            <v>0</v>
          </cell>
          <cell r="JS83">
            <v>0</v>
          </cell>
          <cell r="JT83">
            <v>0</v>
          </cell>
          <cell r="JU83">
            <v>0</v>
          </cell>
          <cell r="JV83">
            <v>0</v>
          </cell>
          <cell r="JW83">
            <v>0</v>
          </cell>
          <cell r="JX83">
            <v>0</v>
          </cell>
          <cell r="JY83">
            <v>0</v>
          </cell>
          <cell r="JZ83">
            <v>0</v>
          </cell>
          <cell r="KA83">
            <v>0</v>
          </cell>
          <cell r="KB83">
            <v>0</v>
          </cell>
          <cell r="KC83">
            <v>0</v>
          </cell>
          <cell r="KD83">
            <v>0</v>
          </cell>
          <cell r="KE83">
            <v>0</v>
          </cell>
          <cell r="KF83">
            <v>0</v>
          </cell>
          <cell r="KG83">
            <v>0</v>
          </cell>
          <cell r="KH83">
            <v>0</v>
          </cell>
          <cell r="KI83">
            <v>0</v>
          </cell>
          <cell r="KJ83">
            <v>0</v>
          </cell>
          <cell r="KK83">
            <v>0</v>
          </cell>
          <cell r="KL83">
            <v>0</v>
          </cell>
          <cell r="KM83">
            <v>0</v>
          </cell>
          <cell r="KN83">
            <v>0</v>
          </cell>
          <cell r="KO83">
            <v>0</v>
          </cell>
          <cell r="KP83">
            <v>0</v>
          </cell>
          <cell r="KQ83">
            <v>0</v>
          </cell>
          <cell r="KR83">
            <v>0</v>
          </cell>
          <cell r="KS83">
            <v>0</v>
          </cell>
          <cell r="KT83">
            <v>0</v>
          </cell>
          <cell r="KU83">
            <v>0</v>
          </cell>
          <cell r="KV83">
            <v>0</v>
          </cell>
          <cell r="KW83">
            <v>0</v>
          </cell>
          <cell r="KX83">
            <v>0</v>
          </cell>
          <cell r="KY83">
            <v>0</v>
          </cell>
          <cell r="KZ83">
            <v>0</v>
          </cell>
          <cell r="LA83">
            <v>0</v>
          </cell>
          <cell r="LB83">
            <v>0</v>
          </cell>
          <cell r="LC83">
            <v>0</v>
          </cell>
          <cell r="LD83">
            <v>0</v>
          </cell>
          <cell r="LE83">
            <v>0</v>
          </cell>
          <cell r="LF83">
            <v>0</v>
          </cell>
          <cell r="LG83">
            <v>0</v>
          </cell>
          <cell r="LH83">
            <v>0</v>
          </cell>
          <cell r="LI83">
            <v>0</v>
          </cell>
        </row>
        <row r="84">
          <cell r="D84">
            <v>4148</v>
          </cell>
          <cell r="E84" t="str">
            <v>Usluge stručnog usavršavanja</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23608.660000000003</v>
          </cell>
          <cell r="CM84">
            <v>68994.710000000006</v>
          </cell>
          <cell r="CN84">
            <v>56507.05</v>
          </cell>
          <cell r="CO84">
            <v>118610.68999999999</v>
          </cell>
          <cell r="CP84">
            <v>64395.270000000004</v>
          </cell>
          <cell r="CQ84">
            <v>38849.080000000009</v>
          </cell>
          <cell r="CR84">
            <v>65830.870000000068</v>
          </cell>
          <cell r="CS84">
            <v>20381.910000000011</v>
          </cell>
          <cell r="CT84">
            <v>69137.900000000038</v>
          </cell>
          <cell r="CU84">
            <v>61167.240000000049</v>
          </cell>
          <cell r="CV84">
            <v>60878.409999999996</v>
          </cell>
          <cell r="CW84">
            <v>175526.28999999992</v>
          </cell>
          <cell r="CX84">
            <v>36341.519999999997</v>
          </cell>
          <cell r="CY84">
            <v>68233.850000000006</v>
          </cell>
          <cell r="CZ84">
            <v>90141.34</v>
          </cell>
          <cell r="DA84">
            <v>43631.73</v>
          </cell>
          <cell r="DB84">
            <v>39077.86</v>
          </cell>
          <cell r="DC84">
            <v>113821.44</v>
          </cell>
          <cell r="DD84">
            <v>95159.679999999993</v>
          </cell>
          <cell r="DE84">
            <v>69759.39</v>
          </cell>
          <cell r="DF84">
            <v>76847.64</v>
          </cell>
          <cell r="DG84">
            <v>70884.490000000005</v>
          </cell>
          <cell r="DH84">
            <v>93167.33</v>
          </cell>
          <cell r="DI84">
            <v>190848.63</v>
          </cell>
          <cell r="DJ84">
            <v>22800.330000000005</v>
          </cell>
          <cell r="DK84">
            <v>86110.799999999988</v>
          </cell>
          <cell r="DL84">
            <v>71638.64</v>
          </cell>
          <cell r="DM84">
            <v>69449.429999999993</v>
          </cell>
          <cell r="DN84">
            <v>134440.69</v>
          </cell>
          <cell r="DO84">
            <v>47041.789999999994</v>
          </cell>
          <cell r="DP84">
            <v>54689.220000000059</v>
          </cell>
          <cell r="DQ84">
            <v>42144.87</v>
          </cell>
          <cell r="DR84">
            <v>78205.280000000013</v>
          </cell>
          <cell r="DS84">
            <v>45486.609999999979</v>
          </cell>
          <cell r="DT84">
            <v>58842.169999999991</v>
          </cell>
          <cell r="DU84">
            <v>246364.27000000016</v>
          </cell>
          <cell r="DV84">
            <v>24428.85</v>
          </cell>
          <cell r="DW84">
            <v>58681.46</v>
          </cell>
          <cell r="DX84">
            <v>62085.77</v>
          </cell>
          <cell r="DY84">
            <v>76560.350000000006</v>
          </cell>
          <cell r="DZ84">
            <v>65790.87</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V84">
            <v>0</v>
          </cell>
          <cell r="GW84">
            <v>0</v>
          </cell>
          <cell r="GX84">
            <v>0</v>
          </cell>
          <cell r="GY84">
            <v>0</v>
          </cell>
          <cell r="GZ84">
            <v>0</v>
          </cell>
          <cell r="HA84">
            <v>0</v>
          </cell>
          <cell r="HB84">
            <v>0</v>
          </cell>
          <cell r="HC84">
            <v>0</v>
          </cell>
          <cell r="HD84">
            <v>0</v>
          </cell>
          <cell r="HE84">
            <v>0</v>
          </cell>
          <cell r="HF84">
            <v>0</v>
          </cell>
          <cell r="HG84">
            <v>0</v>
          </cell>
          <cell r="HH84">
            <v>0</v>
          </cell>
          <cell r="HI84">
            <v>0</v>
          </cell>
          <cell r="HJ84">
            <v>0</v>
          </cell>
          <cell r="HK84">
            <v>0</v>
          </cell>
          <cell r="HL84">
            <v>0</v>
          </cell>
          <cell r="HM84">
            <v>0</v>
          </cell>
          <cell r="HN84">
            <v>0</v>
          </cell>
          <cell r="HO84">
            <v>0</v>
          </cell>
          <cell r="HP84">
            <v>0</v>
          </cell>
          <cell r="HQ84">
            <v>0</v>
          </cell>
          <cell r="HR84">
            <v>0</v>
          </cell>
          <cell r="HS84">
            <v>0</v>
          </cell>
          <cell r="HT84">
            <v>0</v>
          </cell>
          <cell r="HU84">
            <v>0</v>
          </cell>
          <cell r="HV84">
            <v>0</v>
          </cell>
          <cell r="HW84">
            <v>0</v>
          </cell>
          <cell r="HX84">
            <v>0</v>
          </cell>
          <cell r="HY84">
            <v>0</v>
          </cell>
          <cell r="HZ84">
            <v>0</v>
          </cell>
          <cell r="IA84">
            <v>0</v>
          </cell>
          <cell r="IB84">
            <v>0</v>
          </cell>
          <cell r="IC84">
            <v>0</v>
          </cell>
          <cell r="ID84">
            <v>0</v>
          </cell>
          <cell r="IE84">
            <v>0</v>
          </cell>
          <cell r="IF84">
            <v>0</v>
          </cell>
          <cell r="IG84">
            <v>0</v>
          </cell>
          <cell r="IH84">
            <v>0</v>
          </cell>
          <cell r="II84">
            <v>0</v>
          </cell>
          <cell r="IJ84">
            <v>0</v>
          </cell>
          <cell r="IK84">
            <v>0</v>
          </cell>
          <cell r="IL84">
            <v>0</v>
          </cell>
          <cell r="IM84">
            <v>0</v>
          </cell>
          <cell r="IN84">
            <v>0</v>
          </cell>
          <cell r="IO84">
            <v>0</v>
          </cell>
          <cell r="IP84">
            <v>0</v>
          </cell>
          <cell r="IQ84">
            <v>0</v>
          </cell>
          <cell r="IR84">
            <v>0</v>
          </cell>
          <cell r="IS84">
            <v>0</v>
          </cell>
          <cell r="IT84">
            <v>0</v>
          </cell>
          <cell r="IU84">
            <v>0</v>
          </cell>
          <cell r="IV84">
            <v>0</v>
          </cell>
          <cell r="IW84">
            <v>0</v>
          </cell>
          <cell r="IX84">
            <v>0</v>
          </cell>
          <cell r="IY84">
            <v>0</v>
          </cell>
          <cell r="IZ84">
            <v>0</v>
          </cell>
          <cell r="JA84">
            <v>0</v>
          </cell>
          <cell r="JB84">
            <v>0</v>
          </cell>
          <cell r="JC84">
            <v>0</v>
          </cell>
          <cell r="JD84">
            <v>0</v>
          </cell>
          <cell r="JE84">
            <v>0</v>
          </cell>
          <cell r="JF84">
            <v>0</v>
          </cell>
          <cell r="JG84">
            <v>0</v>
          </cell>
          <cell r="JH84">
            <v>0</v>
          </cell>
          <cell r="JI84">
            <v>0</v>
          </cell>
          <cell r="JJ84">
            <v>0</v>
          </cell>
          <cell r="JK84">
            <v>0</v>
          </cell>
          <cell r="JL84">
            <v>0</v>
          </cell>
          <cell r="JM84">
            <v>0</v>
          </cell>
          <cell r="JN84">
            <v>0</v>
          </cell>
          <cell r="JO84">
            <v>0</v>
          </cell>
          <cell r="JP84">
            <v>0</v>
          </cell>
          <cell r="JQ84">
            <v>0</v>
          </cell>
          <cell r="JR84">
            <v>0</v>
          </cell>
          <cell r="JS84">
            <v>0</v>
          </cell>
          <cell r="JT84">
            <v>0</v>
          </cell>
          <cell r="JU84">
            <v>0</v>
          </cell>
          <cell r="JV84">
            <v>0</v>
          </cell>
          <cell r="JW84">
            <v>0</v>
          </cell>
          <cell r="JX84">
            <v>0</v>
          </cell>
          <cell r="JY84">
            <v>0</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0</v>
          </cell>
          <cell r="KQ84">
            <v>0</v>
          </cell>
          <cell r="KR84">
            <v>0</v>
          </cell>
          <cell r="KS84">
            <v>0</v>
          </cell>
          <cell r="KT84">
            <v>0</v>
          </cell>
          <cell r="KU84">
            <v>0</v>
          </cell>
          <cell r="KV84">
            <v>0</v>
          </cell>
          <cell r="KW84">
            <v>0</v>
          </cell>
          <cell r="KX84">
            <v>0</v>
          </cell>
          <cell r="KY84">
            <v>0</v>
          </cell>
          <cell r="KZ84">
            <v>0</v>
          </cell>
          <cell r="LA84">
            <v>0</v>
          </cell>
          <cell r="LB84">
            <v>0</v>
          </cell>
          <cell r="LC84">
            <v>0</v>
          </cell>
          <cell r="LD84">
            <v>0</v>
          </cell>
          <cell r="LE84">
            <v>0</v>
          </cell>
          <cell r="LF84">
            <v>0</v>
          </cell>
          <cell r="LG84">
            <v>0</v>
          </cell>
          <cell r="LH84">
            <v>0</v>
          </cell>
          <cell r="LI84">
            <v>0</v>
          </cell>
        </row>
        <row r="85">
          <cell r="D85">
            <v>4149</v>
          </cell>
          <cell r="E85" t="str">
            <v>Ostale usluge</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129848.44</v>
          </cell>
          <cell r="CM85">
            <v>341121.55999999994</v>
          </cell>
          <cell r="CN85">
            <v>579445.97</v>
          </cell>
          <cell r="CO85">
            <v>448035.98999999947</v>
          </cell>
          <cell r="CP85">
            <v>352875.53000000009</v>
          </cell>
          <cell r="CQ85">
            <v>473512.61999999959</v>
          </cell>
          <cell r="CR85">
            <v>629934.83000000031</v>
          </cell>
          <cell r="CS85">
            <v>524034.55000000016</v>
          </cell>
          <cell r="CT85">
            <v>816090.06000000052</v>
          </cell>
          <cell r="CU85">
            <v>925789.70000000019</v>
          </cell>
          <cell r="CV85">
            <v>358461.56000000029</v>
          </cell>
          <cell r="CW85">
            <v>1355493.3199999989</v>
          </cell>
          <cell r="CX85">
            <v>380344.63</v>
          </cell>
          <cell r="CY85">
            <v>354298.36</v>
          </cell>
          <cell r="CZ85">
            <v>747770.32</v>
          </cell>
          <cell r="DA85">
            <v>249397.15</v>
          </cell>
          <cell r="DB85">
            <v>325423.32</v>
          </cell>
          <cell r="DC85">
            <v>514029.32</v>
          </cell>
          <cell r="DD85">
            <v>909545.98</v>
          </cell>
          <cell r="DE85">
            <v>424671.49</v>
          </cell>
          <cell r="DF85">
            <v>717731.32</v>
          </cell>
          <cell r="DG85">
            <v>1069530.6200000001</v>
          </cell>
          <cell r="DH85">
            <v>528434.84</v>
          </cell>
          <cell r="DI85">
            <v>1415045.78</v>
          </cell>
          <cell r="DJ85">
            <v>276769.37</v>
          </cell>
          <cell r="DK85">
            <v>462394.67000000027</v>
          </cell>
          <cell r="DL85">
            <v>880856.14</v>
          </cell>
          <cell r="DM85">
            <v>685779.99999999988</v>
          </cell>
          <cell r="DN85">
            <v>583428.26000000036</v>
          </cell>
          <cell r="DO85">
            <v>430425.27999999956</v>
          </cell>
          <cell r="DP85">
            <v>965215.97999999975</v>
          </cell>
          <cell r="DQ85">
            <v>482389.32</v>
          </cell>
          <cell r="DR85">
            <v>502786.6499999995</v>
          </cell>
          <cell r="DS85">
            <v>959274.75999999943</v>
          </cell>
          <cell r="DT85">
            <v>568960.34000000055</v>
          </cell>
          <cell r="DU85">
            <v>1408612.0499999996</v>
          </cell>
          <cell r="DV85">
            <v>182735.03</v>
          </cell>
          <cell r="DW85">
            <v>363355.53</v>
          </cell>
          <cell r="DX85">
            <v>661144.29</v>
          </cell>
          <cell r="DY85">
            <v>556246.51</v>
          </cell>
          <cell r="DZ85">
            <v>645000.25</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cell r="GA85">
            <v>0</v>
          </cell>
          <cell r="GB85">
            <v>0</v>
          </cell>
          <cell r="GC85">
            <v>0</v>
          </cell>
          <cell r="GD85">
            <v>0</v>
          </cell>
          <cell r="GE85">
            <v>0</v>
          </cell>
          <cell r="GF85">
            <v>0</v>
          </cell>
          <cell r="GG85">
            <v>0</v>
          </cell>
          <cell r="GH85">
            <v>0</v>
          </cell>
          <cell r="GI85">
            <v>0</v>
          </cell>
          <cell r="GJ85">
            <v>0</v>
          </cell>
          <cell r="GK85">
            <v>0</v>
          </cell>
          <cell r="GL85">
            <v>0</v>
          </cell>
          <cell r="GM85">
            <v>0</v>
          </cell>
          <cell r="GN85">
            <v>0</v>
          </cell>
          <cell r="GO85">
            <v>0</v>
          </cell>
          <cell r="GP85">
            <v>0</v>
          </cell>
          <cell r="GQ85">
            <v>0</v>
          </cell>
          <cell r="GR85">
            <v>0</v>
          </cell>
          <cell r="GS85">
            <v>0</v>
          </cell>
          <cell r="GT85">
            <v>0</v>
          </cell>
          <cell r="GU85">
            <v>0</v>
          </cell>
          <cell r="GV85">
            <v>0</v>
          </cell>
          <cell r="GW85">
            <v>0</v>
          </cell>
          <cell r="GX85">
            <v>0</v>
          </cell>
          <cell r="GY85">
            <v>0</v>
          </cell>
          <cell r="GZ85">
            <v>0</v>
          </cell>
          <cell r="HA85">
            <v>0</v>
          </cell>
          <cell r="HB85">
            <v>0</v>
          </cell>
          <cell r="HC85">
            <v>0</v>
          </cell>
          <cell r="HD85">
            <v>0</v>
          </cell>
          <cell r="HE85">
            <v>0</v>
          </cell>
          <cell r="HF85">
            <v>0</v>
          </cell>
          <cell r="HG85">
            <v>0</v>
          </cell>
          <cell r="HH85">
            <v>0</v>
          </cell>
          <cell r="HI85">
            <v>0</v>
          </cell>
          <cell r="HJ85">
            <v>0</v>
          </cell>
          <cell r="HK85">
            <v>0</v>
          </cell>
          <cell r="HL85">
            <v>0</v>
          </cell>
          <cell r="HM85">
            <v>0</v>
          </cell>
          <cell r="HN85">
            <v>0</v>
          </cell>
          <cell r="HO85">
            <v>0</v>
          </cell>
          <cell r="HP85">
            <v>0</v>
          </cell>
          <cell r="HQ85">
            <v>0</v>
          </cell>
          <cell r="HR85">
            <v>0</v>
          </cell>
          <cell r="HS85">
            <v>0</v>
          </cell>
          <cell r="HT85">
            <v>0</v>
          </cell>
          <cell r="HU85">
            <v>0</v>
          </cell>
          <cell r="HV85">
            <v>0</v>
          </cell>
          <cell r="HW85">
            <v>0</v>
          </cell>
          <cell r="HX85">
            <v>0</v>
          </cell>
          <cell r="HY85">
            <v>0</v>
          </cell>
          <cell r="HZ85">
            <v>0</v>
          </cell>
          <cell r="IA85">
            <v>0</v>
          </cell>
          <cell r="IB85">
            <v>0</v>
          </cell>
          <cell r="IC85">
            <v>0</v>
          </cell>
          <cell r="ID85">
            <v>0</v>
          </cell>
          <cell r="IE85">
            <v>0</v>
          </cell>
          <cell r="IF85">
            <v>0</v>
          </cell>
          <cell r="IG85">
            <v>0</v>
          </cell>
          <cell r="IH85">
            <v>0</v>
          </cell>
          <cell r="II85">
            <v>0</v>
          </cell>
          <cell r="IJ85">
            <v>0</v>
          </cell>
          <cell r="IK85">
            <v>0</v>
          </cell>
          <cell r="IL85">
            <v>0</v>
          </cell>
          <cell r="IM85">
            <v>0</v>
          </cell>
          <cell r="IN85">
            <v>0</v>
          </cell>
          <cell r="IO85">
            <v>0</v>
          </cell>
          <cell r="IP85">
            <v>0</v>
          </cell>
          <cell r="IQ85">
            <v>0</v>
          </cell>
          <cell r="IR85">
            <v>0</v>
          </cell>
          <cell r="IS85">
            <v>0</v>
          </cell>
          <cell r="IT85">
            <v>0</v>
          </cell>
          <cell r="IU85">
            <v>0</v>
          </cell>
          <cell r="IV85">
            <v>0</v>
          </cell>
          <cell r="IW85">
            <v>0</v>
          </cell>
          <cell r="IX85">
            <v>0</v>
          </cell>
          <cell r="IY85">
            <v>0</v>
          </cell>
          <cell r="IZ85">
            <v>0</v>
          </cell>
          <cell r="JA85">
            <v>0</v>
          </cell>
          <cell r="JB85">
            <v>0</v>
          </cell>
          <cell r="JC85">
            <v>0</v>
          </cell>
          <cell r="JD85">
            <v>0</v>
          </cell>
          <cell r="JE85">
            <v>0</v>
          </cell>
          <cell r="JF85">
            <v>0</v>
          </cell>
          <cell r="JG85">
            <v>0</v>
          </cell>
          <cell r="JH85">
            <v>0</v>
          </cell>
          <cell r="JI85">
            <v>0</v>
          </cell>
          <cell r="JJ85">
            <v>0</v>
          </cell>
          <cell r="JK85">
            <v>0</v>
          </cell>
          <cell r="JL85">
            <v>0</v>
          </cell>
          <cell r="JM85">
            <v>0</v>
          </cell>
          <cell r="JN85">
            <v>0</v>
          </cell>
          <cell r="JO85">
            <v>0</v>
          </cell>
          <cell r="JP85">
            <v>0</v>
          </cell>
          <cell r="JQ85">
            <v>0</v>
          </cell>
          <cell r="JR85">
            <v>0</v>
          </cell>
          <cell r="JS85">
            <v>0</v>
          </cell>
          <cell r="JT85">
            <v>0</v>
          </cell>
          <cell r="JU85">
            <v>0</v>
          </cell>
          <cell r="JV85">
            <v>0</v>
          </cell>
          <cell r="JW85">
            <v>0</v>
          </cell>
          <cell r="JX85">
            <v>0</v>
          </cell>
          <cell r="JY85">
            <v>0</v>
          </cell>
          <cell r="JZ85">
            <v>0</v>
          </cell>
          <cell r="KA85">
            <v>0</v>
          </cell>
          <cell r="KB85">
            <v>0</v>
          </cell>
          <cell r="KC85">
            <v>0</v>
          </cell>
          <cell r="KD85">
            <v>0</v>
          </cell>
          <cell r="KE85">
            <v>0</v>
          </cell>
          <cell r="KF85">
            <v>0</v>
          </cell>
          <cell r="KG85">
            <v>0</v>
          </cell>
          <cell r="KH85">
            <v>0</v>
          </cell>
          <cell r="KI85">
            <v>0</v>
          </cell>
          <cell r="KJ85">
            <v>0</v>
          </cell>
          <cell r="KK85">
            <v>0</v>
          </cell>
          <cell r="KL85">
            <v>0</v>
          </cell>
          <cell r="KM85">
            <v>0</v>
          </cell>
          <cell r="KN85">
            <v>0</v>
          </cell>
          <cell r="KO85">
            <v>0</v>
          </cell>
          <cell r="KP85">
            <v>0</v>
          </cell>
          <cell r="KQ85">
            <v>0</v>
          </cell>
          <cell r="KR85">
            <v>0</v>
          </cell>
          <cell r="KS85">
            <v>0</v>
          </cell>
          <cell r="KT85">
            <v>0</v>
          </cell>
          <cell r="KU85">
            <v>0</v>
          </cell>
          <cell r="KV85">
            <v>0</v>
          </cell>
          <cell r="KW85">
            <v>0</v>
          </cell>
          <cell r="KX85">
            <v>0</v>
          </cell>
          <cell r="KY85">
            <v>0</v>
          </cell>
          <cell r="KZ85">
            <v>0</v>
          </cell>
          <cell r="LA85">
            <v>0</v>
          </cell>
          <cell r="LB85">
            <v>0</v>
          </cell>
          <cell r="LC85">
            <v>0</v>
          </cell>
          <cell r="LD85">
            <v>0</v>
          </cell>
          <cell r="LE85">
            <v>0</v>
          </cell>
          <cell r="LF85">
            <v>0</v>
          </cell>
          <cell r="LG85">
            <v>0</v>
          </cell>
          <cell r="LH85">
            <v>0</v>
          </cell>
          <cell r="LI85">
            <v>0</v>
          </cell>
        </row>
        <row r="86">
          <cell r="C86">
            <v>415</v>
          </cell>
          <cell r="D86">
            <v>415</v>
          </cell>
          <cell r="E86" t="str">
            <v>Rashodi za tekuće održavanje</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39625.519999999997</v>
          </cell>
          <cell r="CM86">
            <v>746518.12</v>
          </cell>
          <cell r="CN86">
            <v>2188111.64</v>
          </cell>
          <cell r="CO86">
            <v>860738.31999999983</v>
          </cell>
          <cell r="CP86">
            <v>1045961.96</v>
          </cell>
          <cell r="CQ86">
            <v>1586588.0699999998</v>
          </cell>
          <cell r="CR86">
            <v>1708745.73</v>
          </cell>
          <cell r="CS86">
            <v>2046173.92</v>
          </cell>
          <cell r="CT86">
            <v>2633936.0099999998</v>
          </cell>
          <cell r="CU86">
            <v>1316206.53</v>
          </cell>
          <cell r="CV86">
            <v>1381658.69</v>
          </cell>
          <cell r="CW86">
            <v>4861519.66</v>
          </cell>
          <cell r="CX86">
            <v>639522.21</v>
          </cell>
          <cell r="CY86">
            <v>185129.93999999994</v>
          </cell>
          <cell r="CZ86">
            <v>1189329.8499999999</v>
          </cell>
          <cell r="DA86">
            <v>2186869.6</v>
          </cell>
          <cell r="DB86">
            <v>2500201.56</v>
          </cell>
          <cell r="DC86">
            <v>1421763.2600000002</v>
          </cell>
          <cell r="DD86">
            <v>1944244.05</v>
          </cell>
          <cell r="DE86">
            <v>1888022.9799999997</v>
          </cell>
          <cell r="DF86">
            <v>2165109.09</v>
          </cell>
          <cell r="DG86">
            <v>2645946.2399999998</v>
          </cell>
          <cell r="DH86">
            <v>1134749.9900000002</v>
          </cell>
          <cell r="DI86">
            <v>3374454.9999999991</v>
          </cell>
          <cell r="DJ86">
            <v>605572.42000000004</v>
          </cell>
          <cell r="DK86">
            <v>1430948.2699999996</v>
          </cell>
          <cell r="DL86">
            <v>1541159.98</v>
          </cell>
          <cell r="DM86">
            <v>1495923.86</v>
          </cell>
          <cell r="DN86">
            <v>1537431.38</v>
          </cell>
          <cell r="DO86">
            <v>1471949.0899999999</v>
          </cell>
          <cell r="DP86">
            <v>787283.64</v>
          </cell>
          <cell r="DQ86">
            <v>1786413.21</v>
          </cell>
          <cell r="DR86">
            <v>3880961.3100000005</v>
          </cell>
          <cell r="DS86">
            <v>962169.45</v>
          </cell>
          <cell r="DT86">
            <v>1789182.7099999997</v>
          </cell>
          <cell r="DU86">
            <v>2826847.3199999994</v>
          </cell>
          <cell r="DV86">
            <v>94021.83</v>
          </cell>
          <cell r="DW86">
            <v>726586.2</v>
          </cell>
          <cell r="DX86">
            <v>1501775.73</v>
          </cell>
          <cell r="DY86">
            <v>817453.67</v>
          </cell>
          <cell r="DZ86">
            <v>1646121.33</v>
          </cell>
          <cell r="EA86">
            <v>1787416.93</v>
          </cell>
          <cell r="EB86">
            <v>1593097.05</v>
          </cell>
          <cell r="EC86">
            <v>1693887.02</v>
          </cell>
          <cell r="ED86">
            <v>1322349.8999999999</v>
          </cell>
          <cell r="EE86">
            <v>2089865.16</v>
          </cell>
          <cell r="EF86">
            <v>2656726.35</v>
          </cell>
          <cell r="EG86">
            <v>4522986.3099999996</v>
          </cell>
          <cell r="EH86">
            <v>133702.59</v>
          </cell>
          <cell r="EI86">
            <v>831412.02</v>
          </cell>
          <cell r="EJ86">
            <v>1518146.21</v>
          </cell>
          <cell r="EK86">
            <v>1549212.25</v>
          </cell>
          <cell r="EL86">
            <v>2002570.68</v>
          </cell>
          <cell r="EM86">
            <v>1160348.8799999999</v>
          </cell>
          <cell r="EN86">
            <v>1865668.51</v>
          </cell>
          <cell r="EO86">
            <v>1371232.73</v>
          </cell>
          <cell r="EP86">
            <v>2163282.15</v>
          </cell>
          <cell r="EQ86">
            <v>1881648.29</v>
          </cell>
          <cell r="ER86">
            <v>1702269.74</v>
          </cell>
          <cell r="ES86">
            <v>4045495.9</v>
          </cell>
          <cell r="ET86">
            <v>0</v>
          </cell>
          <cell r="EU86">
            <v>0</v>
          </cell>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cell r="GA86">
            <v>0</v>
          </cell>
          <cell r="GB86">
            <v>0</v>
          </cell>
          <cell r="GC86">
            <v>0</v>
          </cell>
          <cell r="GD86">
            <v>0</v>
          </cell>
          <cell r="GE86">
            <v>0</v>
          </cell>
          <cell r="GF86">
            <v>0</v>
          </cell>
          <cell r="GG86">
            <v>0</v>
          </cell>
          <cell r="GH86">
            <v>0</v>
          </cell>
          <cell r="GI86">
            <v>0</v>
          </cell>
          <cell r="GJ86">
            <v>0</v>
          </cell>
          <cell r="GK86">
            <v>0</v>
          </cell>
          <cell r="GL86">
            <v>0</v>
          </cell>
          <cell r="GM86">
            <v>0</v>
          </cell>
          <cell r="GN86">
            <v>0</v>
          </cell>
          <cell r="GO86">
            <v>0</v>
          </cell>
          <cell r="GP86">
            <v>0</v>
          </cell>
          <cell r="GQ86">
            <v>0</v>
          </cell>
          <cell r="GR86">
            <v>0</v>
          </cell>
          <cell r="GS86">
            <v>0</v>
          </cell>
          <cell r="GT86">
            <v>0</v>
          </cell>
          <cell r="GU86">
            <v>0</v>
          </cell>
          <cell r="GV86">
            <v>0</v>
          </cell>
          <cell r="GW86">
            <v>0</v>
          </cell>
          <cell r="GX86">
            <v>0</v>
          </cell>
          <cell r="GY86">
            <v>0</v>
          </cell>
          <cell r="GZ86">
            <v>0</v>
          </cell>
          <cell r="HA86">
            <v>0</v>
          </cell>
          <cell r="HB86">
            <v>0</v>
          </cell>
          <cell r="HC86">
            <v>0</v>
          </cell>
          <cell r="HD86">
            <v>0</v>
          </cell>
          <cell r="HE86">
            <v>0</v>
          </cell>
          <cell r="HF86">
            <v>0</v>
          </cell>
          <cell r="HG86">
            <v>0</v>
          </cell>
          <cell r="HH86">
            <v>0</v>
          </cell>
          <cell r="HI86">
            <v>0</v>
          </cell>
          <cell r="HJ86">
            <v>0</v>
          </cell>
          <cell r="HK86">
            <v>0</v>
          </cell>
          <cell r="HL86">
            <v>0</v>
          </cell>
          <cell r="HM86">
            <v>0</v>
          </cell>
          <cell r="HN86">
            <v>0</v>
          </cell>
          <cell r="HO86">
            <v>0</v>
          </cell>
          <cell r="HP86">
            <v>0</v>
          </cell>
          <cell r="HQ86">
            <v>0</v>
          </cell>
          <cell r="HR86">
            <v>0</v>
          </cell>
          <cell r="HS86">
            <v>0</v>
          </cell>
          <cell r="HT86">
            <v>0</v>
          </cell>
          <cell r="HU86">
            <v>0</v>
          </cell>
          <cell r="HV86">
            <v>0</v>
          </cell>
          <cell r="HW86">
            <v>0</v>
          </cell>
          <cell r="HX86">
            <v>0</v>
          </cell>
          <cell r="HY86">
            <v>0</v>
          </cell>
          <cell r="HZ86">
            <v>0</v>
          </cell>
          <cell r="IA86">
            <v>0</v>
          </cell>
          <cell r="IB86">
            <v>0</v>
          </cell>
          <cell r="IC86">
            <v>0</v>
          </cell>
          <cell r="ID86">
            <v>0</v>
          </cell>
          <cell r="IE86">
            <v>0</v>
          </cell>
          <cell r="IF86">
            <v>0</v>
          </cell>
          <cell r="IG86">
            <v>0</v>
          </cell>
          <cell r="IH86">
            <v>0</v>
          </cell>
          <cell r="II86">
            <v>0</v>
          </cell>
          <cell r="IJ86">
            <v>0</v>
          </cell>
          <cell r="IK86">
            <v>0</v>
          </cell>
          <cell r="IL86">
            <v>0</v>
          </cell>
          <cell r="IM86">
            <v>0</v>
          </cell>
          <cell r="IN86">
            <v>0</v>
          </cell>
          <cell r="IO86">
            <v>0</v>
          </cell>
          <cell r="IP86">
            <v>0</v>
          </cell>
          <cell r="IQ86">
            <v>0</v>
          </cell>
          <cell r="IR86">
            <v>0</v>
          </cell>
          <cell r="IS86">
            <v>0</v>
          </cell>
          <cell r="IT86">
            <v>0</v>
          </cell>
          <cell r="IU86">
            <v>0</v>
          </cell>
          <cell r="IV86">
            <v>0</v>
          </cell>
          <cell r="IW86">
            <v>0</v>
          </cell>
          <cell r="IX86">
            <v>0</v>
          </cell>
          <cell r="IY86">
            <v>0</v>
          </cell>
          <cell r="IZ86">
            <v>0</v>
          </cell>
          <cell r="JA86">
            <v>0</v>
          </cell>
          <cell r="JB86">
            <v>0</v>
          </cell>
          <cell r="JC86">
            <v>0</v>
          </cell>
          <cell r="JD86">
            <v>0</v>
          </cell>
          <cell r="JE86">
            <v>0</v>
          </cell>
          <cell r="JF86">
            <v>0</v>
          </cell>
          <cell r="JG86">
            <v>0</v>
          </cell>
          <cell r="JH86">
            <v>0</v>
          </cell>
          <cell r="JI86">
            <v>0</v>
          </cell>
          <cell r="JJ86">
            <v>0</v>
          </cell>
          <cell r="JK86">
            <v>0</v>
          </cell>
          <cell r="JL86">
            <v>0</v>
          </cell>
          <cell r="JM86">
            <v>0</v>
          </cell>
          <cell r="JN86">
            <v>0</v>
          </cell>
          <cell r="JO86">
            <v>0</v>
          </cell>
          <cell r="JP86">
            <v>0</v>
          </cell>
          <cell r="JQ86">
            <v>0</v>
          </cell>
          <cell r="JR86">
            <v>0</v>
          </cell>
          <cell r="JS86">
            <v>0</v>
          </cell>
          <cell r="JT86">
            <v>0</v>
          </cell>
          <cell r="JU86">
            <v>0</v>
          </cell>
          <cell r="JV86">
            <v>0</v>
          </cell>
          <cell r="JW86">
            <v>0</v>
          </cell>
          <cell r="JX86">
            <v>0</v>
          </cell>
          <cell r="JY86">
            <v>0</v>
          </cell>
          <cell r="JZ86">
            <v>0</v>
          </cell>
          <cell r="KA86">
            <v>0</v>
          </cell>
          <cell r="KB86">
            <v>0</v>
          </cell>
          <cell r="KC86">
            <v>0</v>
          </cell>
          <cell r="KD86">
            <v>0</v>
          </cell>
          <cell r="KE86">
            <v>0</v>
          </cell>
          <cell r="KF86">
            <v>0</v>
          </cell>
          <cell r="KG86">
            <v>0</v>
          </cell>
          <cell r="KH86">
            <v>0</v>
          </cell>
          <cell r="KI86">
            <v>0</v>
          </cell>
          <cell r="KJ86">
            <v>0</v>
          </cell>
          <cell r="KK86">
            <v>0</v>
          </cell>
          <cell r="KL86">
            <v>0</v>
          </cell>
          <cell r="KM86">
            <v>0</v>
          </cell>
          <cell r="KN86">
            <v>0</v>
          </cell>
          <cell r="KO86">
            <v>0</v>
          </cell>
          <cell r="KP86">
            <v>0</v>
          </cell>
          <cell r="KQ86">
            <v>0</v>
          </cell>
          <cell r="KR86">
            <v>0</v>
          </cell>
          <cell r="KS86">
            <v>0</v>
          </cell>
          <cell r="KT86">
            <v>0</v>
          </cell>
          <cell r="KU86">
            <v>0</v>
          </cell>
          <cell r="KV86">
            <v>0</v>
          </cell>
          <cell r="KW86">
            <v>0</v>
          </cell>
          <cell r="KX86">
            <v>0</v>
          </cell>
          <cell r="KY86">
            <v>0</v>
          </cell>
          <cell r="KZ86">
            <v>0</v>
          </cell>
          <cell r="LA86">
            <v>0</v>
          </cell>
          <cell r="LB86">
            <v>0</v>
          </cell>
          <cell r="LC86">
            <v>0</v>
          </cell>
          <cell r="LD86">
            <v>0</v>
          </cell>
          <cell r="LE86">
            <v>0</v>
          </cell>
          <cell r="LF86">
            <v>0</v>
          </cell>
          <cell r="LG86">
            <v>0</v>
          </cell>
          <cell r="LH86">
            <v>0</v>
          </cell>
          <cell r="LI86">
            <v>0</v>
          </cell>
        </row>
        <row r="87">
          <cell r="D87">
            <v>4151</v>
          </cell>
          <cell r="E87" t="str">
            <v>Tekuće održavanje javne infrastrukture</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567333.32999999996</v>
          </cell>
          <cell r="CN87">
            <v>1961942.4200000002</v>
          </cell>
          <cell r="CO87">
            <v>567000</v>
          </cell>
          <cell r="CP87">
            <v>831109.08</v>
          </cell>
          <cell r="CQ87">
            <v>1395275.75</v>
          </cell>
          <cell r="CR87">
            <v>1439952.94</v>
          </cell>
          <cell r="CS87">
            <v>1795442.42</v>
          </cell>
          <cell r="CT87">
            <v>2362275.7399999998</v>
          </cell>
          <cell r="CU87">
            <v>996275.75</v>
          </cell>
          <cell r="CV87">
            <v>1058825.47</v>
          </cell>
          <cell r="CW87">
            <v>3869101.56</v>
          </cell>
          <cell r="CX87">
            <v>558500</v>
          </cell>
          <cell r="CY87">
            <v>166.67</v>
          </cell>
          <cell r="CZ87">
            <v>558500</v>
          </cell>
          <cell r="DA87">
            <v>1886084.75</v>
          </cell>
          <cell r="DB87">
            <v>2215051.5</v>
          </cell>
          <cell r="DC87">
            <v>1118456.52</v>
          </cell>
          <cell r="DD87">
            <v>1686775.75</v>
          </cell>
          <cell r="DE87">
            <v>1436775.75</v>
          </cell>
          <cell r="DF87">
            <v>1752310.79</v>
          </cell>
          <cell r="DG87">
            <v>2272390.75</v>
          </cell>
          <cell r="DH87">
            <v>783152.4</v>
          </cell>
          <cell r="DI87">
            <v>2402498.1499999994</v>
          </cell>
          <cell r="DJ87">
            <v>537642.97000000009</v>
          </cell>
          <cell r="DK87">
            <v>1116833.3299999998</v>
          </cell>
          <cell r="DL87">
            <v>1305784.18</v>
          </cell>
          <cell r="DM87">
            <v>1242197.1600000001</v>
          </cell>
          <cell r="DN87">
            <v>1298294.9999999998</v>
          </cell>
          <cell r="DO87">
            <v>1191028.7599999998</v>
          </cell>
          <cell r="DP87">
            <v>601357.14</v>
          </cell>
          <cell r="DQ87">
            <v>1490817.88</v>
          </cell>
          <cell r="DR87">
            <v>3578133.5800000005</v>
          </cell>
          <cell r="DS87">
            <v>601357.14</v>
          </cell>
          <cell r="DT87">
            <v>1429629.89</v>
          </cell>
          <cell r="DU87">
            <v>1629283.42</v>
          </cell>
          <cell r="DV87">
            <v>166</v>
          </cell>
          <cell r="DW87">
            <v>566834.01</v>
          </cell>
          <cell r="DX87">
            <v>1094105.28</v>
          </cell>
          <cell r="DY87">
            <v>567011.84000000008</v>
          </cell>
          <cell r="DZ87">
            <v>1441605.28</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V87">
            <v>0</v>
          </cell>
          <cell r="GW87">
            <v>0</v>
          </cell>
          <cell r="GX87">
            <v>0</v>
          </cell>
          <cell r="GY87">
            <v>0</v>
          </cell>
          <cell r="GZ87">
            <v>0</v>
          </cell>
          <cell r="HA87">
            <v>0</v>
          </cell>
          <cell r="HB87">
            <v>0</v>
          </cell>
          <cell r="HC87">
            <v>0</v>
          </cell>
          <cell r="HD87">
            <v>0</v>
          </cell>
          <cell r="HE87">
            <v>0</v>
          </cell>
          <cell r="HF87">
            <v>0</v>
          </cell>
          <cell r="HG87">
            <v>0</v>
          </cell>
          <cell r="HH87">
            <v>0</v>
          </cell>
          <cell r="HI87">
            <v>0</v>
          </cell>
          <cell r="HJ87">
            <v>0</v>
          </cell>
          <cell r="HK87">
            <v>0</v>
          </cell>
          <cell r="HL87">
            <v>0</v>
          </cell>
          <cell r="HM87">
            <v>0</v>
          </cell>
          <cell r="HN87">
            <v>0</v>
          </cell>
          <cell r="HO87">
            <v>0</v>
          </cell>
          <cell r="HP87">
            <v>0</v>
          </cell>
          <cell r="HQ87">
            <v>0</v>
          </cell>
          <cell r="HR87">
            <v>0</v>
          </cell>
          <cell r="HS87">
            <v>0</v>
          </cell>
          <cell r="HT87">
            <v>0</v>
          </cell>
          <cell r="HU87">
            <v>0</v>
          </cell>
          <cell r="HV87">
            <v>0</v>
          </cell>
          <cell r="HW87">
            <v>0</v>
          </cell>
          <cell r="HX87">
            <v>0</v>
          </cell>
          <cell r="HY87">
            <v>0</v>
          </cell>
          <cell r="HZ87">
            <v>0</v>
          </cell>
          <cell r="IA87">
            <v>0</v>
          </cell>
          <cell r="IB87">
            <v>0</v>
          </cell>
          <cell r="IC87">
            <v>0</v>
          </cell>
          <cell r="ID87">
            <v>0</v>
          </cell>
          <cell r="IE87">
            <v>0</v>
          </cell>
          <cell r="IF87">
            <v>0</v>
          </cell>
          <cell r="IG87">
            <v>0</v>
          </cell>
          <cell r="IH87">
            <v>0</v>
          </cell>
          <cell r="II87">
            <v>0</v>
          </cell>
          <cell r="IJ87">
            <v>0</v>
          </cell>
          <cell r="IK87">
            <v>0</v>
          </cell>
          <cell r="IL87">
            <v>0</v>
          </cell>
          <cell r="IM87">
            <v>0</v>
          </cell>
          <cell r="IN87">
            <v>0</v>
          </cell>
          <cell r="IO87">
            <v>0</v>
          </cell>
          <cell r="IP87">
            <v>0</v>
          </cell>
          <cell r="IQ87">
            <v>0</v>
          </cell>
          <cell r="IR87">
            <v>0</v>
          </cell>
          <cell r="IS87">
            <v>0</v>
          </cell>
          <cell r="IT87">
            <v>0</v>
          </cell>
          <cell r="IU87">
            <v>0</v>
          </cell>
          <cell r="IV87">
            <v>0</v>
          </cell>
          <cell r="IW87">
            <v>0</v>
          </cell>
          <cell r="IX87">
            <v>0</v>
          </cell>
          <cell r="IY87">
            <v>0</v>
          </cell>
          <cell r="IZ87">
            <v>0</v>
          </cell>
          <cell r="JA87">
            <v>0</v>
          </cell>
          <cell r="JB87">
            <v>0</v>
          </cell>
          <cell r="JC87">
            <v>0</v>
          </cell>
          <cell r="JD87">
            <v>0</v>
          </cell>
          <cell r="JE87">
            <v>0</v>
          </cell>
          <cell r="JF87">
            <v>0</v>
          </cell>
          <cell r="JG87">
            <v>0</v>
          </cell>
          <cell r="JH87">
            <v>0</v>
          </cell>
          <cell r="JI87">
            <v>0</v>
          </cell>
          <cell r="JJ87">
            <v>0</v>
          </cell>
          <cell r="JK87">
            <v>0</v>
          </cell>
          <cell r="JL87">
            <v>0</v>
          </cell>
          <cell r="JM87">
            <v>0</v>
          </cell>
          <cell r="JN87">
            <v>0</v>
          </cell>
          <cell r="JO87">
            <v>0</v>
          </cell>
          <cell r="JP87">
            <v>0</v>
          </cell>
          <cell r="JQ87">
            <v>0</v>
          </cell>
          <cell r="JR87">
            <v>0</v>
          </cell>
          <cell r="JS87">
            <v>0</v>
          </cell>
          <cell r="JT87">
            <v>0</v>
          </cell>
          <cell r="JU87">
            <v>0</v>
          </cell>
          <cell r="JV87">
            <v>0</v>
          </cell>
          <cell r="JW87">
            <v>0</v>
          </cell>
          <cell r="JX87">
            <v>0</v>
          </cell>
          <cell r="JY87">
            <v>0</v>
          </cell>
          <cell r="JZ87">
            <v>0</v>
          </cell>
          <cell r="KA87">
            <v>0</v>
          </cell>
          <cell r="KB87">
            <v>0</v>
          </cell>
          <cell r="KC87">
            <v>0</v>
          </cell>
          <cell r="KD87">
            <v>0</v>
          </cell>
          <cell r="KE87">
            <v>0</v>
          </cell>
          <cell r="KF87">
            <v>0</v>
          </cell>
          <cell r="KG87">
            <v>0</v>
          </cell>
          <cell r="KH87">
            <v>0</v>
          </cell>
          <cell r="KI87">
            <v>0</v>
          </cell>
          <cell r="KJ87">
            <v>0</v>
          </cell>
          <cell r="KK87">
            <v>0</v>
          </cell>
          <cell r="KL87">
            <v>0</v>
          </cell>
          <cell r="KM87">
            <v>0</v>
          </cell>
          <cell r="KN87">
            <v>0</v>
          </cell>
          <cell r="KO87">
            <v>0</v>
          </cell>
          <cell r="KP87">
            <v>0</v>
          </cell>
          <cell r="KQ87">
            <v>0</v>
          </cell>
          <cell r="KR87">
            <v>0</v>
          </cell>
          <cell r="KS87">
            <v>0</v>
          </cell>
          <cell r="KT87">
            <v>0</v>
          </cell>
          <cell r="KU87">
            <v>0</v>
          </cell>
          <cell r="KV87">
            <v>0</v>
          </cell>
          <cell r="KW87">
            <v>0</v>
          </cell>
          <cell r="KX87">
            <v>0</v>
          </cell>
          <cell r="KY87">
            <v>0</v>
          </cell>
          <cell r="KZ87">
            <v>0</v>
          </cell>
          <cell r="LA87">
            <v>0</v>
          </cell>
          <cell r="LB87">
            <v>0</v>
          </cell>
          <cell r="LC87">
            <v>0</v>
          </cell>
          <cell r="LD87">
            <v>0</v>
          </cell>
          <cell r="LE87">
            <v>0</v>
          </cell>
          <cell r="LF87">
            <v>0</v>
          </cell>
          <cell r="LG87">
            <v>0</v>
          </cell>
          <cell r="LH87">
            <v>0</v>
          </cell>
          <cell r="LI87">
            <v>0</v>
          </cell>
        </row>
        <row r="88">
          <cell r="D88">
            <v>4152</v>
          </cell>
          <cell r="E88" t="str">
            <v>Tekuće održavanje građevinskih objekata</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9044.9000000000015</v>
          </cell>
          <cell r="CM88">
            <v>60860.650000000009</v>
          </cell>
          <cell r="CN88">
            <v>79115.170000000013</v>
          </cell>
          <cell r="CO88">
            <v>96998.14</v>
          </cell>
          <cell r="CP88">
            <v>69695.600000000006</v>
          </cell>
          <cell r="CQ88">
            <v>68808.770000000033</v>
          </cell>
          <cell r="CR88">
            <v>77664.74000000002</v>
          </cell>
          <cell r="CS88">
            <v>85421.62000000001</v>
          </cell>
          <cell r="CT88">
            <v>105069.08</v>
          </cell>
          <cell r="CU88">
            <v>137215.75000000003</v>
          </cell>
          <cell r="CV88">
            <v>148559.49999999994</v>
          </cell>
          <cell r="CW88">
            <v>377252.82000000012</v>
          </cell>
          <cell r="CX88">
            <v>32206.209999999995</v>
          </cell>
          <cell r="CY88">
            <v>57542.049999999996</v>
          </cell>
          <cell r="CZ88">
            <v>133172.41999999998</v>
          </cell>
          <cell r="DA88">
            <v>48134.829999999994</v>
          </cell>
          <cell r="DB88">
            <v>76474.040000000008</v>
          </cell>
          <cell r="DC88">
            <v>107768.05000000002</v>
          </cell>
          <cell r="DD88">
            <v>145315.33000000002</v>
          </cell>
          <cell r="DE88">
            <v>169127.42</v>
          </cell>
          <cell r="DF88">
            <v>189337.90999999997</v>
          </cell>
          <cell r="DG88">
            <v>105564.60999999999</v>
          </cell>
          <cell r="DH88">
            <v>91502.499999999971</v>
          </cell>
          <cell r="DI88">
            <v>317366.66999999975</v>
          </cell>
          <cell r="DJ88">
            <v>17430.63</v>
          </cell>
          <cell r="DK88">
            <v>99175.679999999978</v>
          </cell>
          <cell r="DL88">
            <v>86425.000000000015</v>
          </cell>
          <cell r="DM88">
            <v>80972.520000000033</v>
          </cell>
          <cell r="DN88">
            <v>88960.930000000008</v>
          </cell>
          <cell r="DO88">
            <v>99205.060000000056</v>
          </cell>
          <cell r="DP88">
            <v>63270.340000000004</v>
          </cell>
          <cell r="DQ88">
            <v>139380.09999999998</v>
          </cell>
          <cell r="DR88">
            <v>114079.71000000002</v>
          </cell>
          <cell r="DS88">
            <v>84032.610000000044</v>
          </cell>
          <cell r="DT88">
            <v>189563.59999999998</v>
          </cell>
          <cell r="DU88">
            <v>433945.65000000026</v>
          </cell>
          <cell r="DV88">
            <v>42547.840000000004</v>
          </cell>
          <cell r="DW88">
            <v>44260.23</v>
          </cell>
          <cell r="DX88">
            <v>197207.06</v>
          </cell>
          <cell r="DY88">
            <v>112167.74999999999</v>
          </cell>
          <cell r="DZ88">
            <v>54569.3</v>
          </cell>
          <cell r="EC88">
            <v>0</v>
          </cell>
          <cell r="ED88">
            <v>0</v>
          </cell>
          <cell r="EE88">
            <v>0</v>
          </cell>
          <cell r="EF88">
            <v>0</v>
          </cell>
          <cell r="EG88">
            <v>0</v>
          </cell>
          <cell r="EH88">
            <v>0</v>
          </cell>
          <cell r="EI88">
            <v>0</v>
          </cell>
          <cell r="EJ88">
            <v>0</v>
          </cell>
          <cell r="EK88">
            <v>0</v>
          </cell>
          <cell r="EL88">
            <v>0</v>
          </cell>
          <cell r="EM88">
            <v>0</v>
          </cell>
          <cell r="EN88">
            <v>0</v>
          </cell>
          <cell r="EO88">
            <v>0</v>
          </cell>
          <cell r="EP88">
            <v>0</v>
          </cell>
          <cell r="EQ88">
            <v>0</v>
          </cell>
          <cell r="ER88">
            <v>0</v>
          </cell>
          <cell r="ES88">
            <v>0</v>
          </cell>
          <cell r="ET88">
            <v>0</v>
          </cell>
          <cell r="EU88">
            <v>0</v>
          </cell>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cell r="GA88">
            <v>0</v>
          </cell>
          <cell r="GB88">
            <v>0</v>
          </cell>
          <cell r="GC88">
            <v>0</v>
          </cell>
          <cell r="GD88">
            <v>0</v>
          </cell>
          <cell r="GE88">
            <v>0</v>
          </cell>
          <cell r="GF88">
            <v>0</v>
          </cell>
          <cell r="GG88">
            <v>0</v>
          </cell>
          <cell r="GH88">
            <v>0</v>
          </cell>
          <cell r="GI88">
            <v>0</v>
          </cell>
          <cell r="GJ88">
            <v>0</v>
          </cell>
          <cell r="GK88">
            <v>0</v>
          </cell>
          <cell r="GL88">
            <v>0</v>
          </cell>
          <cell r="GM88">
            <v>0</v>
          </cell>
          <cell r="GN88">
            <v>0</v>
          </cell>
          <cell r="GO88">
            <v>0</v>
          </cell>
          <cell r="GP88">
            <v>0</v>
          </cell>
          <cell r="GQ88">
            <v>0</v>
          </cell>
          <cell r="GR88">
            <v>0</v>
          </cell>
          <cell r="GS88">
            <v>0</v>
          </cell>
          <cell r="GT88">
            <v>0</v>
          </cell>
          <cell r="GU88">
            <v>0</v>
          </cell>
          <cell r="GV88">
            <v>0</v>
          </cell>
          <cell r="GW88">
            <v>0</v>
          </cell>
          <cell r="GX88">
            <v>0</v>
          </cell>
          <cell r="GY88">
            <v>0</v>
          </cell>
          <cell r="GZ88">
            <v>0</v>
          </cell>
          <cell r="HA88">
            <v>0</v>
          </cell>
          <cell r="HB88">
            <v>0</v>
          </cell>
          <cell r="HC88">
            <v>0</v>
          </cell>
          <cell r="HD88">
            <v>0</v>
          </cell>
          <cell r="HE88">
            <v>0</v>
          </cell>
          <cell r="HF88">
            <v>0</v>
          </cell>
          <cell r="HG88">
            <v>0</v>
          </cell>
          <cell r="HH88">
            <v>0</v>
          </cell>
          <cell r="HI88">
            <v>0</v>
          </cell>
          <cell r="HJ88">
            <v>0</v>
          </cell>
          <cell r="HK88">
            <v>0</v>
          </cell>
          <cell r="HL88">
            <v>0</v>
          </cell>
          <cell r="HM88">
            <v>0</v>
          </cell>
          <cell r="HN88">
            <v>0</v>
          </cell>
          <cell r="HO88">
            <v>0</v>
          </cell>
          <cell r="HP88">
            <v>0</v>
          </cell>
          <cell r="HQ88">
            <v>0</v>
          </cell>
          <cell r="HR88">
            <v>0</v>
          </cell>
          <cell r="HS88">
            <v>0</v>
          </cell>
          <cell r="HT88">
            <v>0</v>
          </cell>
          <cell r="HU88">
            <v>0</v>
          </cell>
          <cell r="HV88">
            <v>0</v>
          </cell>
          <cell r="HW88">
            <v>0</v>
          </cell>
          <cell r="HX88">
            <v>0</v>
          </cell>
          <cell r="HY88">
            <v>0</v>
          </cell>
          <cell r="HZ88">
            <v>0</v>
          </cell>
          <cell r="IA88">
            <v>0</v>
          </cell>
          <cell r="IB88">
            <v>0</v>
          </cell>
          <cell r="IC88">
            <v>0</v>
          </cell>
          <cell r="ID88">
            <v>0</v>
          </cell>
          <cell r="IE88">
            <v>0</v>
          </cell>
          <cell r="IF88">
            <v>0</v>
          </cell>
          <cell r="IG88">
            <v>0</v>
          </cell>
          <cell r="IH88">
            <v>0</v>
          </cell>
          <cell r="II88">
            <v>0</v>
          </cell>
          <cell r="IJ88">
            <v>0</v>
          </cell>
          <cell r="IK88">
            <v>0</v>
          </cell>
          <cell r="IL88">
            <v>0</v>
          </cell>
          <cell r="IM88">
            <v>0</v>
          </cell>
          <cell r="IN88">
            <v>0</v>
          </cell>
          <cell r="IO88">
            <v>0</v>
          </cell>
          <cell r="IP88">
            <v>0</v>
          </cell>
          <cell r="IQ88">
            <v>0</v>
          </cell>
          <cell r="IR88">
            <v>0</v>
          </cell>
          <cell r="IS88">
            <v>0</v>
          </cell>
          <cell r="IT88">
            <v>0</v>
          </cell>
          <cell r="IU88">
            <v>0</v>
          </cell>
          <cell r="IV88">
            <v>0</v>
          </cell>
          <cell r="IW88">
            <v>0</v>
          </cell>
          <cell r="IX88">
            <v>0</v>
          </cell>
          <cell r="IY88">
            <v>0</v>
          </cell>
          <cell r="IZ88">
            <v>0</v>
          </cell>
          <cell r="JA88">
            <v>0</v>
          </cell>
          <cell r="JB88">
            <v>0</v>
          </cell>
          <cell r="JC88">
            <v>0</v>
          </cell>
          <cell r="JD88">
            <v>0</v>
          </cell>
          <cell r="JE88">
            <v>0</v>
          </cell>
          <cell r="JF88">
            <v>0</v>
          </cell>
          <cell r="JG88">
            <v>0</v>
          </cell>
          <cell r="JH88">
            <v>0</v>
          </cell>
          <cell r="JI88">
            <v>0</v>
          </cell>
          <cell r="JJ88">
            <v>0</v>
          </cell>
          <cell r="JK88">
            <v>0</v>
          </cell>
          <cell r="JL88">
            <v>0</v>
          </cell>
          <cell r="JM88">
            <v>0</v>
          </cell>
          <cell r="JN88">
            <v>0</v>
          </cell>
          <cell r="JO88">
            <v>0</v>
          </cell>
          <cell r="JP88">
            <v>0</v>
          </cell>
          <cell r="JQ88">
            <v>0</v>
          </cell>
          <cell r="JR88">
            <v>0</v>
          </cell>
          <cell r="JS88">
            <v>0</v>
          </cell>
          <cell r="JT88">
            <v>0</v>
          </cell>
          <cell r="JU88">
            <v>0</v>
          </cell>
          <cell r="JV88">
            <v>0</v>
          </cell>
          <cell r="JW88">
            <v>0</v>
          </cell>
          <cell r="JX88">
            <v>0</v>
          </cell>
          <cell r="JY88">
            <v>0</v>
          </cell>
          <cell r="JZ88">
            <v>0</v>
          </cell>
          <cell r="KA88">
            <v>0</v>
          </cell>
          <cell r="KB88">
            <v>0</v>
          </cell>
          <cell r="KC88">
            <v>0</v>
          </cell>
          <cell r="KD88">
            <v>0</v>
          </cell>
          <cell r="KE88">
            <v>0</v>
          </cell>
          <cell r="KF88">
            <v>0</v>
          </cell>
          <cell r="KG88">
            <v>0</v>
          </cell>
          <cell r="KH88">
            <v>0</v>
          </cell>
          <cell r="KI88">
            <v>0</v>
          </cell>
          <cell r="KJ88">
            <v>0</v>
          </cell>
          <cell r="KK88">
            <v>0</v>
          </cell>
          <cell r="KL88">
            <v>0</v>
          </cell>
          <cell r="KM88">
            <v>0</v>
          </cell>
          <cell r="KN88">
            <v>0</v>
          </cell>
          <cell r="KO88">
            <v>0</v>
          </cell>
          <cell r="KP88">
            <v>0</v>
          </cell>
          <cell r="KQ88">
            <v>0</v>
          </cell>
          <cell r="KR88">
            <v>0</v>
          </cell>
          <cell r="KS88">
            <v>0</v>
          </cell>
          <cell r="KT88">
            <v>0</v>
          </cell>
          <cell r="KU88">
            <v>0</v>
          </cell>
          <cell r="KV88">
            <v>0</v>
          </cell>
          <cell r="KW88">
            <v>0</v>
          </cell>
          <cell r="KX88">
            <v>0</v>
          </cell>
          <cell r="KY88">
            <v>0</v>
          </cell>
          <cell r="KZ88">
            <v>0</v>
          </cell>
          <cell r="LA88">
            <v>0</v>
          </cell>
          <cell r="LB88">
            <v>0</v>
          </cell>
          <cell r="LC88">
            <v>0</v>
          </cell>
          <cell r="LD88">
            <v>0</v>
          </cell>
          <cell r="LE88">
            <v>0</v>
          </cell>
          <cell r="LF88">
            <v>0</v>
          </cell>
          <cell r="LG88">
            <v>0</v>
          </cell>
          <cell r="LH88">
            <v>0</v>
          </cell>
          <cell r="LI88">
            <v>0</v>
          </cell>
        </row>
        <row r="89">
          <cell r="D89">
            <v>4153</v>
          </cell>
          <cell r="E89" t="str">
            <v>Tekuće održavanje opreme</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30580.619999999995</v>
          </cell>
          <cell r="CM89">
            <v>118324.14000000004</v>
          </cell>
          <cell r="CN89">
            <v>147054.04999999993</v>
          </cell>
          <cell r="CO89">
            <v>196740.17999999985</v>
          </cell>
          <cell r="CP89">
            <v>145157.27999999997</v>
          </cell>
          <cell r="CQ89">
            <v>122503.54999999987</v>
          </cell>
          <cell r="CR89">
            <v>191128.04999999993</v>
          </cell>
          <cell r="CS89">
            <v>165309.87999999992</v>
          </cell>
          <cell r="CT89">
            <v>166591.18999999983</v>
          </cell>
          <cell r="CU89">
            <v>182715.02999999997</v>
          </cell>
          <cell r="CV89">
            <v>174273.72000000003</v>
          </cell>
          <cell r="CW89">
            <v>615165.2799999998</v>
          </cell>
          <cell r="CX89">
            <v>48815.999999999985</v>
          </cell>
          <cell r="CY89">
            <v>127421.21999999996</v>
          </cell>
          <cell r="CZ89">
            <v>497657.43</v>
          </cell>
          <cell r="DA89">
            <v>252650.02000000005</v>
          </cell>
          <cell r="DB89">
            <v>208676.01999999996</v>
          </cell>
          <cell r="DC89">
            <v>195538.69000000012</v>
          </cell>
          <cell r="DD89">
            <v>112152.97000000004</v>
          </cell>
          <cell r="DE89">
            <v>282119.80999999988</v>
          </cell>
          <cell r="DF89">
            <v>223460.38999999998</v>
          </cell>
          <cell r="DG89">
            <v>267990.87999999977</v>
          </cell>
          <cell r="DH89">
            <v>260095.09000000023</v>
          </cell>
          <cell r="DI89">
            <v>654590.17999999982</v>
          </cell>
          <cell r="DJ89">
            <v>50498.82</v>
          </cell>
          <cell r="DK89">
            <v>214939.25999999978</v>
          </cell>
          <cell r="DL89">
            <v>148950.80000000008</v>
          </cell>
          <cell r="DM89">
            <v>172754.18</v>
          </cell>
          <cell r="DN89">
            <v>150175.4500000001</v>
          </cell>
          <cell r="DO89">
            <v>181715.27000000014</v>
          </cell>
          <cell r="DP89">
            <v>122656.16</v>
          </cell>
          <cell r="DQ89">
            <v>156215.23000000007</v>
          </cell>
          <cell r="DR89">
            <v>188748.02000000019</v>
          </cell>
          <cell r="DS89">
            <v>276779.6999999999</v>
          </cell>
          <cell r="DT89">
            <v>169989.22000000003</v>
          </cell>
          <cell r="DU89">
            <v>763618.24999999895</v>
          </cell>
          <cell r="DV89">
            <v>51307.99</v>
          </cell>
          <cell r="DW89">
            <v>115491.95999999995</v>
          </cell>
          <cell r="DX89">
            <v>209821.33000000007</v>
          </cell>
          <cell r="DY89">
            <v>138611.59</v>
          </cell>
          <cell r="DZ89">
            <v>149946.75</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V89">
            <v>0</v>
          </cell>
          <cell r="GW89">
            <v>0</v>
          </cell>
          <cell r="GX89">
            <v>0</v>
          </cell>
          <cell r="GY89">
            <v>0</v>
          </cell>
          <cell r="GZ89">
            <v>0</v>
          </cell>
          <cell r="HA89">
            <v>0</v>
          </cell>
          <cell r="HB89">
            <v>0</v>
          </cell>
          <cell r="HC89">
            <v>0</v>
          </cell>
          <cell r="HD89">
            <v>0</v>
          </cell>
          <cell r="HE89">
            <v>0</v>
          </cell>
          <cell r="HF89">
            <v>0</v>
          </cell>
          <cell r="HG89">
            <v>0</v>
          </cell>
          <cell r="HH89">
            <v>0</v>
          </cell>
          <cell r="HI89">
            <v>0</v>
          </cell>
          <cell r="HJ89">
            <v>0</v>
          </cell>
          <cell r="HK89">
            <v>0</v>
          </cell>
          <cell r="HL89">
            <v>0</v>
          </cell>
          <cell r="HM89">
            <v>0</v>
          </cell>
          <cell r="HN89">
            <v>0</v>
          </cell>
          <cell r="HO89">
            <v>0</v>
          </cell>
          <cell r="HP89">
            <v>0</v>
          </cell>
          <cell r="HQ89">
            <v>0</v>
          </cell>
          <cell r="HR89">
            <v>0</v>
          </cell>
          <cell r="HS89">
            <v>0</v>
          </cell>
          <cell r="HT89">
            <v>0</v>
          </cell>
          <cell r="HU89">
            <v>0</v>
          </cell>
          <cell r="HV89">
            <v>0</v>
          </cell>
          <cell r="HW89">
            <v>0</v>
          </cell>
          <cell r="HX89">
            <v>0</v>
          </cell>
          <cell r="HY89">
            <v>0</v>
          </cell>
          <cell r="HZ89">
            <v>0</v>
          </cell>
          <cell r="IA89">
            <v>0</v>
          </cell>
          <cell r="IB89">
            <v>0</v>
          </cell>
          <cell r="IC89">
            <v>0</v>
          </cell>
          <cell r="ID89">
            <v>0</v>
          </cell>
          <cell r="IE89">
            <v>0</v>
          </cell>
          <cell r="IF89">
            <v>0</v>
          </cell>
          <cell r="IG89">
            <v>0</v>
          </cell>
          <cell r="IH89">
            <v>0</v>
          </cell>
          <cell r="II89">
            <v>0</v>
          </cell>
          <cell r="IJ89">
            <v>0</v>
          </cell>
          <cell r="IK89">
            <v>0</v>
          </cell>
          <cell r="IL89">
            <v>0</v>
          </cell>
          <cell r="IM89">
            <v>0</v>
          </cell>
          <cell r="IN89">
            <v>0</v>
          </cell>
          <cell r="IO89">
            <v>0</v>
          </cell>
          <cell r="IP89">
            <v>0</v>
          </cell>
          <cell r="IQ89">
            <v>0</v>
          </cell>
          <cell r="IR89">
            <v>0</v>
          </cell>
          <cell r="IS89">
            <v>0</v>
          </cell>
          <cell r="IT89">
            <v>0</v>
          </cell>
          <cell r="IU89">
            <v>0</v>
          </cell>
          <cell r="IV89">
            <v>0</v>
          </cell>
          <cell r="IW89">
            <v>0</v>
          </cell>
          <cell r="IX89">
            <v>0</v>
          </cell>
          <cell r="IY89">
            <v>0</v>
          </cell>
          <cell r="IZ89">
            <v>0</v>
          </cell>
          <cell r="JA89">
            <v>0</v>
          </cell>
          <cell r="JB89">
            <v>0</v>
          </cell>
          <cell r="JC89">
            <v>0</v>
          </cell>
          <cell r="JD89">
            <v>0</v>
          </cell>
          <cell r="JE89">
            <v>0</v>
          </cell>
          <cell r="JF89">
            <v>0</v>
          </cell>
          <cell r="JG89">
            <v>0</v>
          </cell>
          <cell r="JH89">
            <v>0</v>
          </cell>
          <cell r="JI89">
            <v>0</v>
          </cell>
          <cell r="JJ89">
            <v>0</v>
          </cell>
          <cell r="JK89">
            <v>0</v>
          </cell>
          <cell r="JL89">
            <v>0</v>
          </cell>
          <cell r="JM89">
            <v>0</v>
          </cell>
          <cell r="JN89">
            <v>0</v>
          </cell>
          <cell r="JO89">
            <v>0</v>
          </cell>
          <cell r="JP89">
            <v>0</v>
          </cell>
          <cell r="JQ89">
            <v>0</v>
          </cell>
          <cell r="JR89">
            <v>0</v>
          </cell>
          <cell r="JS89">
            <v>0</v>
          </cell>
          <cell r="JT89">
            <v>0</v>
          </cell>
          <cell r="JU89">
            <v>0</v>
          </cell>
          <cell r="JV89">
            <v>0</v>
          </cell>
          <cell r="JW89">
            <v>0</v>
          </cell>
          <cell r="JX89">
            <v>0</v>
          </cell>
          <cell r="JY89">
            <v>0</v>
          </cell>
          <cell r="JZ89">
            <v>0</v>
          </cell>
          <cell r="KA89">
            <v>0</v>
          </cell>
          <cell r="KB89">
            <v>0</v>
          </cell>
          <cell r="KC89">
            <v>0</v>
          </cell>
          <cell r="KD89">
            <v>0</v>
          </cell>
          <cell r="KE89">
            <v>0</v>
          </cell>
          <cell r="KF89">
            <v>0</v>
          </cell>
          <cell r="KG89">
            <v>0</v>
          </cell>
          <cell r="KH89">
            <v>0</v>
          </cell>
          <cell r="KI89">
            <v>0</v>
          </cell>
          <cell r="KJ89">
            <v>0</v>
          </cell>
          <cell r="KK89">
            <v>0</v>
          </cell>
          <cell r="KL89">
            <v>0</v>
          </cell>
          <cell r="KM89">
            <v>0</v>
          </cell>
          <cell r="KN89">
            <v>0</v>
          </cell>
          <cell r="KO89">
            <v>0</v>
          </cell>
          <cell r="KP89">
            <v>0</v>
          </cell>
          <cell r="KQ89">
            <v>0</v>
          </cell>
          <cell r="KR89">
            <v>0</v>
          </cell>
          <cell r="KS89">
            <v>0</v>
          </cell>
          <cell r="KT89">
            <v>0</v>
          </cell>
          <cell r="KU89">
            <v>0</v>
          </cell>
          <cell r="KV89">
            <v>0</v>
          </cell>
          <cell r="KW89">
            <v>0</v>
          </cell>
          <cell r="KX89">
            <v>0</v>
          </cell>
          <cell r="KY89">
            <v>0</v>
          </cell>
          <cell r="KZ89">
            <v>0</v>
          </cell>
          <cell r="LA89">
            <v>0</v>
          </cell>
          <cell r="LB89">
            <v>0</v>
          </cell>
          <cell r="LC89">
            <v>0</v>
          </cell>
          <cell r="LD89">
            <v>0</v>
          </cell>
          <cell r="LE89">
            <v>0</v>
          </cell>
          <cell r="LF89">
            <v>0</v>
          </cell>
          <cell r="LG89">
            <v>0</v>
          </cell>
          <cell r="LH89">
            <v>0</v>
          </cell>
          <cell r="LI89">
            <v>0</v>
          </cell>
        </row>
        <row r="90">
          <cell r="C90">
            <v>416</v>
          </cell>
          <cell r="D90">
            <v>416</v>
          </cell>
          <cell r="E90" t="str">
            <v>Kamate</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553790.51</v>
          </cell>
          <cell r="CM90">
            <v>1783760.79</v>
          </cell>
          <cell r="CN90">
            <v>2136902.62</v>
          </cell>
          <cell r="CO90">
            <v>24827472.129999999</v>
          </cell>
          <cell r="CP90">
            <v>1125415.9300000002</v>
          </cell>
          <cell r="CQ90">
            <v>3793946.4499999997</v>
          </cell>
          <cell r="CR90">
            <v>5739215.1899999995</v>
          </cell>
          <cell r="CS90">
            <v>2103580.0900000003</v>
          </cell>
          <cell r="CT90">
            <v>18700318.619999997</v>
          </cell>
          <cell r="CU90">
            <v>797388.29</v>
          </cell>
          <cell r="CV90">
            <v>749118.78</v>
          </cell>
          <cell r="CW90">
            <v>5611866.1400000006</v>
          </cell>
          <cell r="CX90">
            <v>2500818.23</v>
          </cell>
          <cell r="CY90">
            <v>1109975.3799999999</v>
          </cell>
          <cell r="CZ90">
            <v>4604120.0999999996</v>
          </cell>
          <cell r="DA90">
            <v>24681413.120000001</v>
          </cell>
          <cell r="DB90">
            <v>4723228.4400000004</v>
          </cell>
          <cell r="DC90">
            <v>5612524.4100000001</v>
          </cell>
          <cell r="DD90">
            <v>6811017.4000000004</v>
          </cell>
          <cell r="DE90">
            <v>1194574.1499999999</v>
          </cell>
          <cell r="DF90">
            <v>17531674.219999999</v>
          </cell>
          <cell r="DG90">
            <v>516556.35</v>
          </cell>
          <cell r="DH90">
            <v>569278.71</v>
          </cell>
          <cell r="DI90">
            <v>5661214.9000000004</v>
          </cell>
          <cell r="DJ90">
            <v>2231451.0099999998</v>
          </cell>
          <cell r="DK90">
            <v>2890207.88</v>
          </cell>
          <cell r="DL90">
            <v>8942154.3000000007</v>
          </cell>
          <cell r="DM90">
            <v>19073852.520000003</v>
          </cell>
          <cell r="DN90">
            <v>15976194.35</v>
          </cell>
          <cell r="DO90">
            <v>4369899.47</v>
          </cell>
          <cell r="DP90">
            <v>6120956.6900000004</v>
          </cell>
          <cell r="DQ90">
            <v>983659.16</v>
          </cell>
          <cell r="DR90">
            <v>16142994.029999999</v>
          </cell>
          <cell r="DS90">
            <v>488401.27</v>
          </cell>
          <cell r="DT90">
            <v>462527.35</v>
          </cell>
          <cell r="DU90">
            <v>4120451.7199999997</v>
          </cell>
          <cell r="DV90">
            <v>3853176.02</v>
          </cell>
          <cell r="DW90">
            <v>923447.88</v>
          </cell>
          <cell r="DX90">
            <v>26673541.219999999</v>
          </cell>
          <cell r="DY90">
            <v>16836216.219999999</v>
          </cell>
          <cell r="DZ90">
            <v>16044663.550000001</v>
          </cell>
          <cell r="EA90">
            <v>2932165.72</v>
          </cell>
          <cell r="EB90">
            <v>6331227.2400000002</v>
          </cell>
          <cell r="EC90">
            <v>1492919.53</v>
          </cell>
          <cell r="ED90">
            <v>2590259.06</v>
          </cell>
          <cell r="EE90">
            <v>414135.02</v>
          </cell>
          <cell r="EF90">
            <v>552221.05000000005</v>
          </cell>
          <cell r="EG90">
            <v>2932108.14</v>
          </cell>
          <cell r="EH90">
            <v>3229720.9</v>
          </cell>
          <cell r="EI90">
            <v>1105648.4099999999</v>
          </cell>
          <cell r="EJ90">
            <v>39350670.159999996</v>
          </cell>
          <cell r="EK90">
            <v>18359667.859999999</v>
          </cell>
          <cell r="EL90">
            <v>16347481.07</v>
          </cell>
          <cell r="EM90">
            <v>2519907.7599999998</v>
          </cell>
          <cell r="EN90">
            <v>6570219.0800000001</v>
          </cell>
          <cell r="EO90">
            <v>1254218.04</v>
          </cell>
          <cell r="EP90">
            <v>2016695.15</v>
          </cell>
          <cell r="EQ90">
            <v>1739140.99</v>
          </cell>
          <cell r="ER90">
            <v>3918626.83</v>
          </cell>
          <cell r="ES90">
            <v>2293382.33</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V90">
            <v>0</v>
          </cell>
          <cell r="GW90">
            <v>0</v>
          </cell>
          <cell r="GX90">
            <v>0</v>
          </cell>
          <cell r="GY90">
            <v>0</v>
          </cell>
          <cell r="GZ90">
            <v>0</v>
          </cell>
          <cell r="HA90">
            <v>0</v>
          </cell>
          <cell r="HB90">
            <v>0</v>
          </cell>
          <cell r="HC90">
            <v>0</v>
          </cell>
          <cell r="HD90">
            <v>0</v>
          </cell>
          <cell r="HE90">
            <v>0</v>
          </cell>
          <cell r="HF90">
            <v>0</v>
          </cell>
          <cell r="HG90">
            <v>0</v>
          </cell>
          <cell r="HH90">
            <v>0</v>
          </cell>
          <cell r="HI90">
            <v>0</v>
          </cell>
          <cell r="HJ90">
            <v>0</v>
          </cell>
          <cell r="HK90">
            <v>0</v>
          </cell>
          <cell r="HL90">
            <v>0</v>
          </cell>
          <cell r="HM90">
            <v>0</v>
          </cell>
          <cell r="HN90">
            <v>0</v>
          </cell>
          <cell r="HO90">
            <v>0</v>
          </cell>
          <cell r="HP90">
            <v>0</v>
          </cell>
          <cell r="HQ90">
            <v>0</v>
          </cell>
          <cell r="HR90">
            <v>0</v>
          </cell>
          <cell r="HS90">
            <v>0</v>
          </cell>
          <cell r="HT90">
            <v>0</v>
          </cell>
          <cell r="HU90">
            <v>0</v>
          </cell>
          <cell r="HV90">
            <v>0</v>
          </cell>
          <cell r="HW90">
            <v>0</v>
          </cell>
          <cell r="HX90">
            <v>0</v>
          </cell>
          <cell r="HY90">
            <v>0</v>
          </cell>
          <cell r="HZ90">
            <v>0</v>
          </cell>
          <cell r="IA90">
            <v>0</v>
          </cell>
          <cell r="IB90">
            <v>0</v>
          </cell>
          <cell r="IC90">
            <v>0</v>
          </cell>
          <cell r="ID90">
            <v>0</v>
          </cell>
          <cell r="IE90">
            <v>0</v>
          </cell>
          <cell r="IF90">
            <v>0</v>
          </cell>
          <cell r="IG90">
            <v>0</v>
          </cell>
          <cell r="IH90">
            <v>0</v>
          </cell>
          <cell r="II90">
            <v>0</v>
          </cell>
          <cell r="IJ90">
            <v>0</v>
          </cell>
          <cell r="IK90">
            <v>0</v>
          </cell>
          <cell r="IL90">
            <v>0</v>
          </cell>
          <cell r="IM90">
            <v>0</v>
          </cell>
          <cell r="IN90">
            <v>0</v>
          </cell>
          <cell r="IO90">
            <v>0</v>
          </cell>
          <cell r="IP90">
            <v>0</v>
          </cell>
          <cell r="IQ90">
            <v>0</v>
          </cell>
          <cell r="IR90">
            <v>0</v>
          </cell>
          <cell r="IS90">
            <v>0</v>
          </cell>
          <cell r="IT90">
            <v>0</v>
          </cell>
          <cell r="IU90">
            <v>0</v>
          </cell>
          <cell r="IV90">
            <v>0</v>
          </cell>
          <cell r="IW90">
            <v>0</v>
          </cell>
          <cell r="IX90">
            <v>0</v>
          </cell>
          <cell r="IY90">
            <v>0</v>
          </cell>
          <cell r="IZ90">
            <v>0</v>
          </cell>
          <cell r="JA90">
            <v>0</v>
          </cell>
          <cell r="JB90">
            <v>0</v>
          </cell>
          <cell r="JC90">
            <v>0</v>
          </cell>
          <cell r="JD90">
            <v>0</v>
          </cell>
          <cell r="JE90">
            <v>0</v>
          </cell>
          <cell r="JF90">
            <v>0</v>
          </cell>
          <cell r="JG90">
            <v>0</v>
          </cell>
          <cell r="JH90">
            <v>0</v>
          </cell>
          <cell r="JI90">
            <v>0</v>
          </cell>
          <cell r="JJ90">
            <v>0</v>
          </cell>
          <cell r="JK90">
            <v>0</v>
          </cell>
          <cell r="JL90">
            <v>0</v>
          </cell>
          <cell r="JM90">
            <v>0</v>
          </cell>
          <cell r="JN90">
            <v>0</v>
          </cell>
          <cell r="JO90">
            <v>0</v>
          </cell>
          <cell r="JP90">
            <v>0</v>
          </cell>
          <cell r="JQ90">
            <v>0</v>
          </cell>
          <cell r="JR90">
            <v>0</v>
          </cell>
          <cell r="JS90">
            <v>0</v>
          </cell>
          <cell r="JT90">
            <v>0</v>
          </cell>
          <cell r="JU90">
            <v>0</v>
          </cell>
          <cell r="JV90">
            <v>0</v>
          </cell>
          <cell r="JW90">
            <v>0</v>
          </cell>
          <cell r="JX90">
            <v>0</v>
          </cell>
          <cell r="JY90">
            <v>0</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row>
        <row r="91">
          <cell r="D91">
            <v>4161</v>
          </cell>
          <cell r="E91" t="str">
            <v>Kamate rezidentima</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186935.47000000003</v>
          </cell>
          <cell r="CM91">
            <v>1089798.1599999999</v>
          </cell>
          <cell r="CN91">
            <v>235648.29</v>
          </cell>
          <cell r="CO91">
            <v>572214.51</v>
          </cell>
          <cell r="CP91">
            <v>347437.52</v>
          </cell>
          <cell r="CQ91">
            <v>628963.75</v>
          </cell>
          <cell r="CR91">
            <v>646150.64999999991</v>
          </cell>
          <cell r="CS91">
            <v>1284391.8300000003</v>
          </cell>
          <cell r="CT91">
            <v>1025800.6699999999</v>
          </cell>
          <cell r="CU91">
            <v>418836.32</v>
          </cell>
          <cell r="CV91">
            <v>319838.31</v>
          </cell>
          <cell r="CW91">
            <v>1647052.3900000001</v>
          </cell>
          <cell r="CX91">
            <v>111733.17</v>
          </cell>
          <cell r="CY91">
            <v>139373.56</v>
          </cell>
          <cell r="CZ91">
            <v>1993480.86</v>
          </cell>
          <cell r="DA91">
            <v>41946.62</v>
          </cell>
          <cell r="DB91">
            <v>35809.410000000003</v>
          </cell>
          <cell r="DC91">
            <v>829028.67</v>
          </cell>
          <cell r="DD91">
            <v>351656.55</v>
          </cell>
          <cell r="DE91">
            <v>131034.26</v>
          </cell>
          <cell r="DF91">
            <v>1544582.96</v>
          </cell>
          <cell r="DG91">
            <v>52709.01</v>
          </cell>
          <cell r="DH91">
            <v>96569.56</v>
          </cell>
          <cell r="DI91">
            <v>952094.37</v>
          </cell>
          <cell r="DJ91">
            <v>111733.16999999998</v>
          </cell>
          <cell r="DK91">
            <v>112308.35</v>
          </cell>
          <cell r="DL91">
            <v>2020546.0699999998</v>
          </cell>
          <cell r="DM91">
            <v>41946.62</v>
          </cell>
          <cell r="DN91">
            <v>35809.409999999989</v>
          </cell>
          <cell r="DO91">
            <v>829028.67000000016</v>
          </cell>
          <cell r="DP91">
            <v>351618.79</v>
          </cell>
          <cell r="DQ91">
            <v>131072.01999999999</v>
          </cell>
          <cell r="DR91">
            <v>1543150.85</v>
          </cell>
          <cell r="DS91">
            <v>52709.009999999995</v>
          </cell>
          <cell r="DT91">
            <v>96569.56</v>
          </cell>
          <cell r="DU91">
            <v>952094.37</v>
          </cell>
          <cell r="DV91">
            <v>73377.890000000014</v>
          </cell>
          <cell r="DW91">
            <v>287510.59999999998</v>
          </cell>
          <cell r="DX91">
            <v>1394593.96</v>
          </cell>
          <cell r="DY91">
            <v>207911.91</v>
          </cell>
          <cell r="DZ91">
            <v>67626.53</v>
          </cell>
          <cell r="EC91">
            <v>759145.46</v>
          </cell>
          <cell r="ED91">
            <v>0</v>
          </cell>
          <cell r="EE91">
            <v>0</v>
          </cell>
          <cell r="EF91">
            <v>0</v>
          </cell>
          <cell r="EG91">
            <v>0</v>
          </cell>
          <cell r="EH91">
            <v>0</v>
          </cell>
          <cell r="EI91">
            <v>0</v>
          </cell>
          <cell r="EJ91">
            <v>0</v>
          </cell>
          <cell r="EK91">
            <v>0</v>
          </cell>
          <cell r="EL91">
            <v>0</v>
          </cell>
          <cell r="EM91">
            <v>0</v>
          </cell>
          <cell r="EN91">
            <v>0</v>
          </cell>
          <cell r="EO91">
            <v>0</v>
          </cell>
          <cell r="EP91">
            <v>0</v>
          </cell>
          <cell r="EQ91">
            <v>0</v>
          </cell>
          <cell r="ER91">
            <v>0</v>
          </cell>
          <cell r="ES91">
            <v>0</v>
          </cell>
          <cell r="ET91">
            <v>0</v>
          </cell>
          <cell r="EU91">
            <v>0</v>
          </cell>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cell r="GA91">
            <v>0</v>
          </cell>
          <cell r="GB91">
            <v>0</v>
          </cell>
          <cell r="GC91">
            <v>0</v>
          </cell>
          <cell r="GD91">
            <v>0</v>
          </cell>
          <cell r="GE91">
            <v>0</v>
          </cell>
          <cell r="GF91">
            <v>0</v>
          </cell>
          <cell r="GG91">
            <v>0</v>
          </cell>
          <cell r="GH91">
            <v>0</v>
          </cell>
          <cell r="GI91">
            <v>0</v>
          </cell>
          <cell r="GJ91">
            <v>0</v>
          </cell>
          <cell r="GK91">
            <v>0</v>
          </cell>
          <cell r="GL91">
            <v>0</v>
          </cell>
          <cell r="GM91">
            <v>0</v>
          </cell>
          <cell r="GN91">
            <v>0</v>
          </cell>
          <cell r="GO91">
            <v>0</v>
          </cell>
          <cell r="GP91">
            <v>0</v>
          </cell>
          <cell r="GQ91">
            <v>0</v>
          </cell>
          <cell r="GR91">
            <v>0</v>
          </cell>
          <cell r="GS91">
            <v>0</v>
          </cell>
          <cell r="GT91">
            <v>0</v>
          </cell>
          <cell r="GU91">
            <v>0</v>
          </cell>
          <cell r="GV91">
            <v>0</v>
          </cell>
          <cell r="GW91">
            <v>0</v>
          </cell>
          <cell r="GX91">
            <v>0</v>
          </cell>
          <cell r="GY91">
            <v>0</v>
          </cell>
          <cell r="GZ91">
            <v>0</v>
          </cell>
          <cell r="HA91">
            <v>0</v>
          </cell>
          <cell r="HB91">
            <v>0</v>
          </cell>
          <cell r="HC91">
            <v>0</v>
          </cell>
          <cell r="HD91">
            <v>0</v>
          </cell>
          <cell r="HE91">
            <v>0</v>
          </cell>
          <cell r="HF91">
            <v>0</v>
          </cell>
          <cell r="HG91">
            <v>0</v>
          </cell>
          <cell r="HH91">
            <v>0</v>
          </cell>
          <cell r="HI91">
            <v>0</v>
          </cell>
          <cell r="HJ91">
            <v>0</v>
          </cell>
          <cell r="HK91">
            <v>0</v>
          </cell>
          <cell r="HL91">
            <v>0</v>
          </cell>
          <cell r="HM91">
            <v>0</v>
          </cell>
          <cell r="HN91">
            <v>0</v>
          </cell>
          <cell r="HO91">
            <v>0</v>
          </cell>
          <cell r="HP91">
            <v>0</v>
          </cell>
          <cell r="HQ91">
            <v>0</v>
          </cell>
          <cell r="HR91">
            <v>0</v>
          </cell>
          <cell r="HS91">
            <v>0</v>
          </cell>
          <cell r="HT91">
            <v>0</v>
          </cell>
          <cell r="HU91">
            <v>0</v>
          </cell>
          <cell r="HV91">
            <v>0</v>
          </cell>
          <cell r="HW91">
            <v>0</v>
          </cell>
          <cell r="HX91">
            <v>0</v>
          </cell>
          <cell r="HY91">
            <v>0</v>
          </cell>
          <cell r="HZ91">
            <v>0</v>
          </cell>
          <cell r="IA91">
            <v>0</v>
          </cell>
          <cell r="IB91">
            <v>0</v>
          </cell>
          <cell r="IC91">
            <v>0</v>
          </cell>
          <cell r="ID91">
            <v>0</v>
          </cell>
          <cell r="IE91">
            <v>0</v>
          </cell>
          <cell r="IF91">
            <v>0</v>
          </cell>
          <cell r="IG91">
            <v>0</v>
          </cell>
          <cell r="IH91">
            <v>0</v>
          </cell>
          <cell r="II91">
            <v>0</v>
          </cell>
          <cell r="IJ91">
            <v>0</v>
          </cell>
          <cell r="IK91">
            <v>0</v>
          </cell>
          <cell r="IL91">
            <v>0</v>
          </cell>
          <cell r="IM91">
            <v>0</v>
          </cell>
          <cell r="IN91">
            <v>0</v>
          </cell>
          <cell r="IO91">
            <v>0</v>
          </cell>
          <cell r="IP91">
            <v>0</v>
          </cell>
          <cell r="IQ91">
            <v>0</v>
          </cell>
          <cell r="IR91">
            <v>0</v>
          </cell>
          <cell r="IS91">
            <v>0</v>
          </cell>
          <cell r="IT91">
            <v>0</v>
          </cell>
          <cell r="IU91">
            <v>0</v>
          </cell>
          <cell r="IV91">
            <v>0</v>
          </cell>
          <cell r="IW91">
            <v>0</v>
          </cell>
          <cell r="IX91">
            <v>0</v>
          </cell>
          <cell r="IY91">
            <v>0</v>
          </cell>
          <cell r="IZ91">
            <v>0</v>
          </cell>
          <cell r="JA91">
            <v>0</v>
          </cell>
          <cell r="JB91">
            <v>0</v>
          </cell>
          <cell r="JC91">
            <v>0</v>
          </cell>
          <cell r="JD91">
            <v>0</v>
          </cell>
          <cell r="JE91">
            <v>0</v>
          </cell>
          <cell r="JF91">
            <v>0</v>
          </cell>
          <cell r="JG91">
            <v>0</v>
          </cell>
          <cell r="JH91">
            <v>0</v>
          </cell>
          <cell r="JI91">
            <v>0</v>
          </cell>
          <cell r="JJ91">
            <v>0</v>
          </cell>
          <cell r="JK91">
            <v>0</v>
          </cell>
          <cell r="JL91">
            <v>0</v>
          </cell>
          <cell r="JM91">
            <v>0</v>
          </cell>
          <cell r="JN91">
            <v>0</v>
          </cell>
          <cell r="JO91">
            <v>0</v>
          </cell>
          <cell r="JP91">
            <v>0</v>
          </cell>
          <cell r="JQ91">
            <v>0</v>
          </cell>
          <cell r="JR91">
            <v>0</v>
          </cell>
          <cell r="JS91">
            <v>0</v>
          </cell>
          <cell r="JT91">
            <v>0</v>
          </cell>
          <cell r="JU91">
            <v>0</v>
          </cell>
          <cell r="JV91">
            <v>0</v>
          </cell>
          <cell r="JW91">
            <v>0</v>
          </cell>
          <cell r="JX91">
            <v>0</v>
          </cell>
          <cell r="JY91">
            <v>0</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0</v>
          </cell>
          <cell r="KQ91">
            <v>0</v>
          </cell>
          <cell r="KR91">
            <v>0</v>
          </cell>
          <cell r="KS91">
            <v>0</v>
          </cell>
          <cell r="KT91">
            <v>0</v>
          </cell>
          <cell r="KU91">
            <v>0</v>
          </cell>
          <cell r="KV91">
            <v>0</v>
          </cell>
          <cell r="KW91">
            <v>0</v>
          </cell>
          <cell r="KX91">
            <v>0</v>
          </cell>
          <cell r="KY91">
            <v>0</v>
          </cell>
          <cell r="KZ91">
            <v>0</v>
          </cell>
          <cell r="LA91">
            <v>0</v>
          </cell>
          <cell r="LB91">
            <v>0</v>
          </cell>
          <cell r="LC91">
            <v>0</v>
          </cell>
          <cell r="LD91">
            <v>0</v>
          </cell>
          <cell r="LE91">
            <v>0</v>
          </cell>
          <cell r="LF91">
            <v>0</v>
          </cell>
          <cell r="LG91">
            <v>0</v>
          </cell>
          <cell r="LH91">
            <v>0</v>
          </cell>
          <cell r="LI91">
            <v>0</v>
          </cell>
        </row>
        <row r="92">
          <cell r="D92">
            <v>4162</v>
          </cell>
          <cell r="E92" t="str">
            <v>Kamate nerezidentima</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366855.03999999992</v>
          </cell>
          <cell r="CM92">
            <v>693962.63</v>
          </cell>
          <cell r="CN92">
            <v>1901254.33</v>
          </cell>
          <cell r="CO92">
            <v>24255257.619999997</v>
          </cell>
          <cell r="CP92">
            <v>777978.41000000015</v>
          </cell>
          <cell r="CQ92">
            <v>3164982.6999999997</v>
          </cell>
          <cell r="CR92">
            <v>5093064.54</v>
          </cell>
          <cell r="CS92">
            <v>819188.26</v>
          </cell>
          <cell r="CT92">
            <v>17674517.949999999</v>
          </cell>
          <cell r="CU92">
            <v>378551.97000000009</v>
          </cell>
          <cell r="CV92">
            <v>429280.47000000003</v>
          </cell>
          <cell r="CW92">
            <v>3964813.7500000005</v>
          </cell>
          <cell r="CX92">
            <v>2137792.7200000002</v>
          </cell>
          <cell r="CY92">
            <v>2786785</v>
          </cell>
          <cell r="CZ92">
            <v>2996447.12</v>
          </cell>
          <cell r="DA92">
            <v>19095358.280000001</v>
          </cell>
          <cell r="DB92">
            <v>15882319.67</v>
          </cell>
          <cell r="DC92">
            <v>3532104.12</v>
          </cell>
          <cell r="DD92">
            <v>5785849.54</v>
          </cell>
          <cell r="DE92">
            <v>980481.95</v>
          </cell>
          <cell r="DF92">
            <v>14505250.550000001</v>
          </cell>
          <cell r="DG92">
            <v>392905.03</v>
          </cell>
          <cell r="DH92">
            <v>358931.20000000001</v>
          </cell>
          <cell r="DI92">
            <v>3168368.89</v>
          </cell>
          <cell r="DJ92">
            <v>2119717.84</v>
          </cell>
          <cell r="DK92">
            <v>2777899.53</v>
          </cell>
          <cell r="DL92">
            <v>6921608.2300000004</v>
          </cell>
          <cell r="DM92">
            <v>19031905.900000002</v>
          </cell>
          <cell r="DN92">
            <v>15940384.939999999</v>
          </cell>
          <cell r="DO92">
            <v>3540870.8</v>
          </cell>
          <cell r="DP92">
            <v>5769337.9000000004</v>
          </cell>
          <cell r="DQ92">
            <v>852587.14</v>
          </cell>
          <cell r="DR92">
            <v>14599843.18</v>
          </cell>
          <cell r="DS92">
            <v>435692.26</v>
          </cell>
          <cell r="DT92">
            <v>365957.79</v>
          </cell>
          <cell r="DU92">
            <v>3168357.3499999996</v>
          </cell>
          <cell r="DV92">
            <v>3779798.13</v>
          </cell>
          <cell r="DW92">
            <v>635937.28000000003</v>
          </cell>
          <cell r="DX92">
            <v>21712938.809999999</v>
          </cell>
          <cell r="DY92">
            <v>16628312.609999999</v>
          </cell>
          <cell r="DZ92">
            <v>15920481.640000001</v>
          </cell>
          <cell r="EC92">
            <v>733774.07</v>
          </cell>
          <cell r="ED92">
            <v>0</v>
          </cell>
          <cell r="EE92">
            <v>0</v>
          </cell>
          <cell r="EF92">
            <v>0</v>
          </cell>
          <cell r="EG92">
            <v>0</v>
          </cell>
          <cell r="EH92">
            <v>0</v>
          </cell>
          <cell r="EI92">
            <v>0</v>
          </cell>
          <cell r="EJ92">
            <v>0</v>
          </cell>
          <cell r="EK92">
            <v>0</v>
          </cell>
          <cell r="EL92">
            <v>0</v>
          </cell>
          <cell r="EM92">
            <v>0</v>
          </cell>
          <cell r="EN92">
            <v>0</v>
          </cell>
          <cell r="EO92">
            <v>0</v>
          </cell>
          <cell r="EP92">
            <v>0</v>
          </cell>
          <cell r="EQ92">
            <v>0</v>
          </cell>
          <cell r="ER92">
            <v>0</v>
          </cell>
          <cell r="ES92">
            <v>0</v>
          </cell>
          <cell r="ET92">
            <v>0</v>
          </cell>
          <cell r="EU92">
            <v>0</v>
          </cell>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cell r="GA92">
            <v>0</v>
          </cell>
          <cell r="GB92">
            <v>0</v>
          </cell>
          <cell r="GC92">
            <v>0</v>
          </cell>
          <cell r="GD92">
            <v>0</v>
          </cell>
          <cell r="GE92">
            <v>0</v>
          </cell>
          <cell r="GF92">
            <v>0</v>
          </cell>
          <cell r="GG92">
            <v>0</v>
          </cell>
          <cell r="GH92">
            <v>0</v>
          </cell>
          <cell r="GI92">
            <v>0</v>
          </cell>
          <cell r="GJ92">
            <v>0</v>
          </cell>
          <cell r="GK92">
            <v>0</v>
          </cell>
          <cell r="GL92">
            <v>0</v>
          </cell>
          <cell r="GM92">
            <v>0</v>
          </cell>
          <cell r="GN92">
            <v>0</v>
          </cell>
          <cell r="GO92">
            <v>0</v>
          </cell>
          <cell r="GP92">
            <v>0</v>
          </cell>
          <cell r="GQ92">
            <v>0</v>
          </cell>
          <cell r="GR92">
            <v>0</v>
          </cell>
          <cell r="GS92">
            <v>0</v>
          </cell>
          <cell r="GT92">
            <v>0</v>
          </cell>
          <cell r="GU92">
            <v>0</v>
          </cell>
          <cell r="GV92">
            <v>0</v>
          </cell>
          <cell r="GW92">
            <v>0</v>
          </cell>
          <cell r="GX92">
            <v>0</v>
          </cell>
          <cell r="GY92">
            <v>0</v>
          </cell>
          <cell r="GZ92">
            <v>0</v>
          </cell>
          <cell r="HA92">
            <v>0</v>
          </cell>
          <cell r="HB92">
            <v>0</v>
          </cell>
          <cell r="HC92">
            <v>0</v>
          </cell>
          <cell r="HD92">
            <v>0</v>
          </cell>
          <cell r="HE92">
            <v>0</v>
          </cell>
          <cell r="HF92">
            <v>0</v>
          </cell>
          <cell r="HG92">
            <v>0</v>
          </cell>
          <cell r="HH92">
            <v>0</v>
          </cell>
          <cell r="HI92">
            <v>0</v>
          </cell>
          <cell r="HJ92">
            <v>0</v>
          </cell>
          <cell r="HK92">
            <v>0</v>
          </cell>
          <cell r="HL92">
            <v>0</v>
          </cell>
          <cell r="HM92">
            <v>0</v>
          </cell>
          <cell r="HN92">
            <v>0</v>
          </cell>
          <cell r="HO92">
            <v>0</v>
          </cell>
          <cell r="HP92">
            <v>0</v>
          </cell>
          <cell r="HQ92">
            <v>0</v>
          </cell>
          <cell r="HR92">
            <v>0</v>
          </cell>
          <cell r="HS92">
            <v>0</v>
          </cell>
          <cell r="HT92">
            <v>0</v>
          </cell>
          <cell r="HU92">
            <v>0</v>
          </cell>
          <cell r="HV92">
            <v>0</v>
          </cell>
          <cell r="HW92">
            <v>0</v>
          </cell>
          <cell r="HX92">
            <v>0</v>
          </cell>
          <cell r="HY92">
            <v>0</v>
          </cell>
          <cell r="HZ92">
            <v>0</v>
          </cell>
          <cell r="IA92">
            <v>0</v>
          </cell>
          <cell r="IB92">
            <v>0</v>
          </cell>
          <cell r="IC92">
            <v>0</v>
          </cell>
          <cell r="ID92">
            <v>0</v>
          </cell>
          <cell r="IE92">
            <v>0</v>
          </cell>
          <cell r="IF92">
            <v>0</v>
          </cell>
          <cell r="IG92">
            <v>0</v>
          </cell>
          <cell r="IH92">
            <v>0</v>
          </cell>
          <cell r="II92">
            <v>0</v>
          </cell>
          <cell r="IJ92">
            <v>0</v>
          </cell>
          <cell r="IK92">
            <v>0</v>
          </cell>
          <cell r="IL92">
            <v>0</v>
          </cell>
          <cell r="IM92">
            <v>0</v>
          </cell>
          <cell r="IN92">
            <v>0</v>
          </cell>
          <cell r="IO92">
            <v>0</v>
          </cell>
          <cell r="IP92">
            <v>0</v>
          </cell>
          <cell r="IQ92">
            <v>0</v>
          </cell>
          <cell r="IR92">
            <v>0</v>
          </cell>
          <cell r="IS92">
            <v>0</v>
          </cell>
          <cell r="IT92">
            <v>0</v>
          </cell>
          <cell r="IU92">
            <v>0</v>
          </cell>
          <cell r="IV92">
            <v>0</v>
          </cell>
          <cell r="IW92">
            <v>0</v>
          </cell>
          <cell r="IX92">
            <v>0</v>
          </cell>
          <cell r="IY92">
            <v>0</v>
          </cell>
          <cell r="IZ92">
            <v>0</v>
          </cell>
          <cell r="JA92">
            <v>0</v>
          </cell>
          <cell r="JB92">
            <v>0</v>
          </cell>
          <cell r="JC92">
            <v>0</v>
          </cell>
          <cell r="JD92">
            <v>0</v>
          </cell>
          <cell r="JE92">
            <v>0</v>
          </cell>
          <cell r="JF92">
            <v>0</v>
          </cell>
          <cell r="JG92">
            <v>0</v>
          </cell>
          <cell r="JH92">
            <v>0</v>
          </cell>
          <cell r="JI92">
            <v>0</v>
          </cell>
          <cell r="JJ92">
            <v>0</v>
          </cell>
          <cell r="JK92">
            <v>0</v>
          </cell>
          <cell r="JL92">
            <v>0</v>
          </cell>
          <cell r="JM92">
            <v>0</v>
          </cell>
          <cell r="JN92">
            <v>0</v>
          </cell>
          <cell r="JO92">
            <v>0</v>
          </cell>
          <cell r="JP92">
            <v>0</v>
          </cell>
          <cell r="JQ92">
            <v>0</v>
          </cell>
          <cell r="JR92">
            <v>0</v>
          </cell>
          <cell r="JS92">
            <v>0</v>
          </cell>
          <cell r="JT92">
            <v>0</v>
          </cell>
          <cell r="JU92">
            <v>0</v>
          </cell>
          <cell r="JV92">
            <v>0</v>
          </cell>
          <cell r="JW92">
            <v>0</v>
          </cell>
          <cell r="JX92">
            <v>0</v>
          </cell>
          <cell r="JY92">
            <v>0</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0</v>
          </cell>
          <cell r="KQ92">
            <v>0</v>
          </cell>
          <cell r="KR92">
            <v>0</v>
          </cell>
          <cell r="KS92">
            <v>0</v>
          </cell>
          <cell r="KT92">
            <v>0</v>
          </cell>
          <cell r="KU92">
            <v>0</v>
          </cell>
          <cell r="KV92">
            <v>0</v>
          </cell>
          <cell r="KW92">
            <v>0</v>
          </cell>
          <cell r="KX92">
            <v>0</v>
          </cell>
          <cell r="KY92">
            <v>0</v>
          </cell>
          <cell r="KZ92">
            <v>0</v>
          </cell>
          <cell r="LA92">
            <v>0</v>
          </cell>
          <cell r="LB92">
            <v>0</v>
          </cell>
          <cell r="LC92">
            <v>0</v>
          </cell>
          <cell r="LD92">
            <v>0</v>
          </cell>
          <cell r="LE92">
            <v>0</v>
          </cell>
          <cell r="LF92">
            <v>0</v>
          </cell>
          <cell r="LG92">
            <v>0</v>
          </cell>
          <cell r="LH92">
            <v>0</v>
          </cell>
          <cell r="LI92">
            <v>0</v>
          </cell>
        </row>
        <row r="93">
          <cell r="C93">
            <v>417</v>
          </cell>
          <cell r="D93">
            <v>417</v>
          </cell>
          <cell r="E93" t="str">
            <v>Renta</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514851.78</v>
          </cell>
          <cell r="CM93">
            <v>585306.03000000014</v>
          </cell>
          <cell r="CN93">
            <v>717206.67999999959</v>
          </cell>
          <cell r="CO93">
            <v>605035.83000000007</v>
          </cell>
          <cell r="CP93">
            <v>812757.71</v>
          </cell>
          <cell r="CQ93">
            <v>562444.47999999986</v>
          </cell>
          <cell r="CR93">
            <v>546494.50999999989</v>
          </cell>
          <cell r="CS93">
            <v>583035.2899999998</v>
          </cell>
          <cell r="CT93">
            <v>872287.29000000015</v>
          </cell>
          <cell r="CU93">
            <v>927461.39000000013</v>
          </cell>
          <cell r="CV93">
            <v>532803.81000000006</v>
          </cell>
          <cell r="CW93">
            <v>668357.01</v>
          </cell>
          <cell r="CX93">
            <v>940663.68000000028</v>
          </cell>
          <cell r="CY93">
            <v>532115.69999999995</v>
          </cell>
          <cell r="CZ93">
            <v>635952.7300000001</v>
          </cell>
          <cell r="DA93">
            <v>682674.54999999993</v>
          </cell>
          <cell r="DB93">
            <v>791656.25</v>
          </cell>
          <cell r="DC93">
            <v>768899.79999999993</v>
          </cell>
          <cell r="DD93">
            <v>704468.67000000016</v>
          </cell>
          <cell r="DE93">
            <v>564493.41999999993</v>
          </cell>
          <cell r="DF93">
            <v>382571.17999999993</v>
          </cell>
          <cell r="DG93">
            <v>878175.46000000008</v>
          </cell>
          <cell r="DH93">
            <v>526085.07000000007</v>
          </cell>
          <cell r="DI93">
            <v>640245.18999999983</v>
          </cell>
          <cell r="DJ93">
            <v>1031507.4999999999</v>
          </cell>
          <cell r="DK93">
            <v>317157.60000000009</v>
          </cell>
          <cell r="DL93">
            <v>1109766.83</v>
          </cell>
          <cell r="DM93">
            <v>602143.53</v>
          </cell>
          <cell r="DN93">
            <v>694433.44000000006</v>
          </cell>
          <cell r="DO93">
            <v>646801.94999999995</v>
          </cell>
          <cell r="DP93">
            <v>742385.64000000025</v>
          </cell>
          <cell r="DQ93">
            <v>646855.39</v>
          </cell>
          <cell r="DR93">
            <v>645629.5</v>
          </cell>
          <cell r="DS93">
            <v>307234.48999999993</v>
          </cell>
          <cell r="DT93">
            <v>532511.6</v>
          </cell>
          <cell r="DU93">
            <v>642314.84999999963</v>
          </cell>
          <cell r="DV93">
            <v>732339.00999999978</v>
          </cell>
          <cell r="DW93">
            <v>864772.2</v>
          </cell>
          <cell r="DX93">
            <v>908359.28</v>
          </cell>
          <cell r="DY93">
            <v>644491.55000000005</v>
          </cell>
          <cell r="DZ93">
            <v>633916.04</v>
          </cell>
          <cell r="EA93">
            <v>547580.09</v>
          </cell>
          <cell r="EB93">
            <v>683009.06</v>
          </cell>
          <cell r="EC93">
            <v>712804.15</v>
          </cell>
          <cell r="ED93">
            <v>668129.85</v>
          </cell>
          <cell r="EE93">
            <v>606022.38</v>
          </cell>
          <cell r="EF93">
            <v>538062.98</v>
          </cell>
          <cell r="EG93">
            <v>1676542.74</v>
          </cell>
          <cell r="EH93">
            <v>576439.54</v>
          </cell>
          <cell r="EI93">
            <v>609518.68999999994</v>
          </cell>
          <cell r="EJ93">
            <v>647095.18000000005</v>
          </cell>
          <cell r="EK93">
            <v>737903.15</v>
          </cell>
          <cell r="EL93">
            <v>649640.18999999994</v>
          </cell>
          <cell r="EM93">
            <v>723692.29</v>
          </cell>
          <cell r="EN93">
            <v>744151.17</v>
          </cell>
          <cell r="EO93">
            <v>655865.84</v>
          </cell>
          <cell r="EP93">
            <v>680713.27</v>
          </cell>
          <cell r="EQ93">
            <v>802737.21</v>
          </cell>
          <cell r="ER93">
            <v>721286.02</v>
          </cell>
          <cell r="ES93">
            <v>1571298.28</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v>0</v>
          </cell>
          <cell r="HO93">
            <v>0</v>
          </cell>
          <cell r="HP93">
            <v>0</v>
          </cell>
          <cell r="HQ93">
            <v>0</v>
          </cell>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row>
        <row r="94">
          <cell r="D94">
            <v>4171</v>
          </cell>
          <cell r="E94" t="str">
            <v>Zakup objekata</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514751.78</v>
          </cell>
          <cell r="CM94">
            <v>582861.37000000011</v>
          </cell>
          <cell r="CN94">
            <v>692835.68999999959</v>
          </cell>
          <cell r="CO94">
            <v>590493.67000000004</v>
          </cell>
          <cell r="CP94">
            <v>803392.72</v>
          </cell>
          <cell r="CQ94">
            <v>556683.66999999981</v>
          </cell>
          <cell r="CR94">
            <v>543388.6399999999</v>
          </cell>
          <cell r="CS94">
            <v>569208.54999999981</v>
          </cell>
          <cell r="CT94">
            <v>859166.07000000018</v>
          </cell>
          <cell r="CU94">
            <v>903568.1100000001</v>
          </cell>
          <cell r="CV94">
            <v>530576.55000000005</v>
          </cell>
          <cell r="CW94">
            <v>527625.15</v>
          </cell>
          <cell r="CX94">
            <v>936514.28000000026</v>
          </cell>
          <cell r="CY94">
            <v>522916.67</v>
          </cell>
          <cell r="CZ94">
            <v>625117.02000000014</v>
          </cell>
          <cell r="DA94">
            <v>675542.83</v>
          </cell>
          <cell r="DB94">
            <v>736275.13</v>
          </cell>
          <cell r="DC94">
            <v>720893.92999999993</v>
          </cell>
          <cell r="DD94">
            <v>687223.75000000012</v>
          </cell>
          <cell r="DE94">
            <v>553618.18999999994</v>
          </cell>
          <cell r="DF94">
            <v>338280.82999999996</v>
          </cell>
          <cell r="DG94">
            <v>876646.63000000012</v>
          </cell>
          <cell r="DH94">
            <v>504065.32000000007</v>
          </cell>
          <cell r="DI94">
            <v>544633.68999999983</v>
          </cell>
          <cell r="DJ94">
            <v>1021315.3099999999</v>
          </cell>
          <cell r="DK94">
            <v>296631.2900000001</v>
          </cell>
          <cell r="DL94">
            <v>1078776.81</v>
          </cell>
          <cell r="DM94">
            <v>579689.87</v>
          </cell>
          <cell r="DN94">
            <v>677574.88</v>
          </cell>
          <cell r="DO94">
            <v>621987.55999999994</v>
          </cell>
          <cell r="DP94">
            <v>725283.14000000025</v>
          </cell>
          <cell r="DQ94">
            <v>621210.34</v>
          </cell>
          <cell r="DR94">
            <v>610094.97</v>
          </cell>
          <cell r="DS94">
            <v>282238.55999999994</v>
          </cell>
          <cell r="DT94">
            <v>509089.66</v>
          </cell>
          <cell r="DU94">
            <v>604814.53999999957</v>
          </cell>
          <cell r="DV94">
            <v>716401.68999999983</v>
          </cell>
          <cell r="DW94">
            <v>841014.30999999994</v>
          </cell>
          <cell r="DX94">
            <v>836284.17999999993</v>
          </cell>
          <cell r="DY94">
            <v>621743.63000000012</v>
          </cell>
          <cell r="DZ94">
            <v>588196.75</v>
          </cell>
          <cell r="EC94">
            <v>0</v>
          </cell>
          <cell r="ED94">
            <v>0</v>
          </cell>
          <cell r="EE94">
            <v>0</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cell r="GA94">
            <v>0</v>
          </cell>
          <cell r="GB94">
            <v>0</v>
          </cell>
          <cell r="GC94">
            <v>0</v>
          </cell>
          <cell r="GD94">
            <v>0</v>
          </cell>
          <cell r="GE94">
            <v>0</v>
          </cell>
          <cell r="GF94">
            <v>0</v>
          </cell>
          <cell r="GG94">
            <v>0</v>
          </cell>
          <cell r="GH94">
            <v>0</v>
          </cell>
          <cell r="GI94">
            <v>0</v>
          </cell>
          <cell r="GJ94">
            <v>0</v>
          </cell>
          <cell r="GK94">
            <v>0</v>
          </cell>
          <cell r="GL94">
            <v>0</v>
          </cell>
          <cell r="GM94">
            <v>0</v>
          </cell>
          <cell r="GN94">
            <v>0</v>
          </cell>
          <cell r="GO94">
            <v>0</v>
          </cell>
          <cell r="GP94">
            <v>0</v>
          </cell>
          <cell r="GQ94">
            <v>0</v>
          </cell>
          <cell r="GR94">
            <v>0</v>
          </cell>
          <cell r="GS94">
            <v>0</v>
          </cell>
          <cell r="GT94">
            <v>0</v>
          </cell>
          <cell r="GU94">
            <v>0</v>
          </cell>
          <cell r="GV94">
            <v>0</v>
          </cell>
          <cell r="GW94">
            <v>0</v>
          </cell>
          <cell r="GX94">
            <v>0</v>
          </cell>
          <cell r="GY94">
            <v>0</v>
          </cell>
          <cell r="GZ94">
            <v>0</v>
          </cell>
          <cell r="HA94">
            <v>0</v>
          </cell>
          <cell r="HB94">
            <v>0</v>
          </cell>
          <cell r="HC94">
            <v>0</v>
          </cell>
          <cell r="HD94">
            <v>0</v>
          </cell>
          <cell r="HE94">
            <v>0</v>
          </cell>
          <cell r="HF94">
            <v>0</v>
          </cell>
          <cell r="HG94">
            <v>0</v>
          </cell>
          <cell r="HH94">
            <v>0</v>
          </cell>
          <cell r="HI94">
            <v>0</v>
          </cell>
          <cell r="HJ94">
            <v>0</v>
          </cell>
          <cell r="HK94">
            <v>0</v>
          </cell>
          <cell r="HL94">
            <v>0</v>
          </cell>
          <cell r="HM94">
            <v>0</v>
          </cell>
          <cell r="HN94">
            <v>0</v>
          </cell>
          <cell r="HO94">
            <v>0</v>
          </cell>
          <cell r="HP94">
            <v>0</v>
          </cell>
          <cell r="HQ94">
            <v>0</v>
          </cell>
          <cell r="HR94">
            <v>0</v>
          </cell>
          <cell r="HS94">
            <v>0</v>
          </cell>
          <cell r="HT94">
            <v>0</v>
          </cell>
          <cell r="HU94">
            <v>0</v>
          </cell>
          <cell r="HV94">
            <v>0</v>
          </cell>
          <cell r="HW94">
            <v>0</v>
          </cell>
          <cell r="HX94">
            <v>0</v>
          </cell>
          <cell r="HY94">
            <v>0</v>
          </cell>
          <cell r="HZ94">
            <v>0</v>
          </cell>
          <cell r="IA94">
            <v>0</v>
          </cell>
          <cell r="IB94">
            <v>0</v>
          </cell>
          <cell r="IC94">
            <v>0</v>
          </cell>
          <cell r="ID94">
            <v>0</v>
          </cell>
          <cell r="IE94">
            <v>0</v>
          </cell>
          <cell r="IF94">
            <v>0</v>
          </cell>
          <cell r="IG94">
            <v>0</v>
          </cell>
          <cell r="IH94">
            <v>0</v>
          </cell>
          <cell r="II94">
            <v>0</v>
          </cell>
          <cell r="IJ94">
            <v>0</v>
          </cell>
          <cell r="IK94">
            <v>0</v>
          </cell>
          <cell r="IL94">
            <v>0</v>
          </cell>
          <cell r="IM94">
            <v>0</v>
          </cell>
          <cell r="IN94">
            <v>0</v>
          </cell>
          <cell r="IO94">
            <v>0</v>
          </cell>
          <cell r="IP94">
            <v>0</v>
          </cell>
          <cell r="IQ94">
            <v>0</v>
          </cell>
          <cell r="IR94">
            <v>0</v>
          </cell>
          <cell r="IS94">
            <v>0</v>
          </cell>
          <cell r="IT94">
            <v>0</v>
          </cell>
          <cell r="IU94">
            <v>0</v>
          </cell>
          <cell r="IV94">
            <v>0</v>
          </cell>
          <cell r="IW94">
            <v>0</v>
          </cell>
          <cell r="IX94">
            <v>0</v>
          </cell>
          <cell r="IY94">
            <v>0</v>
          </cell>
          <cell r="IZ94">
            <v>0</v>
          </cell>
          <cell r="JA94">
            <v>0</v>
          </cell>
          <cell r="JB94">
            <v>0</v>
          </cell>
          <cell r="JC94">
            <v>0</v>
          </cell>
          <cell r="JD94">
            <v>0</v>
          </cell>
          <cell r="JE94">
            <v>0</v>
          </cell>
          <cell r="JF94">
            <v>0</v>
          </cell>
          <cell r="JG94">
            <v>0</v>
          </cell>
          <cell r="JH94">
            <v>0</v>
          </cell>
          <cell r="JI94">
            <v>0</v>
          </cell>
          <cell r="JJ94">
            <v>0</v>
          </cell>
          <cell r="JK94">
            <v>0</v>
          </cell>
          <cell r="JL94">
            <v>0</v>
          </cell>
          <cell r="JM94">
            <v>0</v>
          </cell>
          <cell r="JN94">
            <v>0</v>
          </cell>
          <cell r="JO94">
            <v>0</v>
          </cell>
          <cell r="JP94">
            <v>0</v>
          </cell>
          <cell r="JQ94">
            <v>0</v>
          </cell>
          <cell r="JR94">
            <v>0</v>
          </cell>
          <cell r="JS94">
            <v>0</v>
          </cell>
          <cell r="JT94">
            <v>0</v>
          </cell>
          <cell r="JU94">
            <v>0</v>
          </cell>
          <cell r="JV94">
            <v>0</v>
          </cell>
          <cell r="JW94">
            <v>0</v>
          </cell>
          <cell r="JX94">
            <v>0</v>
          </cell>
          <cell r="JY94">
            <v>0</v>
          </cell>
          <cell r="JZ94">
            <v>0</v>
          </cell>
          <cell r="KA94">
            <v>0</v>
          </cell>
          <cell r="KB94">
            <v>0</v>
          </cell>
          <cell r="KC94">
            <v>0</v>
          </cell>
          <cell r="KD94">
            <v>0</v>
          </cell>
          <cell r="KE94">
            <v>0</v>
          </cell>
          <cell r="KF94">
            <v>0</v>
          </cell>
          <cell r="KG94">
            <v>0</v>
          </cell>
          <cell r="KH94">
            <v>0</v>
          </cell>
          <cell r="KI94">
            <v>0</v>
          </cell>
          <cell r="KJ94">
            <v>0</v>
          </cell>
          <cell r="KK94">
            <v>0</v>
          </cell>
          <cell r="KL94">
            <v>0</v>
          </cell>
          <cell r="KM94">
            <v>0</v>
          </cell>
          <cell r="KN94">
            <v>0</v>
          </cell>
          <cell r="KO94">
            <v>0</v>
          </cell>
          <cell r="KP94">
            <v>0</v>
          </cell>
          <cell r="KQ94">
            <v>0</v>
          </cell>
          <cell r="KR94">
            <v>0</v>
          </cell>
          <cell r="KS94">
            <v>0</v>
          </cell>
          <cell r="KT94">
            <v>0</v>
          </cell>
          <cell r="KU94">
            <v>0</v>
          </cell>
          <cell r="KV94">
            <v>0</v>
          </cell>
          <cell r="KW94">
            <v>0</v>
          </cell>
          <cell r="KX94">
            <v>0</v>
          </cell>
          <cell r="KY94">
            <v>0</v>
          </cell>
          <cell r="KZ94">
            <v>0</v>
          </cell>
          <cell r="LA94">
            <v>0</v>
          </cell>
          <cell r="LB94">
            <v>0</v>
          </cell>
          <cell r="LC94">
            <v>0</v>
          </cell>
          <cell r="LD94">
            <v>0</v>
          </cell>
          <cell r="LE94">
            <v>0</v>
          </cell>
          <cell r="LF94">
            <v>0</v>
          </cell>
          <cell r="LG94">
            <v>0</v>
          </cell>
          <cell r="LH94">
            <v>0</v>
          </cell>
          <cell r="LI94">
            <v>0</v>
          </cell>
        </row>
        <row r="95">
          <cell r="D95">
            <v>4172</v>
          </cell>
          <cell r="E95" t="str">
            <v>Zakup opreme</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100</v>
          </cell>
          <cell r="CM95">
            <v>2264.66</v>
          </cell>
          <cell r="CN95">
            <v>22048.989999999998</v>
          </cell>
          <cell r="CO95">
            <v>14290.16</v>
          </cell>
          <cell r="CP95">
            <v>8590.99</v>
          </cell>
          <cell r="CQ95">
            <v>4938.8099999999995</v>
          </cell>
          <cell r="CR95">
            <v>2259.87</v>
          </cell>
          <cell r="CS95">
            <v>13112.74</v>
          </cell>
          <cell r="CT95">
            <v>12857.220000000001</v>
          </cell>
          <cell r="CU95">
            <v>22393.279999999999</v>
          </cell>
          <cell r="CV95">
            <v>1441.2600000000002</v>
          </cell>
          <cell r="CW95">
            <v>139111.85999999999</v>
          </cell>
          <cell r="CX95">
            <v>4149.3999999999996</v>
          </cell>
          <cell r="CY95">
            <v>9199.0300000000007</v>
          </cell>
          <cell r="CZ95">
            <v>10391.710000000001</v>
          </cell>
          <cell r="DA95">
            <v>4203.7199999999993</v>
          </cell>
          <cell r="DB95">
            <v>54523.12000000001</v>
          </cell>
          <cell r="DC95">
            <v>47933.87</v>
          </cell>
          <cell r="DD95">
            <v>15344.919999999998</v>
          </cell>
          <cell r="DE95">
            <v>10875.23</v>
          </cell>
          <cell r="DF95">
            <v>42718.350000000006</v>
          </cell>
          <cell r="DG95">
            <v>1456.83</v>
          </cell>
          <cell r="DH95">
            <v>21947.75</v>
          </cell>
          <cell r="DI95">
            <v>92577.49</v>
          </cell>
          <cell r="DJ95">
            <v>10192.19</v>
          </cell>
          <cell r="DK95">
            <v>20322.310000000001</v>
          </cell>
          <cell r="DL95">
            <v>28776.019999999997</v>
          </cell>
          <cell r="DM95">
            <v>21667.66</v>
          </cell>
          <cell r="DN95">
            <v>16012.56</v>
          </cell>
          <cell r="DO95">
            <v>22444.389999999992</v>
          </cell>
          <cell r="DP95">
            <v>16316.5</v>
          </cell>
          <cell r="DQ95">
            <v>25328.25</v>
          </cell>
          <cell r="DR95">
            <v>34299.730000000003</v>
          </cell>
          <cell r="DS95">
            <v>24547.129999999997</v>
          </cell>
          <cell r="DT95">
            <v>23045.14</v>
          </cell>
          <cell r="DU95">
            <v>34133.51</v>
          </cell>
          <cell r="DV95">
            <v>15937.32</v>
          </cell>
          <cell r="DW95">
            <v>22584.29</v>
          </cell>
          <cell r="DX95">
            <v>71626.299999999988</v>
          </cell>
          <cell r="DY95">
            <v>21930.720000000001</v>
          </cell>
          <cell r="DZ95">
            <v>44173.69</v>
          </cell>
          <cell r="EC95">
            <v>0</v>
          </cell>
          <cell r="ED95">
            <v>0</v>
          </cell>
          <cell r="EE95">
            <v>0</v>
          </cell>
          <cell r="EF95">
            <v>0</v>
          </cell>
          <cell r="EG95">
            <v>0</v>
          </cell>
          <cell r="EH95">
            <v>0</v>
          </cell>
          <cell r="EI95">
            <v>0</v>
          </cell>
          <cell r="EJ95">
            <v>0</v>
          </cell>
          <cell r="EK95">
            <v>0</v>
          </cell>
          <cell r="EL95">
            <v>0</v>
          </cell>
          <cell r="EM95">
            <v>0</v>
          </cell>
          <cell r="EN95">
            <v>0</v>
          </cell>
          <cell r="EO95">
            <v>0</v>
          </cell>
          <cell r="EP95">
            <v>0</v>
          </cell>
          <cell r="EQ95">
            <v>0</v>
          </cell>
          <cell r="ER95">
            <v>0</v>
          </cell>
          <cell r="ES95">
            <v>0</v>
          </cell>
          <cell r="ET95">
            <v>0</v>
          </cell>
          <cell r="EU95">
            <v>0</v>
          </cell>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cell r="GA95">
            <v>0</v>
          </cell>
          <cell r="GB95">
            <v>0</v>
          </cell>
          <cell r="GC95">
            <v>0</v>
          </cell>
          <cell r="GD95">
            <v>0</v>
          </cell>
          <cell r="GE95">
            <v>0</v>
          </cell>
          <cell r="GF95">
            <v>0</v>
          </cell>
          <cell r="GG95">
            <v>0</v>
          </cell>
          <cell r="GH95">
            <v>0</v>
          </cell>
          <cell r="GI95">
            <v>0</v>
          </cell>
          <cell r="GJ95">
            <v>0</v>
          </cell>
          <cell r="GK95">
            <v>0</v>
          </cell>
          <cell r="GL95">
            <v>0</v>
          </cell>
          <cell r="GM95">
            <v>0</v>
          </cell>
          <cell r="GN95">
            <v>0</v>
          </cell>
          <cell r="GO95">
            <v>0</v>
          </cell>
          <cell r="GP95">
            <v>0</v>
          </cell>
          <cell r="GQ95">
            <v>0</v>
          </cell>
          <cell r="GR95">
            <v>0</v>
          </cell>
          <cell r="GS95">
            <v>0</v>
          </cell>
          <cell r="GT95">
            <v>0</v>
          </cell>
          <cell r="GU95">
            <v>0</v>
          </cell>
          <cell r="GV95">
            <v>0</v>
          </cell>
          <cell r="GW95">
            <v>0</v>
          </cell>
          <cell r="GX95">
            <v>0</v>
          </cell>
          <cell r="GY95">
            <v>0</v>
          </cell>
          <cell r="GZ95">
            <v>0</v>
          </cell>
          <cell r="HA95">
            <v>0</v>
          </cell>
          <cell r="HB95">
            <v>0</v>
          </cell>
          <cell r="HC95">
            <v>0</v>
          </cell>
          <cell r="HD95">
            <v>0</v>
          </cell>
          <cell r="HE95">
            <v>0</v>
          </cell>
          <cell r="HF95">
            <v>0</v>
          </cell>
          <cell r="HG95">
            <v>0</v>
          </cell>
          <cell r="HH95">
            <v>0</v>
          </cell>
          <cell r="HI95">
            <v>0</v>
          </cell>
          <cell r="HJ95">
            <v>0</v>
          </cell>
          <cell r="HK95">
            <v>0</v>
          </cell>
          <cell r="HL95">
            <v>0</v>
          </cell>
          <cell r="HM95">
            <v>0</v>
          </cell>
          <cell r="HN95">
            <v>0</v>
          </cell>
          <cell r="HO95">
            <v>0</v>
          </cell>
          <cell r="HP95">
            <v>0</v>
          </cell>
          <cell r="HQ95">
            <v>0</v>
          </cell>
          <cell r="HR95">
            <v>0</v>
          </cell>
          <cell r="HS95">
            <v>0</v>
          </cell>
          <cell r="HT95">
            <v>0</v>
          </cell>
          <cell r="HU95">
            <v>0</v>
          </cell>
          <cell r="HV95">
            <v>0</v>
          </cell>
          <cell r="HW95">
            <v>0</v>
          </cell>
          <cell r="HX95">
            <v>0</v>
          </cell>
          <cell r="HY95">
            <v>0</v>
          </cell>
          <cell r="HZ95">
            <v>0</v>
          </cell>
          <cell r="IA95">
            <v>0</v>
          </cell>
          <cell r="IB95">
            <v>0</v>
          </cell>
          <cell r="IC95">
            <v>0</v>
          </cell>
          <cell r="ID95">
            <v>0</v>
          </cell>
          <cell r="IE95">
            <v>0</v>
          </cell>
          <cell r="IF95">
            <v>0</v>
          </cell>
          <cell r="IG95">
            <v>0</v>
          </cell>
          <cell r="IH95">
            <v>0</v>
          </cell>
          <cell r="II95">
            <v>0</v>
          </cell>
          <cell r="IJ95">
            <v>0</v>
          </cell>
          <cell r="IK95">
            <v>0</v>
          </cell>
          <cell r="IL95">
            <v>0</v>
          </cell>
          <cell r="IM95">
            <v>0</v>
          </cell>
          <cell r="IN95">
            <v>0</v>
          </cell>
          <cell r="IO95">
            <v>0</v>
          </cell>
          <cell r="IP95">
            <v>0</v>
          </cell>
          <cell r="IQ95">
            <v>0</v>
          </cell>
          <cell r="IR95">
            <v>0</v>
          </cell>
          <cell r="IS95">
            <v>0</v>
          </cell>
          <cell r="IT95">
            <v>0</v>
          </cell>
          <cell r="IU95">
            <v>0</v>
          </cell>
          <cell r="IV95">
            <v>0</v>
          </cell>
          <cell r="IW95">
            <v>0</v>
          </cell>
          <cell r="IX95">
            <v>0</v>
          </cell>
          <cell r="IY95">
            <v>0</v>
          </cell>
          <cell r="IZ95">
            <v>0</v>
          </cell>
          <cell r="JA95">
            <v>0</v>
          </cell>
          <cell r="JB95">
            <v>0</v>
          </cell>
          <cell r="JC95">
            <v>0</v>
          </cell>
          <cell r="JD95">
            <v>0</v>
          </cell>
          <cell r="JE95">
            <v>0</v>
          </cell>
          <cell r="JF95">
            <v>0</v>
          </cell>
          <cell r="JG95">
            <v>0</v>
          </cell>
          <cell r="JH95">
            <v>0</v>
          </cell>
          <cell r="JI95">
            <v>0</v>
          </cell>
          <cell r="JJ95">
            <v>0</v>
          </cell>
          <cell r="JK95">
            <v>0</v>
          </cell>
          <cell r="JL95">
            <v>0</v>
          </cell>
          <cell r="JM95">
            <v>0</v>
          </cell>
          <cell r="JN95">
            <v>0</v>
          </cell>
          <cell r="JO95">
            <v>0</v>
          </cell>
          <cell r="JP95">
            <v>0</v>
          </cell>
          <cell r="JQ95">
            <v>0</v>
          </cell>
          <cell r="JR95">
            <v>0</v>
          </cell>
          <cell r="JS95">
            <v>0</v>
          </cell>
          <cell r="JT95">
            <v>0</v>
          </cell>
          <cell r="JU95">
            <v>0</v>
          </cell>
          <cell r="JV95">
            <v>0</v>
          </cell>
          <cell r="JW95">
            <v>0</v>
          </cell>
          <cell r="JX95">
            <v>0</v>
          </cell>
          <cell r="JY95">
            <v>0</v>
          </cell>
          <cell r="JZ95">
            <v>0</v>
          </cell>
          <cell r="KA95">
            <v>0</v>
          </cell>
          <cell r="KB95">
            <v>0</v>
          </cell>
          <cell r="KC95">
            <v>0</v>
          </cell>
          <cell r="KD95">
            <v>0</v>
          </cell>
          <cell r="KE95">
            <v>0</v>
          </cell>
          <cell r="KF95">
            <v>0</v>
          </cell>
          <cell r="KG95">
            <v>0</v>
          </cell>
          <cell r="KH95">
            <v>0</v>
          </cell>
          <cell r="KI95">
            <v>0</v>
          </cell>
          <cell r="KJ95">
            <v>0</v>
          </cell>
          <cell r="KK95">
            <v>0</v>
          </cell>
          <cell r="KL95">
            <v>0</v>
          </cell>
          <cell r="KM95">
            <v>0</v>
          </cell>
          <cell r="KN95">
            <v>0</v>
          </cell>
          <cell r="KO95">
            <v>0</v>
          </cell>
          <cell r="KP95">
            <v>0</v>
          </cell>
          <cell r="KQ95">
            <v>0</v>
          </cell>
          <cell r="KR95">
            <v>0</v>
          </cell>
          <cell r="KS95">
            <v>0</v>
          </cell>
          <cell r="KT95">
            <v>0</v>
          </cell>
          <cell r="KU95">
            <v>0</v>
          </cell>
          <cell r="KV95">
            <v>0</v>
          </cell>
          <cell r="KW95">
            <v>0</v>
          </cell>
          <cell r="KX95">
            <v>0</v>
          </cell>
          <cell r="KY95">
            <v>0</v>
          </cell>
          <cell r="KZ95">
            <v>0</v>
          </cell>
          <cell r="LA95">
            <v>0</v>
          </cell>
          <cell r="LB95">
            <v>0</v>
          </cell>
          <cell r="LC95">
            <v>0</v>
          </cell>
          <cell r="LD95">
            <v>0</v>
          </cell>
          <cell r="LE95">
            <v>0</v>
          </cell>
          <cell r="LF95">
            <v>0</v>
          </cell>
          <cell r="LG95">
            <v>0</v>
          </cell>
          <cell r="LH95">
            <v>0</v>
          </cell>
          <cell r="LI95">
            <v>0</v>
          </cell>
        </row>
        <row r="96">
          <cell r="D96">
            <v>4173</v>
          </cell>
          <cell r="E96" t="str">
            <v>Zakup zemljišta</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180</v>
          </cell>
          <cell r="CN96">
            <v>2322</v>
          </cell>
          <cell r="CO96">
            <v>252</v>
          </cell>
          <cell r="CP96">
            <v>774</v>
          </cell>
          <cell r="CQ96">
            <v>822</v>
          </cell>
          <cell r="CR96">
            <v>846</v>
          </cell>
          <cell r="CS96">
            <v>714</v>
          </cell>
          <cell r="CT96">
            <v>264</v>
          </cell>
          <cell r="CU96">
            <v>1500</v>
          </cell>
          <cell r="CV96">
            <v>786</v>
          </cell>
          <cell r="CW96">
            <v>1620</v>
          </cell>
          <cell r="CX96">
            <v>0</v>
          </cell>
          <cell r="CY96">
            <v>0</v>
          </cell>
          <cell r="CZ96">
            <v>444</v>
          </cell>
          <cell r="DA96">
            <v>2928</v>
          </cell>
          <cell r="DB96">
            <v>858</v>
          </cell>
          <cell r="DC96">
            <v>72</v>
          </cell>
          <cell r="DD96">
            <v>1900</v>
          </cell>
          <cell r="DE96">
            <v>0</v>
          </cell>
          <cell r="DF96">
            <v>1572</v>
          </cell>
          <cell r="DG96">
            <v>72</v>
          </cell>
          <cell r="DH96">
            <v>72</v>
          </cell>
          <cell r="DI96">
            <v>3034.01</v>
          </cell>
          <cell r="DJ96">
            <v>0</v>
          </cell>
          <cell r="DK96">
            <v>204</v>
          </cell>
          <cell r="DL96">
            <v>2214</v>
          </cell>
          <cell r="DM96">
            <v>786</v>
          </cell>
          <cell r="DN96">
            <v>846</v>
          </cell>
          <cell r="DO96">
            <v>2370.0000000000005</v>
          </cell>
          <cell r="DP96">
            <v>786</v>
          </cell>
          <cell r="DQ96">
            <v>316.8</v>
          </cell>
          <cell r="DR96">
            <v>1234.8</v>
          </cell>
          <cell r="DS96">
            <v>448.79999999999995</v>
          </cell>
          <cell r="DT96">
            <v>376.8</v>
          </cell>
          <cell r="DU96">
            <v>3366.8</v>
          </cell>
          <cell r="DV96">
            <v>0</v>
          </cell>
          <cell r="DW96">
            <v>1173.6000000000001</v>
          </cell>
          <cell r="DX96">
            <v>448.8</v>
          </cell>
          <cell r="DY96">
            <v>817.2</v>
          </cell>
          <cell r="DZ96">
            <v>1545.6</v>
          </cell>
          <cell r="EC96">
            <v>0</v>
          </cell>
          <cell r="ED96">
            <v>0</v>
          </cell>
          <cell r="EE96">
            <v>0</v>
          </cell>
          <cell r="EF96">
            <v>0</v>
          </cell>
          <cell r="EG96">
            <v>0</v>
          </cell>
          <cell r="EH96">
            <v>0</v>
          </cell>
          <cell r="EI96">
            <v>0</v>
          </cell>
          <cell r="EJ96">
            <v>0</v>
          </cell>
          <cell r="EK96">
            <v>0</v>
          </cell>
          <cell r="EL96">
            <v>0</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cell r="GA96">
            <v>0</v>
          </cell>
          <cell r="GB96">
            <v>0</v>
          </cell>
          <cell r="GC96">
            <v>0</v>
          </cell>
          <cell r="GD96">
            <v>0</v>
          </cell>
          <cell r="GE96">
            <v>0</v>
          </cell>
          <cell r="GF96">
            <v>0</v>
          </cell>
          <cell r="GG96">
            <v>0</v>
          </cell>
          <cell r="GH96">
            <v>0</v>
          </cell>
          <cell r="GI96">
            <v>0</v>
          </cell>
          <cell r="GJ96">
            <v>0</v>
          </cell>
          <cell r="GK96">
            <v>0</v>
          </cell>
          <cell r="GL96">
            <v>0</v>
          </cell>
          <cell r="GM96">
            <v>0</v>
          </cell>
          <cell r="GN96">
            <v>0</v>
          </cell>
          <cell r="GO96">
            <v>0</v>
          </cell>
          <cell r="GP96">
            <v>0</v>
          </cell>
          <cell r="GQ96">
            <v>0</v>
          </cell>
          <cell r="GR96">
            <v>0</v>
          </cell>
          <cell r="GS96">
            <v>0</v>
          </cell>
          <cell r="GT96">
            <v>0</v>
          </cell>
          <cell r="GU96">
            <v>0</v>
          </cell>
          <cell r="GV96">
            <v>0</v>
          </cell>
          <cell r="GW96">
            <v>0</v>
          </cell>
          <cell r="GX96">
            <v>0</v>
          </cell>
          <cell r="GY96">
            <v>0</v>
          </cell>
          <cell r="GZ96">
            <v>0</v>
          </cell>
          <cell r="HA96">
            <v>0</v>
          </cell>
          <cell r="HB96">
            <v>0</v>
          </cell>
          <cell r="HC96">
            <v>0</v>
          </cell>
          <cell r="HD96">
            <v>0</v>
          </cell>
          <cell r="HE96">
            <v>0</v>
          </cell>
          <cell r="HF96">
            <v>0</v>
          </cell>
          <cell r="HG96">
            <v>0</v>
          </cell>
          <cell r="HH96">
            <v>0</v>
          </cell>
          <cell r="HI96">
            <v>0</v>
          </cell>
          <cell r="HJ96">
            <v>0</v>
          </cell>
          <cell r="HK96">
            <v>0</v>
          </cell>
          <cell r="HL96">
            <v>0</v>
          </cell>
          <cell r="HM96">
            <v>0</v>
          </cell>
          <cell r="HN96">
            <v>0</v>
          </cell>
          <cell r="HO96">
            <v>0</v>
          </cell>
          <cell r="HP96">
            <v>0</v>
          </cell>
          <cell r="HQ96">
            <v>0</v>
          </cell>
          <cell r="HR96">
            <v>0</v>
          </cell>
          <cell r="HS96">
            <v>0</v>
          </cell>
          <cell r="HT96">
            <v>0</v>
          </cell>
          <cell r="HU96">
            <v>0</v>
          </cell>
          <cell r="HV96">
            <v>0</v>
          </cell>
          <cell r="HW96">
            <v>0</v>
          </cell>
          <cell r="HX96">
            <v>0</v>
          </cell>
          <cell r="HY96">
            <v>0</v>
          </cell>
          <cell r="HZ96">
            <v>0</v>
          </cell>
          <cell r="IA96">
            <v>0</v>
          </cell>
          <cell r="IB96">
            <v>0</v>
          </cell>
          <cell r="IC96">
            <v>0</v>
          </cell>
          <cell r="ID96">
            <v>0</v>
          </cell>
          <cell r="IE96">
            <v>0</v>
          </cell>
          <cell r="IF96">
            <v>0</v>
          </cell>
          <cell r="IG96">
            <v>0</v>
          </cell>
          <cell r="IH96">
            <v>0</v>
          </cell>
          <cell r="II96">
            <v>0</v>
          </cell>
          <cell r="IJ96">
            <v>0</v>
          </cell>
          <cell r="IK96">
            <v>0</v>
          </cell>
          <cell r="IL96">
            <v>0</v>
          </cell>
          <cell r="IM96">
            <v>0</v>
          </cell>
          <cell r="IN96">
            <v>0</v>
          </cell>
          <cell r="IO96">
            <v>0</v>
          </cell>
          <cell r="IP96">
            <v>0</v>
          </cell>
          <cell r="IQ96">
            <v>0</v>
          </cell>
          <cell r="IR96">
            <v>0</v>
          </cell>
          <cell r="IS96">
            <v>0</v>
          </cell>
          <cell r="IT96">
            <v>0</v>
          </cell>
          <cell r="IU96">
            <v>0</v>
          </cell>
          <cell r="IV96">
            <v>0</v>
          </cell>
          <cell r="IW96">
            <v>0</v>
          </cell>
          <cell r="IX96">
            <v>0</v>
          </cell>
          <cell r="IY96">
            <v>0</v>
          </cell>
          <cell r="IZ96">
            <v>0</v>
          </cell>
          <cell r="JA96">
            <v>0</v>
          </cell>
          <cell r="JB96">
            <v>0</v>
          </cell>
          <cell r="JC96">
            <v>0</v>
          </cell>
          <cell r="JD96">
            <v>0</v>
          </cell>
          <cell r="JE96">
            <v>0</v>
          </cell>
          <cell r="JF96">
            <v>0</v>
          </cell>
          <cell r="JG96">
            <v>0</v>
          </cell>
          <cell r="JH96">
            <v>0</v>
          </cell>
          <cell r="JI96">
            <v>0</v>
          </cell>
          <cell r="JJ96">
            <v>0</v>
          </cell>
          <cell r="JK96">
            <v>0</v>
          </cell>
          <cell r="JL96">
            <v>0</v>
          </cell>
          <cell r="JM96">
            <v>0</v>
          </cell>
          <cell r="JN96">
            <v>0</v>
          </cell>
          <cell r="JO96">
            <v>0</v>
          </cell>
          <cell r="JP96">
            <v>0</v>
          </cell>
          <cell r="JQ96">
            <v>0</v>
          </cell>
          <cell r="JR96">
            <v>0</v>
          </cell>
          <cell r="JS96">
            <v>0</v>
          </cell>
          <cell r="JT96">
            <v>0</v>
          </cell>
          <cell r="JU96">
            <v>0</v>
          </cell>
          <cell r="JV96">
            <v>0</v>
          </cell>
          <cell r="JW96">
            <v>0</v>
          </cell>
          <cell r="JX96">
            <v>0</v>
          </cell>
          <cell r="JY96">
            <v>0</v>
          </cell>
          <cell r="JZ96">
            <v>0</v>
          </cell>
          <cell r="KA96">
            <v>0</v>
          </cell>
          <cell r="KB96">
            <v>0</v>
          </cell>
          <cell r="KC96">
            <v>0</v>
          </cell>
          <cell r="KD96">
            <v>0</v>
          </cell>
          <cell r="KE96">
            <v>0</v>
          </cell>
          <cell r="KF96">
            <v>0</v>
          </cell>
          <cell r="KG96">
            <v>0</v>
          </cell>
          <cell r="KH96">
            <v>0</v>
          </cell>
          <cell r="KI96">
            <v>0</v>
          </cell>
          <cell r="KJ96">
            <v>0</v>
          </cell>
          <cell r="KK96">
            <v>0</v>
          </cell>
          <cell r="KL96">
            <v>0</v>
          </cell>
          <cell r="KM96">
            <v>0</v>
          </cell>
          <cell r="KN96">
            <v>0</v>
          </cell>
          <cell r="KO96">
            <v>0</v>
          </cell>
          <cell r="KP96">
            <v>0</v>
          </cell>
          <cell r="KQ96">
            <v>0</v>
          </cell>
          <cell r="KR96">
            <v>0</v>
          </cell>
          <cell r="KS96">
            <v>0</v>
          </cell>
          <cell r="KT96">
            <v>0</v>
          </cell>
          <cell r="KU96">
            <v>0</v>
          </cell>
          <cell r="KV96">
            <v>0</v>
          </cell>
          <cell r="KW96">
            <v>0</v>
          </cell>
          <cell r="KX96">
            <v>0</v>
          </cell>
          <cell r="KY96">
            <v>0</v>
          </cell>
          <cell r="KZ96">
            <v>0</v>
          </cell>
          <cell r="LA96">
            <v>0</v>
          </cell>
          <cell r="LB96">
            <v>0</v>
          </cell>
          <cell r="LC96">
            <v>0</v>
          </cell>
          <cell r="LD96">
            <v>0</v>
          </cell>
          <cell r="LE96">
            <v>0</v>
          </cell>
          <cell r="LF96">
            <v>0</v>
          </cell>
          <cell r="LG96">
            <v>0</v>
          </cell>
          <cell r="LH96">
            <v>0</v>
          </cell>
          <cell r="LI96">
            <v>0</v>
          </cell>
        </row>
        <row r="97">
          <cell r="C97">
            <v>418</v>
          </cell>
          <cell r="D97">
            <v>418</v>
          </cell>
          <cell r="E97" t="str">
            <v>Subvencije</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77660</v>
          </cell>
          <cell r="CM97">
            <v>1074577.6399999999</v>
          </cell>
          <cell r="CN97">
            <v>3164428.47</v>
          </cell>
          <cell r="CO97">
            <v>667057.27000000025</v>
          </cell>
          <cell r="CP97">
            <v>1249861.7200000004</v>
          </cell>
          <cell r="CQ97">
            <v>697386.65000000014</v>
          </cell>
          <cell r="CR97">
            <v>891788.01000000024</v>
          </cell>
          <cell r="CS97">
            <v>1091929.3799999997</v>
          </cell>
          <cell r="CT97">
            <v>1191416.1399999999</v>
          </cell>
          <cell r="CU97">
            <v>1143142.19</v>
          </cell>
          <cell r="CV97">
            <v>2199265.1999999997</v>
          </cell>
          <cell r="CW97">
            <v>3977237.29</v>
          </cell>
          <cell r="CX97">
            <v>2104751.61</v>
          </cell>
          <cell r="CY97">
            <v>964053.87</v>
          </cell>
          <cell r="CZ97">
            <v>3024119.0700000003</v>
          </cell>
          <cell r="DA97">
            <v>1097205.76</v>
          </cell>
          <cell r="DB97">
            <v>593941.83000000007</v>
          </cell>
          <cell r="DC97">
            <v>2276344.9</v>
          </cell>
          <cell r="DD97">
            <v>349559.56000000006</v>
          </cell>
          <cell r="DE97">
            <v>1341562.3399999999</v>
          </cell>
          <cell r="DF97">
            <v>328229.89</v>
          </cell>
          <cell r="DG97">
            <v>1158637.43</v>
          </cell>
          <cell r="DH97">
            <v>606415.77999999991</v>
          </cell>
          <cell r="DI97">
            <v>4582041.3</v>
          </cell>
          <cell r="DJ97">
            <v>1086971.1499999999</v>
          </cell>
          <cell r="DK97">
            <v>1306305.6900000002</v>
          </cell>
          <cell r="DL97">
            <v>2404016.9299999992</v>
          </cell>
          <cell r="DM97">
            <v>539463.14999999991</v>
          </cell>
          <cell r="DN97">
            <v>455124.36999999994</v>
          </cell>
          <cell r="DO97">
            <v>403939.28999999992</v>
          </cell>
          <cell r="DP97">
            <v>762127.46000000008</v>
          </cell>
          <cell r="DQ97">
            <v>2984947.5200000005</v>
          </cell>
          <cell r="DR97">
            <v>987522.90000000037</v>
          </cell>
          <cell r="DS97">
            <v>2646264.2999999998</v>
          </cell>
          <cell r="DT97">
            <v>740675.31</v>
          </cell>
          <cell r="DU97">
            <v>5305995.96</v>
          </cell>
          <cell r="DV97">
            <v>10079.34</v>
          </cell>
          <cell r="DW97">
            <v>643210.05999999982</v>
          </cell>
          <cell r="DX97">
            <v>2357652.9900000002</v>
          </cell>
          <cell r="DY97">
            <v>1200641.0900000001</v>
          </cell>
          <cell r="DZ97">
            <v>2439014.4700000002</v>
          </cell>
          <cell r="EA97">
            <v>164335.99</v>
          </cell>
          <cell r="EB97">
            <v>1051165.42</v>
          </cell>
          <cell r="EC97">
            <v>526120.15</v>
          </cell>
          <cell r="ED97">
            <v>3410704.75</v>
          </cell>
          <cell r="EE97">
            <v>1866021.33</v>
          </cell>
          <cell r="EF97">
            <v>2935296.45</v>
          </cell>
          <cell r="EG97">
            <v>10516579.09</v>
          </cell>
          <cell r="EH97">
            <v>1010</v>
          </cell>
          <cell r="EI97">
            <v>437077.96</v>
          </cell>
          <cell r="EJ97">
            <v>2564740.2200000002</v>
          </cell>
          <cell r="EK97">
            <v>735427.01</v>
          </cell>
          <cell r="EL97">
            <v>700208.25</v>
          </cell>
          <cell r="EM97">
            <v>1456109.61</v>
          </cell>
          <cell r="EN97">
            <v>1493000.87</v>
          </cell>
          <cell r="EO97">
            <v>2964968.57</v>
          </cell>
          <cell r="EP97">
            <v>3824679.63</v>
          </cell>
          <cell r="EQ97">
            <v>2388415.48</v>
          </cell>
          <cell r="ER97">
            <v>3022483.62</v>
          </cell>
          <cell r="ES97">
            <v>8215705.0499999998</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0</v>
          </cell>
          <cell r="GK97">
            <v>0</v>
          </cell>
          <cell r="GL97">
            <v>0</v>
          </cell>
          <cell r="GM97">
            <v>0</v>
          </cell>
          <cell r="GN97">
            <v>0</v>
          </cell>
          <cell r="GO97">
            <v>0</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v>0</v>
          </cell>
          <cell r="HO97">
            <v>0</v>
          </cell>
          <cell r="HP97">
            <v>0</v>
          </cell>
          <cell r="HQ97">
            <v>0</v>
          </cell>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0</v>
          </cell>
          <cell r="KY97">
            <v>0</v>
          </cell>
          <cell r="KZ97">
            <v>0</v>
          </cell>
          <cell r="LA97">
            <v>0</v>
          </cell>
          <cell r="LB97">
            <v>0</v>
          </cell>
          <cell r="LC97">
            <v>0</v>
          </cell>
          <cell r="LD97">
            <v>0</v>
          </cell>
          <cell r="LE97">
            <v>0</v>
          </cell>
          <cell r="LF97">
            <v>0</v>
          </cell>
          <cell r="LG97">
            <v>0</v>
          </cell>
          <cell r="LH97">
            <v>0</v>
          </cell>
          <cell r="LI97">
            <v>0</v>
          </cell>
        </row>
        <row r="98">
          <cell r="D98">
            <v>4181</v>
          </cell>
          <cell r="E98" t="str">
            <v>Subvencije za proizvodnju i pružanje usluga</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77660</v>
          </cell>
          <cell r="CM98">
            <v>1074577.6399999999</v>
          </cell>
          <cell r="CN98">
            <v>3164428.47</v>
          </cell>
          <cell r="CO98">
            <v>667057.27000000025</v>
          </cell>
          <cell r="CP98">
            <v>1249861.7200000004</v>
          </cell>
          <cell r="CQ98">
            <v>697386.65000000014</v>
          </cell>
          <cell r="CR98">
            <v>891788.01000000024</v>
          </cell>
          <cell r="CS98">
            <v>1091929.3799999997</v>
          </cell>
          <cell r="CT98">
            <v>1191416.1399999999</v>
          </cell>
          <cell r="CU98">
            <v>1143142.19</v>
          </cell>
          <cell r="CV98">
            <v>2199265.1999999997</v>
          </cell>
          <cell r="CW98">
            <v>3977237.29</v>
          </cell>
          <cell r="CX98">
            <v>2104751.61</v>
          </cell>
          <cell r="CY98">
            <v>964053.87</v>
          </cell>
          <cell r="CZ98">
            <v>3024119.0700000003</v>
          </cell>
          <cell r="DA98">
            <v>1097205.76</v>
          </cell>
          <cell r="DB98">
            <v>593941.83000000007</v>
          </cell>
          <cell r="DC98">
            <v>2276344.9</v>
          </cell>
          <cell r="DD98">
            <v>349559.56000000006</v>
          </cell>
          <cell r="DE98">
            <v>1341562.3399999999</v>
          </cell>
          <cell r="DF98">
            <v>328229.89</v>
          </cell>
          <cell r="DG98">
            <v>1158637.43</v>
          </cell>
          <cell r="DH98">
            <v>606415.77999999991</v>
          </cell>
          <cell r="DI98">
            <v>4582041.3</v>
          </cell>
          <cell r="DJ98">
            <v>1086971.1499999999</v>
          </cell>
          <cell r="DK98">
            <v>1306305.6900000002</v>
          </cell>
          <cell r="DL98">
            <v>2404016.9299999992</v>
          </cell>
          <cell r="DM98">
            <v>539463.14999999991</v>
          </cell>
          <cell r="DN98">
            <v>455124.36999999994</v>
          </cell>
          <cell r="DO98">
            <v>403939.28999999992</v>
          </cell>
          <cell r="DP98">
            <v>762127.46000000008</v>
          </cell>
          <cell r="DQ98">
            <v>2984947.5200000005</v>
          </cell>
          <cell r="DR98">
            <v>987522.90000000037</v>
          </cell>
          <cell r="DS98">
            <v>2646264.1</v>
          </cell>
          <cell r="DT98">
            <v>740388.31</v>
          </cell>
          <cell r="DU98">
            <v>5300995.9600000009</v>
          </cell>
          <cell r="DV98">
            <v>10079.34</v>
          </cell>
          <cell r="DW98">
            <v>643210.05999999982</v>
          </cell>
          <cell r="DX98">
            <v>2357652.9900000002</v>
          </cell>
          <cell r="DY98">
            <v>1200641.0900000001</v>
          </cell>
          <cell r="DZ98">
            <v>2439014.4700000002</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cell r="GA98">
            <v>0</v>
          </cell>
          <cell r="GB98">
            <v>0</v>
          </cell>
          <cell r="GC98">
            <v>0</v>
          </cell>
          <cell r="GD98">
            <v>0</v>
          </cell>
          <cell r="GE98">
            <v>0</v>
          </cell>
          <cell r="GF98">
            <v>0</v>
          </cell>
          <cell r="GG98">
            <v>0</v>
          </cell>
          <cell r="GH98">
            <v>0</v>
          </cell>
          <cell r="GI98">
            <v>0</v>
          </cell>
          <cell r="GJ98">
            <v>0</v>
          </cell>
          <cell r="GK98">
            <v>0</v>
          </cell>
          <cell r="GL98">
            <v>0</v>
          </cell>
          <cell r="GM98">
            <v>0</v>
          </cell>
          <cell r="GN98">
            <v>0</v>
          </cell>
          <cell r="GO98">
            <v>0</v>
          </cell>
          <cell r="GP98">
            <v>0</v>
          </cell>
          <cell r="GQ98">
            <v>0</v>
          </cell>
          <cell r="GR98">
            <v>0</v>
          </cell>
          <cell r="GS98">
            <v>0</v>
          </cell>
          <cell r="GT98">
            <v>0</v>
          </cell>
          <cell r="GU98">
            <v>0</v>
          </cell>
          <cell r="GV98">
            <v>0</v>
          </cell>
          <cell r="GW98">
            <v>0</v>
          </cell>
          <cell r="GX98">
            <v>0</v>
          </cell>
          <cell r="GY98">
            <v>0</v>
          </cell>
          <cell r="GZ98">
            <v>0</v>
          </cell>
          <cell r="HA98">
            <v>0</v>
          </cell>
          <cell r="HB98">
            <v>0</v>
          </cell>
          <cell r="HC98">
            <v>0</v>
          </cell>
          <cell r="HD98">
            <v>0</v>
          </cell>
          <cell r="HE98">
            <v>0</v>
          </cell>
          <cell r="HF98">
            <v>0</v>
          </cell>
          <cell r="HG98">
            <v>0</v>
          </cell>
          <cell r="HH98">
            <v>0</v>
          </cell>
          <cell r="HI98">
            <v>0</v>
          </cell>
          <cell r="HJ98">
            <v>0</v>
          </cell>
          <cell r="HK98">
            <v>0</v>
          </cell>
          <cell r="HL98">
            <v>0</v>
          </cell>
          <cell r="HM98">
            <v>0</v>
          </cell>
          <cell r="HN98">
            <v>0</v>
          </cell>
          <cell r="HO98">
            <v>0</v>
          </cell>
          <cell r="HP98">
            <v>0</v>
          </cell>
          <cell r="HQ98">
            <v>0</v>
          </cell>
          <cell r="HR98">
            <v>0</v>
          </cell>
          <cell r="HS98">
            <v>0</v>
          </cell>
          <cell r="HT98">
            <v>0</v>
          </cell>
          <cell r="HU98">
            <v>0</v>
          </cell>
          <cell r="HV98">
            <v>0</v>
          </cell>
          <cell r="HW98">
            <v>0</v>
          </cell>
          <cell r="HX98">
            <v>0</v>
          </cell>
          <cell r="HY98">
            <v>0</v>
          </cell>
          <cell r="HZ98">
            <v>0</v>
          </cell>
          <cell r="IA98">
            <v>0</v>
          </cell>
          <cell r="IB98">
            <v>0</v>
          </cell>
          <cell r="IC98">
            <v>0</v>
          </cell>
          <cell r="ID98">
            <v>0</v>
          </cell>
          <cell r="IE98">
            <v>0</v>
          </cell>
          <cell r="IF98">
            <v>0</v>
          </cell>
          <cell r="IG98">
            <v>0</v>
          </cell>
          <cell r="IH98">
            <v>0</v>
          </cell>
          <cell r="II98">
            <v>0</v>
          </cell>
          <cell r="IJ98">
            <v>0</v>
          </cell>
          <cell r="IK98">
            <v>0</v>
          </cell>
          <cell r="IL98">
            <v>0</v>
          </cell>
          <cell r="IM98">
            <v>0</v>
          </cell>
          <cell r="IN98">
            <v>0</v>
          </cell>
          <cell r="IO98">
            <v>0</v>
          </cell>
          <cell r="IP98">
            <v>0</v>
          </cell>
          <cell r="IQ98">
            <v>0</v>
          </cell>
          <cell r="IR98">
            <v>0</v>
          </cell>
          <cell r="IS98">
            <v>0</v>
          </cell>
          <cell r="IT98">
            <v>0</v>
          </cell>
          <cell r="IU98">
            <v>0</v>
          </cell>
          <cell r="IV98">
            <v>0</v>
          </cell>
          <cell r="IW98">
            <v>0</v>
          </cell>
          <cell r="IX98">
            <v>0</v>
          </cell>
          <cell r="IY98">
            <v>0</v>
          </cell>
          <cell r="IZ98">
            <v>0</v>
          </cell>
          <cell r="JA98">
            <v>0</v>
          </cell>
          <cell r="JB98">
            <v>0</v>
          </cell>
          <cell r="JC98">
            <v>0</v>
          </cell>
          <cell r="JD98">
            <v>0</v>
          </cell>
          <cell r="JE98">
            <v>0</v>
          </cell>
          <cell r="JF98">
            <v>0</v>
          </cell>
          <cell r="JG98">
            <v>0</v>
          </cell>
          <cell r="JH98">
            <v>0</v>
          </cell>
          <cell r="JI98">
            <v>0</v>
          </cell>
          <cell r="JJ98">
            <v>0</v>
          </cell>
          <cell r="JK98">
            <v>0</v>
          </cell>
          <cell r="JL98">
            <v>0</v>
          </cell>
          <cell r="JM98">
            <v>0</v>
          </cell>
          <cell r="JN98">
            <v>0</v>
          </cell>
          <cell r="JO98">
            <v>0</v>
          </cell>
          <cell r="JP98">
            <v>0</v>
          </cell>
          <cell r="JQ98">
            <v>0</v>
          </cell>
          <cell r="JR98">
            <v>0</v>
          </cell>
          <cell r="JS98">
            <v>0</v>
          </cell>
          <cell r="JT98">
            <v>0</v>
          </cell>
          <cell r="JU98">
            <v>0</v>
          </cell>
          <cell r="JV98">
            <v>0</v>
          </cell>
          <cell r="JW98">
            <v>0</v>
          </cell>
          <cell r="JX98">
            <v>0</v>
          </cell>
          <cell r="JY98">
            <v>0</v>
          </cell>
          <cell r="JZ98">
            <v>0</v>
          </cell>
          <cell r="KA98">
            <v>0</v>
          </cell>
          <cell r="KB98">
            <v>0</v>
          </cell>
          <cell r="KC98">
            <v>0</v>
          </cell>
          <cell r="KD98">
            <v>0</v>
          </cell>
          <cell r="KE98">
            <v>0</v>
          </cell>
          <cell r="KF98">
            <v>0</v>
          </cell>
          <cell r="KG98">
            <v>0</v>
          </cell>
          <cell r="KH98">
            <v>0</v>
          </cell>
          <cell r="KI98">
            <v>0</v>
          </cell>
          <cell r="KJ98">
            <v>0</v>
          </cell>
          <cell r="KK98">
            <v>0</v>
          </cell>
          <cell r="KL98">
            <v>0</v>
          </cell>
          <cell r="KM98">
            <v>0</v>
          </cell>
          <cell r="KN98">
            <v>0</v>
          </cell>
          <cell r="KO98">
            <v>0</v>
          </cell>
          <cell r="KP98">
            <v>0</v>
          </cell>
          <cell r="KQ98">
            <v>0</v>
          </cell>
          <cell r="KR98">
            <v>0</v>
          </cell>
          <cell r="KS98">
            <v>0</v>
          </cell>
          <cell r="KT98">
            <v>0</v>
          </cell>
          <cell r="KU98">
            <v>0</v>
          </cell>
          <cell r="KV98">
            <v>0</v>
          </cell>
          <cell r="KW98">
            <v>0</v>
          </cell>
          <cell r="KX98">
            <v>0</v>
          </cell>
          <cell r="KY98">
            <v>0</v>
          </cell>
          <cell r="KZ98">
            <v>0</v>
          </cell>
          <cell r="LA98">
            <v>0</v>
          </cell>
          <cell r="LB98">
            <v>0</v>
          </cell>
          <cell r="LC98">
            <v>0</v>
          </cell>
          <cell r="LD98">
            <v>0</v>
          </cell>
          <cell r="LE98">
            <v>0</v>
          </cell>
          <cell r="LF98">
            <v>0</v>
          </cell>
          <cell r="LG98">
            <v>0</v>
          </cell>
          <cell r="LH98">
            <v>0</v>
          </cell>
          <cell r="LI98">
            <v>0</v>
          </cell>
        </row>
        <row r="99">
          <cell r="D99">
            <v>4182</v>
          </cell>
          <cell r="E99" t="str">
            <v>Izvozne subvencije</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V99">
            <v>0</v>
          </cell>
          <cell r="GW99">
            <v>0</v>
          </cell>
          <cell r="GX99">
            <v>0</v>
          </cell>
          <cell r="GY99">
            <v>0</v>
          </cell>
          <cell r="GZ99">
            <v>0</v>
          </cell>
          <cell r="HA99">
            <v>0</v>
          </cell>
          <cell r="HB99">
            <v>0</v>
          </cell>
          <cell r="HC99">
            <v>0</v>
          </cell>
          <cell r="HD99">
            <v>0</v>
          </cell>
          <cell r="HE99">
            <v>0</v>
          </cell>
          <cell r="HF99">
            <v>0</v>
          </cell>
          <cell r="HG99">
            <v>0</v>
          </cell>
          <cell r="HH99">
            <v>0</v>
          </cell>
          <cell r="HI99">
            <v>0</v>
          </cell>
          <cell r="HJ99">
            <v>0</v>
          </cell>
          <cell r="HK99">
            <v>0</v>
          </cell>
          <cell r="HL99">
            <v>0</v>
          </cell>
          <cell r="HM99">
            <v>0</v>
          </cell>
          <cell r="HN99">
            <v>0</v>
          </cell>
          <cell r="HO99">
            <v>0</v>
          </cell>
          <cell r="HP99">
            <v>0</v>
          </cell>
          <cell r="HQ99">
            <v>0</v>
          </cell>
          <cell r="HR99">
            <v>0</v>
          </cell>
          <cell r="HS99">
            <v>0</v>
          </cell>
          <cell r="HT99">
            <v>0</v>
          </cell>
          <cell r="HU99">
            <v>0</v>
          </cell>
          <cell r="HV99">
            <v>0</v>
          </cell>
          <cell r="HW99">
            <v>0</v>
          </cell>
          <cell r="HX99">
            <v>0</v>
          </cell>
          <cell r="HY99">
            <v>0</v>
          </cell>
          <cell r="HZ99">
            <v>0</v>
          </cell>
          <cell r="IA99">
            <v>0</v>
          </cell>
          <cell r="IB99">
            <v>0</v>
          </cell>
          <cell r="IC99">
            <v>0</v>
          </cell>
          <cell r="ID99">
            <v>0</v>
          </cell>
          <cell r="IE99">
            <v>0</v>
          </cell>
          <cell r="IF99">
            <v>0</v>
          </cell>
          <cell r="IG99">
            <v>0</v>
          </cell>
          <cell r="IH99">
            <v>0</v>
          </cell>
          <cell r="II99">
            <v>0</v>
          </cell>
          <cell r="IJ99">
            <v>0</v>
          </cell>
          <cell r="IK99">
            <v>0</v>
          </cell>
          <cell r="IL99">
            <v>0</v>
          </cell>
          <cell r="IM99">
            <v>0</v>
          </cell>
          <cell r="IN99">
            <v>0</v>
          </cell>
          <cell r="IO99">
            <v>0</v>
          </cell>
          <cell r="IP99">
            <v>0</v>
          </cell>
          <cell r="IQ99">
            <v>0</v>
          </cell>
          <cell r="IR99">
            <v>0</v>
          </cell>
          <cell r="IS99">
            <v>0</v>
          </cell>
          <cell r="IT99">
            <v>0</v>
          </cell>
          <cell r="IU99">
            <v>0</v>
          </cell>
          <cell r="IV99">
            <v>0</v>
          </cell>
          <cell r="IW99">
            <v>0</v>
          </cell>
          <cell r="IX99">
            <v>0</v>
          </cell>
          <cell r="IY99">
            <v>0</v>
          </cell>
          <cell r="IZ99">
            <v>0</v>
          </cell>
          <cell r="JA99">
            <v>0</v>
          </cell>
          <cell r="JB99">
            <v>0</v>
          </cell>
          <cell r="JC99">
            <v>0</v>
          </cell>
          <cell r="JD99">
            <v>0</v>
          </cell>
          <cell r="JE99">
            <v>0</v>
          </cell>
          <cell r="JF99">
            <v>0</v>
          </cell>
          <cell r="JG99">
            <v>0</v>
          </cell>
          <cell r="JH99">
            <v>0</v>
          </cell>
          <cell r="JI99">
            <v>0</v>
          </cell>
          <cell r="JJ99">
            <v>0</v>
          </cell>
          <cell r="JK99">
            <v>0</v>
          </cell>
          <cell r="JL99">
            <v>0</v>
          </cell>
          <cell r="JM99">
            <v>0</v>
          </cell>
          <cell r="JN99">
            <v>0</v>
          </cell>
          <cell r="JO99">
            <v>0</v>
          </cell>
          <cell r="JP99">
            <v>0</v>
          </cell>
          <cell r="JQ99">
            <v>0</v>
          </cell>
          <cell r="JR99">
            <v>0</v>
          </cell>
          <cell r="JS99">
            <v>0</v>
          </cell>
          <cell r="JT99">
            <v>0</v>
          </cell>
          <cell r="JU99">
            <v>0</v>
          </cell>
          <cell r="JV99">
            <v>0</v>
          </cell>
          <cell r="JW99">
            <v>0</v>
          </cell>
          <cell r="JX99">
            <v>0</v>
          </cell>
          <cell r="JY99">
            <v>0</v>
          </cell>
          <cell r="JZ99">
            <v>0</v>
          </cell>
          <cell r="KA99">
            <v>0</v>
          </cell>
          <cell r="KB99">
            <v>0</v>
          </cell>
          <cell r="KC99">
            <v>0</v>
          </cell>
          <cell r="KD99">
            <v>0</v>
          </cell>
          <cell r="KE99">
            <v>0</v>
          </cell>
          <cell r="KF99">
            <v>0</v>
          </cell>
          <cell r="KG99">
            <v>0</v>
          </cell>
          <cell r="KH99">
            <v>0</v>
          </cell>
          <cell r="KI99">
            <v>0</v>
          </cell>
          <cell r="KJ99">
            <v>0</v>
          </cell>
          <cell r="KK99">
            <v>0</v>
          </cell>
          <cell r="KL99">
            <v>0</v>
          </cell>
          <cell r="KM99">
            <v>0</v>
          </cell>
          <cell r="KN99">
            <v>0</v>
          </cell>
          <cell r="KO99">
            <v>0</v>
          </cell>
          <cell r="KP99">
            <v>0</v>
          </cell>
          <cell r="KQ99">
            <v>0</v>
          </cell>
          <cell r="KR99">
            <v>0</v>
          </cell>
          <cell r="KS99">
            <v>0</v>
          </cell>
          <cell r="KT99">
            <v>0</v>
          </cell>
          <cell r="KU99">
            <v>0</v>
          </cell>
          <cell r="KV99">
            <v>0</v>
          </cell>
          <cell r="KW99">
            <v>0</v>
          </cell>
          <cell r="KX99">
            <v>0</v>
          </cell>
          <cell r="KY99">
            <v>0</v>
          </cell>
          <cell r="KZ99">
            <v>0</v>
          </cell>
          <cell r="LA99">
            <v>0</v>
          </cell>
          <cell r="LB99">
            <v>0</v>
          </cell>
          <cell r="LC99">
            <v>0</v>
          </cell>
          <cell r="LD99">
            <v>0</v>
          </cell>
          <cell r="LE99">
            <v>0</v>
          </cell>
          <cell r="LF99">
            <v>0</v>
          </cell>
          <cell r="LG99">
            <v>0</v>
          </cell>
          <cell r="LH99">
            <v>0</v>
          </cell>
          <cell r="LI99">
            <v>0</v>
          </cell>
        </row>
        <row r="100">
          <cell r="D100">
            <v>4183</v>
          </cell>
          <cell r="E100" t="str">
            <v>Uvozne subvencije</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0</v>
          </cell>
          <cell r="GE100">
            <v>0</v>
          </cell>
          <cell r="GF100">
            <v>0</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v>0</v>
          </cell>
          <cell r="HO100">
            <v>0</v>
          </cell>
          <cell r="HP100">
            <v>0</v>
          </cell>
          <cell r="HQ100">
            <v>0</v>
          </cell>
          <cell r="HR100">
            <v>0</v>
          </cell>
          <cell r="HS100">
            <v>0</v>
          </cell>
          <cell r="HT100">
            <v>0</v>
          </cell>
          <cell r="HU100">
            <v>0</v>
          </cell>
          <cell r="HV100">
            <v>0</v>
          </cell>
          <cell r="HW100">
            <v>0</v>
          </cell>
          <cell r="HX100">
            <v>0</v>
          </cell>
          <cell r="HY100">
            <v>0</v>
          </cell>
          <cell r="HZ100">
            <v>0</v>
          </cell>
          <cell r="IA100">
            <v>0</v>
          </cell>
          <cell r="IB100">
            <v>0</v>
          </cell>
          <cell r="IC100">
            <v>0</v>
          </cell>
          <cell r="ID100">
            <v>0</v>
          </cell>
          <cell r="IE100">
            <v>0</v>
          </cell>
          <cell r="IF100">
            <v>0</v>
          </cell>
          <cell r="IG100">
            <v>0</v>
          </cell>
          <cell r="IH100">
            <v>0</v>
          </cell>
          <cell r="II100">
            <v>0</v>
          </cell>
          <cell r="IJ100">
            <v>0</v>
          </cell>
          <cell r="IK100">
            <v>0</v>
          </cell>
          <cell r="IL100">
            <v>0</v>
          </cell>
          <cell r="IM100">
            <v>0</v>
          </cell>
          <cell r="IN100">
            <v>0</v>
          </cell>
          <cell r="IO100">
            <v>0</v>
          </cell>
          <cell r="IP100">
            <v>0</v>
          </cell>
          <cell r="IQ100">
            <v>0</v>
          </cell>
          <cell r="IR100">
            <v>0</v>
          </cell>
          <cell r="IS100">
            <v>0</v>
          </cell>
          <cell r="IT100">
            <v>0</v>
          </cell>
          <cell r="IU100">
            <v>0</v>
          </cell>
          <cell r="IV100">
            <v>0</v>
          </cell>
          <cell r="IW100">
            <v>0</v>
          </cell>
          <cell r="IX100">
            <v>0</v>
          </cell>
          <cell r="IY100">
            <v>0</v>
          </cell>
          <cell r="IZ100">
            <v>0</v>
          </cell>
          <cell r="JA100">
            <v>0</v>
          </cell>
          <cell r="JB100">
            <v>0</v>
          </cell>
          <cell r="JC100">
            <v>0</v>
          </cell>
          <cell r="JD100">
            <v>0</v>
          </cell>
          <cell r="JE100">
            <v>0</v>
          </cell>
          <cell r="JF100">
            <v>0</v>
          </cell>
          <cell r="JG100">
            <v>0</v>
          </cell>
          <cell r="JH100">
            <v>0</v>
          </cell>
          <cell r="JI100">
            <v>0</v>
          </cell>
          <cell r="JJ100">
            <v>0</v>
          </cell>
          <cell r="JK100">
            <v>0</v>
          </cell>
          <cell r="JL100">
            <v>0</v>
          </cell>
          <cell r="JM100">
            <v>0</v>
          </cell>
          <cell r="JN100">
            <v>0</v>
          </cell>
          <cell r="JO100">
            <v>0</v>
          </cell>
          <cell r="JP100">
            <v>0</v>
          </cell>
          <cell r="JQ100">
            <v>0</v>
          </cell>
          <cell r="JR100">
            <v>0</v>
          </cell>
          <cell r="JS100">
            <v>0</v>
          </cell>
          <cell r="JT100">
            <v>0</v>
          </cell>
          <cell r="JU100">
            <v>0</v>
          </cell>
          <cell r="JV100">
            <v>0</v>
          </cell>
          <cell r="JW100">
            <v>0</v>
          </cell>
          <cell r="JX100">
            <v>0</v>
          </cell>
          <cell r="JY100">
            <v>0</v>
          </cell>
          <cell r="JZ100">
            <v>0</v>
          </cell>
          <cell r="KA100">
            <v>0</v>
          </cell>
          <cell r="KB100">
            <v>0</v>
          </cell>
          <cell r="KC100">
            <v>0</v>
          </cell>
          <cell r="KD100">
            <v>0</v>
          </cell>
          <cell r="KE100">
            <v>0</v>
          </cell>
          <cell r="KF100">
            <v>0</v>
          </cell>
          <cell r="KG100">
            <v>0</v>
          </cell>
          <cell r="KH100">
            <v>0</v>
          </cell>
          <cell r="KI100">
            <v>0</v>
          </cell>
          <cell r="KJ100">
            <v>0</v>
          </cell>
          <cell r="KK100">
            <v>0</v>
          </cell>
          <cell r="KL100">
            <v>0</v>
          </cell>
          <cell r="KM100">
            <v>0</v>
          </cell>
          <cell r="KN100">
            <v>0</v>
          </cell>
          <cell r="KO100">
            <v>0</v>
          </cell>
          <cell r="KP100">
            <v>0</v>
          </cell>
          <cell r="KQ100">
            <v>0</v>
          </cell>
          <cell r="KR100">
            <v>0</v>
          </cell>
          <cell r="KS100">
            <v>0</v>
          </cell>
          <cell r="KT100">
            <v>0</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row>
        <row r="101">
          <cell r="C101">
            <v>419</v>
          </cell>
          <cell r="D101">
            <v>419</v>
          </cell>
          <cell r="E101" t="str">
            <v>Ostali izdaci</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581683.60000000021</v>
          </cell>
          <cell r="CM101">
            <v>1362314.9500000002</v>
          </cell>
          <cell r="CN101">
            <v>3124988.67</v>
          </cell>
          <cell r="CO101">
            <v>1637869.83</v>
          </cell>
          <cell r="CP101">
            <v>1862941.280000001</v>
          </cell>
          <cell r="CQ101">
            <v>1673742.2199999997</v>
          </cell>
          <cell r="CR101">
            <v>1597215.3400000008</v>
          </cell>
          <cell r="CS101">
            <v>1583362.94</v>
          </cell>
          <cell r="CT101">
            <v>1556662.8600000006</v>
          </cell>
          <cell r="CU101">
            <v>1657284.79</v>
          </cell>
          <cell r="CV101">
            <v>1584386.8800000004</v>
          </cell>
          <cell r="CW101">
            <v>3716241.4299999992</v>
          </cell>
          <cell r="CX101">
            <v>821797.4</v>
          </cell>
          <cell r="CY101">
            <v>2611405.5699999998</v>
          </cell>
          <cell r="CZ101">
            <v>1966059.37</v>
          </cell>
          <cell r="DA101">
            <v>1331079.99</v>
          </cell>
          <cell r="DB101">
            <v>1761449.05</v>
          </cell>
          <cell r="DC101">
            <v>3332910.8</v>
          </cell>
          <cell r="DD101">
            <v>2707785.53</v>
          </cell>
          <cell r="DE101">
            <v>2480482.61</v>
          </cell>
          <cell r="DF101">
            <v>3097475.87</v>
          </cell>
          <cell r="DG101">
            <v>2804532.34</v>
          </cell>
          <cell r="DH101">
            <v>2176272.3199999998</v>
          </cell>
          <cell r="DI101">
            <v>4716230.8</v>
          </cell>
          <cell r="DJ101">
            <v>711681.39</v>
          </cell>
          <cell r="DK101">
            <v>1713202.34</v>
          </cell>
          <cell r="DL101">
            <v>2690115</v>
          </cell>
          <cell r="DM101">
            <v>1995010.18</v>
          </cell>
          <cell r="DN101">
            <v>2810397.76</v>
          </cell>
          <cell r="DO101">
            <v>1799602.39</v>
          </cell>
          <cell r="DP101">
            <v>3588410.08</v>
          </cell>
          <cell r="DQ101">
            <v>1624978.82</v>
          </cell>
          <cell r="DR101">
            <v>2825020.19</v>
          </cell>
          <cell r="DS101">
            <v>2074664.12</v>
          </cell>
          <cell r="DT101">
            <v>1731618.74</v>
          </cell>
          <cell r="DU101">
            <v>7182059.0599999996</v>
          </cell>
          <cell r="DV101">
            <v>957980.63</v>
          </cell>
          <cell r="DW101">
            <v>3319870.14</v>
          </cell>
          <cell r="DX101">
            <v>3074118.5</v>
          </cell>
          <cell r="DY101">
            <v>2282641.9700000002</v>
          </cell>
          <cell r="DZ101">
            <v>2819109.17</v>
          </cell>
          <cell r="EA101">
            <v>2698411.47</v>
          </cell>
          <cell r="EB101">
            <v>1727146.57</v>
          </cell>
          <cell r="EC101">
            <v>2512983.86</v>
          </cell>
          <cell r="ED101">
            <v>3344109.35</v>
          </cell>
          <cell r="EE101">
            <v>2190412.1</v>
          </cell>
          <cell r="EF101">
            <v>2741929.74</v>
          </cell>
          <cell r="EG101">
            <v>6700842.0499999998</v>
          </cell>
          <cell r="EH101">
            <v>641900.81999999995</v>
          </cell>
          <cell r="EI101">
            <v>1813185.28</v>
          </cell>
          <cell r="EJ101">
            <v>3850774.87</v>
          </cell>
          <cell r="EK101">
            <v>2539698.67</v>
          </cell>
          <cell r="EL101">
            <v>2629633.84</v>
          </cell>
          <cell r="EM101">
            <v>2650654.59</v>
          </cell>
          <cell r="EN101">
            <v>2526292.0099999998</v>
          </cell>
          <cell r="EO101">
            <v>2670416.61</v>
          </cell>
          <cell r="EP101">
            <v>2768002.05</v>
          </cell>
          <cell r="EQ101">
            <v>3382897.72</v>
          </cell>
          <cell r="ER101">
            <v>4807051.49</v>
          </cell>
          <cell r="ES101">
            <v>8030767.0499999998</v>
          </cell>
          <cell r="ET101">
            <v>0</v>
          </cell>
          <cell r="EU101">
            <v>0</v>
          </cell>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cell r="GA101">
            <v>0</v>
          </cell>
          <cell r="GB101">
            <v>0</v>
          </cell>
          <cell r="GC101">
            <v>0</v>
          </cell>
          <cell r="GD101">
            <v>0</v>
          </cell>
          <cell r="GE101">
            <v>0</v>
          </cell>
          <cell r="GF101">
            <v>0</v>
          </cell>
          <cell r="GG101">
            <v>0</v>
          </cell>
          <cell r="GH101">
            <v>0</v>
          </cell>
          <cell r="GI101">
            <v>0</v>
          </cell>
          <cell r="GJ101">
            <v>0</v>
          </cell>
          <cell r="GK101">
            <v>0</v>
          </cell>
          <cell r="GL101">
            <v>0</v>
          </cell>
          <cell r="GM101">
            <v>0</v>
          </cell>
          <cell r="GN101">
            <v>0</v>
          </cell>
          <cell r="GO101">
            <v>0</v>
          </cell>
          <cell r="GP101">
            <v>0</v>
          </cell>
          <cell r="GQ101">
            <v>0</v>
          </cell>
          <cell r="GR101">
            <v>0</v>
          </cell>
          <cell r="GS101">
            <v>0</v>
          </cell>
          <cell r="GT101">
            <v>0</v>
          </cell>
          <cell r="GU101">
            <v>0</v>
          </cell>
          <cell r="GV101">
            <v>0</v>
          </cell>
          <cell r="GW101">
            <v>0</v>
          </cell>
          <cell r="GX101">
            <v>0</v>
          </cell>
          <cell r="GY101">
            <v>0</v>
          </cell>
          <cell r="GZ101">
            <v>0</v>
          </cell>
          <cell r="HA101">
            <v>0</v>
          </cell>
          <cell r="HB101">
            <v>0</v>
          </cell>
          <cell r="HC101">
            <v>0</v>
          </cell>
          <cell r="HD101">
            <v>0</v>
          </cell>
          <cell r="HE101">
            <v>0</v>
          </cell>
          <cell r="HF101">
            <v>0</v>
          </cell>
          <cell r="HG101">
            <v>0</v>
          </cell>
          <cell r="HH101">
            <v>0</v>
          </cell>
          <cell r="HI101">
            <v>0</v>
          </cell>
          <cell r="HJ101">
            <v>0</v>
          </cell>
          <cell r="HK101">
            <v>0</v>
          </cell>
          <cell r="HL101">
            <v>0</v>
          </cell>
          <cell r="HM101">
            <v>0</v>
          </cell>
          <cell r="HN101">
            <v>0</v>
          </cell>
          <cell r="HO101">
            <v>0</v>
          </cell>
          <cell r="HP101">
            <v>0</v>
          </cell>
          <cell r="HQ101">
            <v>0</v>
          </cell>
          <cell r="HR101">
            <v>0</v>
          </cell>
          <cell r="HS101">
            <v>0</v>
          </cell>
          <cell r="HT101">
            <v>0</v>
          </cell>
          <cell r="HU101">
            <v>0</v>
          </cell>
          <cell r="HV101">
            <v>0</v>
          </cell>
          <cell r="HW101">
            <v>0</v>
          </cell>
          <cell r="HX101">
            <v>0</v>
          </cell>
          <cell r="HY101">
            <v>0</v>
          </cell>
          <cell r="HZ101">
            <v>0</v>
          </cell>
          <cell r="IA101">
            <v>0</v>
          </cell>
          <cell r="IB101">
            <v>0</v>
          </cell>
          <cell r="IC101">
            <v>0</v>
          </cell>
          <cell r="ID101">
            <v>0</v>
          </cell>
          <cell r="IE101">
            <v>0</v>
          </cell>
          <cell r="IF101">
            <v>0</v>
          </cell>
          <cell r="IG101">
            <v>0</v>
          </cell>
          <cell r="IH101">
            <v>0</v>
          </cell>
          <cell r="II101">
            <v>0</v>
          </cell>
          <cell r="IJ101">
            <v>0</v>
          </cell>
          <cell r="IK101">
            <v>0</v>
          </cell>
          <cell r="IL101">
            <v>0</v>
          </cell>
          <cell r="IM101">
            <v>0</v>
          </cell>
          <cell r="IN101">
            <v>0</v>
          </cell>
          <cell r="IO101">
            <v>0</v>
          </cell>
          <cell r="IP101">
            <v>0</v>
          </cell>
          <cell r="IQ101">
            <v>0</v>
          </cell>
          <cell r="IR101">
            <v>0</v>
          </cell>
          <cell r="IS101">
            <v>0</v>
          </cell>
          <cell r="IT101">
            <v>0</v>
          </cell>
          <cell r="IU101">
            <v>0</v>
          </cell>
          <cell r="IV101">
            <v>0</v>
          </cell>
          <cell r="IW101">
            <v>0</v>
          </cell>
          <cell r="IX101">
            <v>0</v>
          </cell>
          <cell r="IY101">
            <v>0</v>
          </cell>
          <cell r="IZ101">
            <v>0</v>
          </cell>
          <cell r="JA101">
            <v>0</v>
          </cell>
          <cell r="JB101">
            <v>0</v>
          </cell>
          <cell r="JC101">
            <v>0</v>
          </cell>
          <cell r="JD101">
            <v>0</v>
          </cell>
          <cell r="JE101">
            <v>0</v>
          </cell>
          <cell r="JF101">
            <v>0</v>
          </cell>
          <cell r="JG101">
            <v>0</v>
          </cell>
          <cell r="JH101">
            <v>0</v>
          </cell>
          <cell r="JI101">
            <v>0</v>
          </cell>
          <cell r="JJ101">
            <v>0</v>
          </cell>
          <cell r="JK101">
            <v>0</v>
          </cell>
          <cell r="JL101">
            <v>0</v>
          </cell>
          <cell r="JM101">
            <v>0</v>
          </cell>
          <cell r="JN101">
            <v>0</v>
          </cell>
          <cell r="JO101">
            <v>0</v>
          </cell>
          <cell r="JP101">
            <v>0</v>
          </cell>
          <cell r="JQ101">
            <v>0</v>
          </cell>
          <cell r="JR101">
            <v>0</v>
          </cell>
          <cell r="JS101">
            <v>0</v>
          </cell>
          <cell r="JT101">
            <v>0</v>
          </cell>
          <cell r="JU101">
            <v>0</v>
          </cell>
          <cell r="JV101">
            <v>0</v>
          </cell>
          <cell r="JW101">
            <v>0</v>
          </cell>
          <cell r="JX101">
            <v>0</v>
          </cell>
          <cell r="JY101">
            <v>0</v>
          </cell>
          <cell r="JZ101">
            <v>0</v>
          </cell>
          <cell r="KA101">
            <v>0</v>
          </cell>
          <cell r="KB101">
            <v>0</v>
          </cell>
          <cell r="KC101">
            <v>0</v>
          </cell>
          <cell r="KD101">
            <v>0</v>
          </cell>
          <cell r="KE101">
            <v>0</v>
          </cell>
          <cell r="KF101">
            <v>0</v>
          </cell>
          <cell r="KG101">
            <v>0</v>
          </cell>
          <cell r="KH101">
            <v>0</v>
          </cell>
          <cell r="KI101">
            <v>0</v>
          </cell>
          <cell r="KJ101">
            <v>0</v>
          </cell>
          <cell r="KK101">
            <v>0</v>
          </cell>
          <cell r="KL101">
            <v>0</v>
          </cell>
          <cell r="KM101">
            <v>0</v>
          </cell>
          <cell r="KN101">
            <v>0</v>
          </cell>
          <cell r="KO101">
            <v>0</v>
          </cell>
          <cell r="KP101">
            <v>0</v>
          </cell>
          <cell r="KQ101">
            <v>0</v>
          </cell>
          <cell r="KR101">
            <v>0</v>
          </cell>
          <cell r="KS101">
            <v>0</v>
          </cell>
          <cell r="KT101">
            <v>0</v>
          </cell>
          <cell r="KU101">
            <v>0</v>
          </cell>
          <cell r="KV101">
            <v>0</v>
          </cell>
          <cell r="KW101">
            <v>0</v>
          </cell>
          <cell r="KX101">
            <v>0</v>
          </cell>
          <cell r="KY101">
            <v>0</v>
          </cell>
          <cell r="KZ101">
            <v>0</v>
          </cell>
          <cell r="LA101">
            <v>0</v>
          </cell>
          <cell r="LB101">
            <v>0</v>
          </cell>
          <cell r="LC101">
            <v>0</v>
          </cell>
          <cell r="LD101">
            <v>0</v>
          </cell>
          <cell r="LE101">
            <v>0</v>
          </cell>
          <cell r="LF101">
            <v>0</v>
          </cell>
          <cell r="LG101">
            <v>0</v>
          </cell>
          <cell r="LH101">
            <v>0</v>
          </cell>
          <cell r="LI101">
            <v>0</v>
          </cell>
        </row>
        <row r="102">
          <cell r="D102">
            <v>4191</v>
          </cell>
          <cell r="E102" t="str">
            <v>Izdaci po osnovu isplate ugovora o djelu</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283086.12000000017</v>
          </cell>
          <cell r="CM102">
            <v>367364.43000000005</v>
          </cell>
          <cell r="CN102">
            <v>444242.45999999967</v>
          </cell>
          <cell r="CO102">
            <v>365150.47000000015</v>
          </cell>
          <cell r="CP102">
            <v>388210.11000000022</v>
          </cell>
          <cell r="CQ102">
            <v>570502.57999999973</v>
          </cell>
          <cell r="CR102">
            <v>448100.37000000064</v>
          </cell>
          <cell r="CS102">
            <v>462249.64999999991</v>
          </cell>
          <cell r="CT102">
            <v>489608.62000000052</v>
          </cell>
          <cell r="CU102">
            <v>433406.06000000058</v>
          </cell>
          <cell r="CV102">
            <v>591397.98000000045</v>
          </cell>
          <cell r="CW102">
            <v>413093.39999999967</v>
          </cell>
          <cell r="CX102">
            <v>223276.44</v>
          </cell>
          <cell r="CY102">
            <v>435701.33</v>
          </cell>
          <cell r="CZ102">
            <v>530241.54</v>
          </cell>
          <cell r="DA102">
            <v>521938.69</v>
          </cell>
          <cell r="DB102">
            <v>443361.15</v>
          </cell>
          <cell r="DC102">
            <v>438981.08</v>
          </cell>
          <cell r="DD102">
            <v>677741</v>
          </cell>
          <cell r="DE102">
            <v>331715.65999999997</v>
          </cell>
          <cell r="DF102">
            <v>543994.44999999995</v>
          </cell>
          <cell r="DG102">
            <v>516088.11</v>
          </cell>
          <cell r="DH102">
            <v>521712.05</v>
          </cell>
          <cell r="DI102">
            <v>589448.55000000016</v>
          </cell>
          <cell r="DJ102">
            <v>531486.84999999974</v>
          </cell>
          <cell r="DK102">
            <v>516913.49999999913</v>
          </cell>
          <cell r="DL102">
            <v>410429.48999999993</v>
          </cell>
          <cell r="DM102">
            <v>511303.38999999932</v>
          </cell>
          <cell r="DN102">
            <v>441792.22999999952</v>
          </cell>
          <cell r="DO102">
            <v>548658.30999999924</v>
          </cell>
          <cell r="DP102">
            <v>492166.62999999954</v>
          </cell>
          <cell r="DQ102">
            <v>394101.95999999956</v>
          </cell>
          <cell r="DR102">
            <v>595246.11999999941</v>
          </cell>
          <cell r="DS102">
            <v>492074.81999999966</v>
          </cell>
          <cell r="DT102">
            <v>646040.06000000029</v>
          </cell>
          <cell r="DU102">
            <v>531234.81999999948</v>
          </cell>
          <cell r="DV102">
            <v>668748.63999999966</v>
          </cell>
          <cell r="DW102">
            <v>581398.2099999995</v>
          </cell>
          <cell r="DX102">
            <v>584947.7899999998</v>
          </cell>
          <cell r="DY102">
            <v>537409.48000000045</v>
          </cell>
          <cell r="DZ102">
            <v>590009.09</v>
          </cell>
          <cell r="EB102">
            <v>0</v>
          </cell>
          <cell r="EC102">
            <v>0</v>
          </cell>
          <cell r="ED102">
            <v>0</v>
          </cell>
          <cell r="EE102">
            <v>0</v>
          </cell>
          <cell r="EF102">
            <v>0</v>
          </cell>
          <cell r="EG102">
            <v>0</v>
          </cell>
          <cell r="EH102">
            <v>0</v>
          </cell>
          <cell r="EI102">
            <v>0</v>
          </cell>
          <cell r="EJ102">
            <v>0</v>
          </cell>
          <cell r="EK102">
            <v>0</v>
          </cell>
          <cell r="EL102">
            <v>0</v>
          </cell>
          <cell r="EM102">
            <v>0</v>
          </cell>
          <cell r="EN102">
            <v>0</v>
          </cell>
          <cell r="EO102">
            <v>0</v>
          </cell>
          <cell r="EP102">
            <v>0</v>
          </cell>
          <cell r="EQ102">
            <v>0</v>
          </cell>
          <cell r="ER102">
            <v>0</v>
          </cell>
          <cell r="ES102">
            <v>0</v>
          </cell>
          <cell r="ET102">
            <v>0</v>
          </cell>
          <cell r="EU102">
            <v>0</v>
          </cell>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cell r="GA102">
            <v>0</v>
          </cell>
          <cell r="GB102">
            <v>0</v>
          </cell>
          <cell r="GC102">
            <v>0</v>
          </cell>
          <cell r="GD102">
            <v>0</v>
          </cell>
          <cell r="GE102">
            <v>0</v>
          </cell>
          <cell r="GF102">
            <v>0</v>
          </cell>
          <cell r="GG102">
            <v>0</v>
          </cell>
          <cell r="GH102">
            <v>0</v>
          </cell>
          <cell r="GI102">
            <v>0</v>
          </cell>
          <cell r="GJ102">
            <v>0</v>
          </cell>
          <cell r="GK102">
            <v>0</v>
          </cell>
          <cell r="GL102">
            <v>0</v>
          </cell>
          <cell r="GM102">
            <v>0</v>
          </cell>
          <cell r="GN102">
            <v>0</v>
          </cell>
          <cell r="GO102">
            <v>0</v>
          </cell>
          <cell r="GP102">
            <v>0</v>
          </cell>
          <cell r="GQ102">
            <v>0</v>
          </cell>
          <cell r="GR102">
            <v>0</v>
          </cell>
          <cell r="GS102">
            <v>0</v>
          </cell>
          <cell r="GT102">
            <v>0</v>
          </cell>
          <cell r="GU102">
            <v>0</v>
          </cell>
          <cell r="GV102">
            <v>0</v>
          </cell>
          <cell r="GW102">
            <v>0</v>
          </cell>
          <cell r="GX102">
            <v>0</v>
          </cell>
          <cell r="GY102">
            <v>0</v>
          </cell>
          <cell r="GZ102">
            <v>0</v>
          </cell>
          <cell r="HA102">
            <v>0</v>
          </cell>
          <cell r="HB102">
            <v>0</v>
          </cell>
          <cell r="HC102">
            <v>0</v>
          </cell>
          <cell r="HD102">
            <v>0</v>
          </cell>
          <cell r="HE102">
            <v>0</v>
          </cell>
          <cell r="HF102">
            <v>0</v>
          </cell>
          <cell r="HG102">
            <v>0</v>
          </cell>
          <cell r="HH102">
            <v>0</v>
          </cell>
          <cell r="HI102">
            <v>0</v>
          </cell>
          <cell r="HJ102">
            <v>0</v>
          </cell>
          <cell r="HK102">
            <v>0</v>
          </cell>
          <cell r="HL102">
            <v>0</v>
          </cell>
          <cell r="HM102">
            <v>0</v>
          </cell>
          <cell r="HN102">
            <v>0</v>
          </cell>
          <cell r="HO102">
            <v>0</v>
          </cell>
          <cell r="HP102">
            <v>0</v>
          </cell>
          <cell r="HQ102">
            <v>0</v>
          </cell>
          <cell r="HR102">
            <v>0</v>
          </cell>
          <cell r="HS102">
            <v>0</v>
          </cell>
          <cell r="HT102">
            <v>0</v>
          </cell>
          <cell r="HU102">
            <v>0</v>
          </cell>
          <cell r="HV102">
            <v>0</v>
          </cell>
          <cell r="HW102">
            <v>0</v>
          </cell>
          <cell r="HX102">
            <v>0</v>
          </cell>
          <cell r="HY102">
            <v>0</v>
          </cell>
          <cell r="HZ102">
            <v>0</v>
          </cell>
          <cell r="IA102">
            <v>0</v>
          </cell>
          <cell r="IB102">
            <v>0</v>
          </cell>
          <cell r="IC102">
            <v>0</v>
          </cell>
          <cell r="ID102">
            <v>0</v>
          </cell>
          <cell r="IE102">
            <v>0</v>
          </cell>
          <cell r="IF102">
            <v>0</v>
          </cell>
          <cell r="IG102">
            <v>0</v>
          </cell>
          <cell r="IH102">
            <v>0</v>
          </cell>
          <cell r="II102">
            <v>0</v>
          </cell>
          <cell r="IJ102">
            <v>0</v>
          </cell>
          <cell r="IK102">
            <v>0</v>
          </cell>
          <cell r="IL102">
            <v>0</v>
          </cell>
          <cell r="IM102">
            <v>0</v>
          </cell>
          <cell r="IN102">
            <v>0</v>
          </cell>
          <cell r="IO102">
            <v>0</v>
          </cell>
          <cell r="IP102">
            <v>0</v>
          </cell>
          <cell r="IQ102">
            <v>0</v>
          </cell>
          <cell r="IR102">
            <v>0</v>
          </cell>
          <cell r="IS102">
            <v>0</v>
          </cell>
          <cell r="IT102">
            <v>0</v>
          </cell>
          <cell r="IU102">
            <v>0</v>
          </cell>
          <cell r="IV102">
            <v>0</v>
          </cell>
          <cell r="IW102">
            <v>0</v>
          </cell>
          <cell r="IX102">
            <v>0</v>
          </cell>
          <cell r="IY102">
            <v>0</v>
          </cell>
          <cell r="IZ102">
            <v>0</v>
          </cell>
          <cell r="JA102">
            <v>0</v>
          </cell>
          <cell r="JB102">
            <v>0</v>
          </cell>
          <cell r="JC102">
            <v>0</v>
          </cell>
          <cell r="JD102">
            <v>0</v>
          </cell>
          <cell r="JE102">
            <v>0</v>
          </cell>
          <cell r="JF102">
            <v>0</v>
          </cell>
          <cell r="JG102">
            <v>0</v>
          </cell>
          <cell r="JH102">
            <v>0</v>
          </cell>
          <cell r="JI102">
            <v>0</v>
          </cell>
          <cell r="JJ102">
            <v>0</v>
          </cell>
          <cell r="JK102">
            <v>0</v>
          </cell>
          <cell r="JL102">
            <v>0</v>
          </cell>
          <cell r="JM102">
            <v>0</v>
          </cell>
          <cell r="JN102">
            <v>0</v>
          </cell>
          <cell r="JO102">
            <v>0</v>
          </cell>
          <cell r="JP102">
            <v>0</v>
          </cell>
          <cell r="JQ102">
            <v>0</v>
          </cell>
          <cell r="JR102">
            <v>0</v>
          </cell>
          <cell r="JS102">
            <v>0</v>
          </cell>
          <cell r="JT102">
            <v>0</v>
          </cell>
          <cell r="JU102">
            <v>0</v>
          </cell>
          <cell r="JV102">
            <v>0</v>
          </cell>
          <cell r="JW102">
            <v>0</v>
          </cell>
          <cell r="JX102">
            <v>0</v>
          </cell>
          <cell r="JY102">
            <v>0</v>
          </cell>
          <cell r="JZ102">
            <v>0</v>
          </cell>
          <cell r="KA102">
            <v>0</v>
          </cell>
          <cell r="KB102">
            <v>0</v>
          </cell>
          <cell r="KC102">
            <v>0</v>
          </cell>
          <cell r="KD102">
            <v>0</v>
          </cell>
          <cell r="KE102">
            <v>0</v>
          </cell>
          <cell r="KF102">
            <v>0</v>
          </cell>
          <cell r="KG102">
            <v>0</v>
          </cell>
          <cell r="KH102">
            <v>0</v>
          </cell>
          <cell r="KI102">
            <v>0</v>
          </cell>
          <cell r="KJ102">
            <v>0</v>
          </cell>
          <cell r="KK102">
            <v>0</v>
          </cell>
          <cell r="KL102">
            <v>0</v>
          </cell>
          <cell r="KM102">
            <v>0</v>
          </cell>
          <cell r="KN102">
            <v>0</v>
          </cell>
          <cell r="KO102">
            <v>0</v>
          </cell>
          <cell r="KP102">
            <v>0</v>
          </cell>
          <cell r="KQ102">
            <v>0</v>
          </cell>
          <cell r="KR102">
            <v>0</v>
          </cell>
          <cell r="KS102">
            <v>0</v>
          </cell>
          <cell r="KT102">
            <v>0</v>
          </cell>
          <cell r="KU102">
            <v>0</v>
          </cell>
          <cell r="KV102">
            <v>0</v>
          </cell>
          <cell r="KW102">
            <v>0</v>
          </cell>
          <cell r="KX102">
            <v>0</v>
          </cell>
          <cell r="KY102">
            <v>0</v>
          </cell>
          <cell r="KZ102">
            <v>0</v>
          </cell>
          <cell r="LA102">
            <v>0</v>
          </cell>
          <cell r="LB102">
            <v>0</v>
          </cell>
          <cell r="LC102">
            <v>0</v>
          </cell>
          <cell r="LD102">
            <v>0</v>
          </cell>
          <cell r="LE102">
            <v>0</v>
          </cell>
          <cell r="LF102">
            <v>0</v>
          </cell>
          <cell r="LG102">
            <v>0</v>
          </cell>
          <cell r="LH102">
            <v>0</v>
          </cell>
          <cell r="LI102">
            <v>0</v>
          </cell>
        </row>
        <row r="103">
          <cell r="D103">
            <v>4192</v>
          </cell>
          <cell r="E103" t="str">
            <v>Izdaci po osnovu troškova sudskih postupaka</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3280.2200000000003</v>
          </cell>
          <cell r="CM103">
            <v>85409.770000000019</v>
          </cell>
          <cell r="CN103">
            <v>144108.80000000005</v>
          </cell>
          <cell r="CO103">
            <v>79898.049999999974</v>
          </cell>
          <cell r="CP103">
            <v>47061.93</v>
          </cell>
          <cell r="CQ103">
            <v>82660.480000000069</v>
          </cell>
          <cell r="CR103">
            <v>61924.409999999989</v>
          </cell>
          <cell r="CS103">
            <v>45003.42000000002</v>
          </cell>
          <cell r="CT103">
            <v>55110.779999999992</v>
          </cell>
          <cell r="CU103">
            <v>80659.240000000034</v>
          </cell>
          <cell r="CV103">
            <v>137519.99000000008</v>
          </cell>
          <cell r="CW103">
            <v>167225.20000000016</v>
          </cell>
          <cell r="CX103">
            <v>36372.65</v>
          </cell>
          <cell r="CY103">
            <v>70289.03</v>
          </cell>
          <cell r="CZ103">
            <v>76064.210000000006</v>
          </cell>
          <cell r="DA103">
            <v>52950.81</v>
          </cell>
          <cell r="DB103">
            <v>97021.6</v>
          </cell>
          <cell r="DC103">
            <v>80975.61</v>
          </cell>
          <cell r="DD103">
            <v>55252.33</v>
          </cell>
          <cell r="DE103">
            <v>31812.06</v>
          </cell>
          <cell r="DF103">
            <v>59097.11</v>
          </cell>
          <cell r="DG103">
            <v>235746.44</v>
          </cell>
          <cell r="DH103">
            <v>70490.11</v>
          </cell>
          <cell r="DI103">
            <v>325888.15999999986</v>
          </cell>
          <cell r="DJ103">
            <v>34983.10000000002</v>
          </cell>
          <cell r="DK103">
            <v>67273.64999999998</v>
          </cell>
          <cell r="DL103">
            <v>74051.190000000017</v>
          </cell>
          <cell r="DM103">
            <v>56652.230000000025</v>
          </cell>
          <cell r="DN103">
            <v>91162.79</v>
          </cell>
          <cell r="DO103">
            <v>89550.949999999953</v>
          </cell>
          <cell r="DP103">
            <v>54448.450000000012</v>
          </cell>
          <cell r="DQ103">
            <v>31940.940000000017</v>
          </cell>
          <cell r="DR103">
            <v>59699.930000000044</v>
          </cell>
          <cell r="DS103">
            <v>229752.15999999995</v>
          </cell>
          <cell r="DT103">
            <v>72187.350000000006</v>
          </cell>
          <cell r="DU103">
            <v>261240.2600000001</v>
          </cell>
          <cell r="DV103">
            <v>77621.729999999981</v>
          </cell>
          <cell r="DW103">
            <v>83327.360000000044</v>
          </cell>
          <cell r="DX103">
            <v>191716.78</v>
          </cell>
          <cell r="DY103">
            <v>177688.4800000001</v>
          </cell>
          <cell r="DZ103">
            <v>144527.78</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V103">
            <v>0</v>
          </cell>
          <cell r="GW103">
            <v>0</v>
          </cell>
          <cell r="GX103">
            <v>0</v>
          </cell>
          <cell r="GY103">
            <v>0</v>
          </cell>
          <cell r="GZ103">
            <v>0</v>
          </cell>
          <cell r="HA103">
            <v>0</v>
          </cell>
          <cell r="HB103">
            <v>0</v>
          </cell>
          <cell r="HC103">
            <v>0</v>
          </cell>
          <cell r="HD103">
            <v>0</v>
          </cell>
          <cell r="HE103">
            <v>0</v>
          </cell>
          <cell r="HF103">
            <v>0</v>
          </cell>
          <cell r="HG103">
            <v>0</v>
          </cell>
          <cell r="HH103">
            <v>0</v>
          </cell>
          <cell r="HI103">
            <v>0</v>
          </cell>
          <cell r="HJ103">
            <v>0</v>
          </cell>
          <cell r="HK103">
            <v>0</v>
          </cell>
          <cell r="HL103">
            <v>0</v>
          </cell>
          <cell r="HM103">
            <v>0</v>
          </cell>
          <cell r="HN103">
            <v>0</v>
          </cell>
          <cell r="HO103">
            <v>0</v>
          </cell>
          <cell r="HP103">
            <v>0</v>
          </cell>
          <cell r="HQ103">
            <v>0</v>
          </cell>
          <cell r="HR103">
            <v>0</v>
          </cell>
          <cell r="HS103">
            <v>0</v>
          </cell>
          <cell r="HT103">
            <v>0</v>
          </cell>
          <cell r="HU103">
            <v>0</v>
          </cell>
          <cell r="HV103">
            <v>0</v>
          </cell>
          <cell r="HW103">
            <v>0</v>
          </cell>
          <cell r="HX103">
            <v>0</v>
          </cell>
          <cell r="HY103">
            <v>0</v>
          </cell>
          <cell r="HZ103">
            <v>0</v>
          </cell>
          <cell r="IA103">
            <v>0</v>
          </cell>
          <cell r="IB103">
            <v>0</v>
          </cell>
          <cell r="IC103">
            <v>0</v>
          </cell>
          <cell r="ID103">
            <v>0</v>
          </cell>
          <cell r="IE103">
            <v>0</v>
          </cell>
          <cell r="IF103">
            <v>0</v>
          </cell>
          <cell r="IG103">
            <v>0</v>
          </cell>
          <cell r="IH103">
            <v>0</v>
          </cell>
          <cell r="II103">
            <v>0</v>
          </cell>
          <cell r="IJ103">
            <v>0</v>
          </cell>
          <cell r="IK103">
            <v>0</v>
          </cell>
          <cell r="IL103">
            <v>0</v>
          </cell>
          <cell r="IM103">
            <v>0</v>
          </cell>
          <cell r="IN103">
            <v>0</v>
          </cell>
          <cell r="IO103">
            <v>0</v>
          </cell>
          <cell r="IP103">
            <v>0</v>
          </cell>
          <cell r="IQ103">
            <v>0</v>
          </cell>
          <cell r="IR103">
            <v>0</v>
          </cell>
          <cell r="IS103">
            <v>0</v>
          </cell>
          <cell r="IT103">
            <v>0</v>
          </cell>
          <cell r="IU103">
            <v>0</v>
          </cell>
          <cell r="IV103">
            <v>0</v>
          </cell>
          <cell r="IW103">
            <v>0</v>
          </cell>
          <cell r="IX103">
            <v>0</v>
          </cell>
          <cell r="IY103">
            <v>0</v>
          </cell>
          <cell r="IZ103">
            <v>0</v>
          </cell>
          <cell r="JA103">
            <v>0</v>
          </cell>
          <cell r="JB103">
            <v>0</v>
          </cell>
          <cell r="JC103">
            <v>0</v>
          </cell>
          <cell r="JD103">
            <v>0</v>
          </cell>
          <cell r="JE103">
            <v>0</v>
          </cell>
          <cell r="JF103">
            <v>0</v>
          </cell>
          <cell r="JG103">
            <v>0</v>
          </cell>
          <cell r="JH103">
            <v>0</v>
          </cell>
          <cell r="JI103">
            <v>0</v>
          </cell>
          <cell r="JJ103">
            <v>0</v>
          </cell>
          <cell r="JK103">
            <v>0</v>
          </cell>
          <cell r="JL103">
            <v>0</v>
          </cell>
          <cell r="JM103">
            <v>0</v>
          </cell>
          <cell r="JN103">
            <v>0</v>
          </cell>
          <cell r="JO103">
            <v>0</v>
          </cell>
          <cell r="JP103">
            <v>0</v>
          </cell>
          <cell r="JQ103">
            <v>0</v>
          </cell>
          <cell r="JR103">
            <v>0</v>
          </cell>
          <cell r="JS103">
            <v>0</v>
          </cell>
          <cell r="JT103">
            <v>0</v>
          </cell>
          <cell r="JU103">
            <v>0</v>
          </cell>
          <cell r="JV103">
            <v>0</v>
          </cell>
          <cell r="JW103">
            <v>0</v>
          </cell>
          <cell r="JX103">
            <v>0</v>
          </cell>
          <cell r="JY103">
            <v>0</v>
          </cell>
          <cell r="JZ103">
            <v>0</v>
          </cell>
          <cell r="KA103">
            <v>0</v>
          </cell>
          <cell r="KB103">
            <v>0</v>
          </cell>
          <cell r="KC103">
            <v>0</v>
          </cell>
          <cell r="KD103">
            <v>0</v>
          </cell>
          <cell r="KE103">
            <v>0</v>
          </cell>
          <cell r="KF103">
            <v>0</v>
          </cell>
          <cell r="KG103">
            <v>0</v>
          </cell>
          <cell r="KH103">
            <v>0</v>
          </cell>
          <cell r="KI103">
            <v>0</v>
          </cell>
          <cell r="KJ103">
            <v>0</v>
          </cell>
          <cell r="KK103">
            <v>0</v>
          </cell>
          <cell r="KL103">
            <v>0</v>
          </cell>
          <cell r="KM103">
            <v>0</v>
          </cell>
          <cell r="KN103">
            <v>0</v>
          </cell>
          <cell r="KO103">
            <v>0</v>
          </cell>
          <cell r="KP103">
            <v>0</v>
          </cell>
          <cell r="KQ103">
            <v>0</v>
          </cell>
          <cell r="KR103">
            <v>0</v>
          </cell>
          <cell r="KS103">
            <v>0</v>
          </cell>
          <cell r="KT103">
            <v>0</v>
          </cell>
          <cell r="KU103">
            <v>0</v>
          </cell>
          <cell r="KV103">
            <v>0</v>
          </cell>
          <cell r="KW103">
            <v>0</v>
          </cell>
          <cell r="KX103">
            <v>0</v>
          </cell>
          <cell r="KY103">
            <v>0</v>
          </cell>
          <cell r="KZ103">
            <v>0</v>
          </cell>
          <cell r="LA103">
            <v>0</v>
          </cell>
          <cell r="LB103">
            <v>0</v>
          </cell>
          <cell r="LC103">
            <v>0</v>
          </cell>
          <cell r="LD103">
            <v>0</v>
          </cell>
          <cell r="LE103">
            <v>0</v>
          </cell>
          <cell r="LF103">
            <v>0</v>
          </cell>
          <cell r="LG103">
            <v>0</v>
          </cell>
          <cell r="LH103">
            <v>0</v>
          </cell>
          <cell r="LI103">
            <v>0</v>
          </cell>
        </row>
        <row r="104">
          <cell r="D104">
            <v>4193</v>
          </cell>
          <cell r="E104" t="str">
            <v>Izrada i održavanje softvera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4443.01</v>
          </cell>
          <cell r="CM104">
            <v>98765.86</v>
          </cell>
          <cell r="CN104">
            <v>1554970.0800000003</v>
          </cell>
          <cell r="CO104">
            <v>355446.48</v>
          </cell>
          <cell r="CP104">
            <v>257809.18000000005</v>
          </cell>
          <cell r="CQ104">
            <v>326013.10000000015</v>
          </cell>
          <cell r="CR104">
            <v>359870.15</v>
          </cell>
          <cell r="CS104">
            <v>199890.5499999999</v>
          </cell>
          <cell r="CT104">
            <v>271107.99000000005</v>
          </cell>
          <cell r="CU104">
            <v>359503.48</v>
          </cell>
          <cell r="CV104">
            <v>289512.46000000002</v>
          </cell>
          <cell r="CW104">
            <v>1227813.5000000002</v>
          </cell>
          <cell r="CX104">
            <v>150551.96</v>
          </cell>
          <cell r="CY104">
            <v>298723.44</v>
          </cell>
          <cell r="CZ104">
            <v>356976.34</v>
          </cell>
          <cell r="DA104">
            <v>304281.88</v>
          </cell>
          <cell r="DB104">
            <v>318087.78999999998</v>
          </cell>
          <cell r="DC104">
            <v>340827.7</v>
          </cell>
          <cell r="DD104">
            <v>1787711.55</v>
          </cell>
          <cell r="DE104">
            <v>180232.48</v>
          </cell>
          <cell r="DF104">
            <v>756544.74</v>
          </cell>
          <cell r="DG104">
            <v>476262.09</v>
          </cell>
          <cell r="DH104">
            <v>185307.02</v>
          </cell>
          <cell r="DI104">
            <v>928980.85999999987</v>
          </cell>
          <cell r="DJ104">
            <v>149746.10999999996</v>
          </cell>
          <cell r="DK104">
            <v>133119.69000000003</v>
          </cell>
          <cell r="DL104">
            <v>521459.83999999979</v>
          </cell>
          <cell r="DM104">
            <v>300202.21999999991</v>
          </cell>
          <cell r="DN104">
            <v>314799.64999999985</v>
          </cell>
          <cell r="DO104">
            <v>290482.25999999989</v>
          </cell>
          <cell r="DP104">
            <v>1527301.2900000007</v>
          </cell>
          <cell r="DQ104">
            <v>500282.08</v>
          </cell>
          <cell r="DR104">
            <v>756320.94</v>
          </cell>
          <cell r="DS104">
            <v>466485.88999999966</v>
          </cell>
          <cell r="DT104">
            <v>160536.93000000002</v>
          </cell>
          <cell r="DU104">
            <v>3053208.9299999983</v>
          </cell>
          <cell r="DV104">
            <v>203464.93000000002</v>
          </cell>
          <cell r="DW104">
            <v>1439056.7399999998</v>
          </cell>
          <cell r="DX104">
            <v>624594.6</v>
          </cell>
          <cell r="DY104">
            <v>158360.21</v>
          </cell>
          <cell r="DZ104">
            <v>449020</v>
          </cell>
          <cell r="EB104">
            <v>0</v>
          </cell>
          <cell r="EC104">
            <v>0</v>
          </cell>
          <cell r="ED104">
            <v>0</v>
          </cell>
          <cell r="EE104">
            <v>0</v>
          </cell>
          <cell r="EF104">
            <v>0</v>
          </cell>
          <cell r="EG104">
            <v>0</v>
          </cell>
          <cell r="EH104">
            <v>0</v>
          </cell>
          <cell r="EI104">
            <v>0</v>
          </cell>
          <cell r="EJ104">
            <v>0</v>
          </cell>
          <cell r="EK104">
            <v>0</v>
          </cell>
          <cell r="EL104">
            <v>0</v>
          </cell>
          <cell r="EM104">
            <v>0</v>
          </cell>
          <cell r="EN104">
            <v>0</v>
          </cell>
          <cell r="EO104">
            <v>0</v>
          </cell>
          <cell r="EP104">
            <v>0</v>
          </cell>
          <cell r="EQ104">
            <v>0</v>
          </cell>
          <cell r="ER104">
            <v>0</v>
          </cell>
          <cell r="ES104">
            <v>0</v>
          </cell>
          <cell r="ET104">
            <v>0</v>
          </cell>
          <cell r="EU104">
            <v>0</v>
          </cell>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cell r="GA104">
            <v>0</v>
          </cell>
          <cell r="GB104">
            <v>0</v>
          </cell>
          <cell r="GC104">
            <v>0</v>
          </cell>
          <cell r="GD104">
            <v>0</v>
          </cell>
          <cell r="GE104">
            <v>0</v>
          </cell>
          <cell r="GF104">
            <v>0</v>
          </cell>
          <cell r="GG104">
            <v>0</v>
          </cell>
          <cell r="GH104">
            <v>0</v>
          </cell>
          <cell r="GI104">
            <v>0</v>
          </cell>
          <cell r="GJ104">
            <v>0</v>
          </cell>
          <cell r="GK104">
            <v>0</v>
          </cell>
          <cell r="GL104">
            <v>0</v>
          </cell>
          <cell r="GM104">
            <v>0</v>
          </cell>
          <cell r="GN104">
            <v>0</v>
          </cell>
          <cell r="GO104">
            <v>0</v>
          </cell>
          <cell r="GP104">
            <v>0</v>
          </cell>
          <cell r="GQ104">
            <v>0</v>
          </cell>
          <cell r="GR104">
            <v>0</v>
          </cell>
          <cell r="GS104">
            <v>0</v>
          </cell>
          <cell r="GT104">
            <v>0</v>
          </cell>
          <cell r="GU104">
            <v>0</v>
          </cell>
          <cell r="GV104">
            <v>0</v>
          </cell>
          <cell r="GW104">
            <v>0</v>
          </cell>
          <cell r="GX104">
            <v>0</v>
          </cell>
          <cell r="GY104">
            <v>0</v>
          </cell>
          <cell r="GZ104">
            <v>0</v>
          </cell>
          <cell r="HA104">
            <v>0</v>
          </cell>
          <cell r="HB104">
            <v>0</v>
          </cell>
          <cell r="HC104">
            <v>0</v>
          </cell>
          <cell r="HD104">
            <v>0</v>
          </cell>
          <cell r="HE104">
            <v>0</v>
          </cell>
          <cell r="HF104">
            <v>0</v>
          </cell>
          <cell r="HG104">
            <v>0</v>
          </cell>
          <cell r="HH104">
            <v>0</v>
          </cell>
          <cell r="HI104">
            <v>0</v>
          </cell>
          <cell r="HJ104">
            <v>0</v>
          </cell>
          <cell r="HK104">
            <v>0</v>
          </cell>
          <cell r="HL104">
            <v>0</v>
          </cell>
          <cell r="HM104">
            <v>0</v>
          </cell>
          <cell r="HN104">
            <v>0</v>
          </cell>
          <cell r="HO104">
            <v>0</v>
          </cell>
          <cell r="HP104">
            <v>0</v>
          </cell>
          <cell r="HQ104">
            <v>0</v>
          </cell>
          <cell r="HR104">
            <v>0</v>
          </cell>
          <cell r="HS104">
            <v>0</v>
          </cell>
          <cell r="HT104">
            <v>0</v>
          </cell>
          <cell r="HU104">
            <v>0</v>
          </cell>
          <cell r="HV104">
            <v>0</v>
          </cell>
          <cell r="HW104">
            <v>0</v>
          </cell>
          <cell r="HX104">
            <v>0</v>
          </cell>
          <cell r="HY104">
            <v>0</v>
          </cell>
          <cell r="HZ104">
            <v>0</v>
          </cell>
          <cell r="IA104">
            <v>0</v>
          </cell>
          <cell r="IB104">
            <v>0</v>
          </cell>
          <cell r="IC104">
            <v>0</v>
          </cell>
          <cell r="ID104">
            <v>0</v>
          </cell>
          <cell r="IE104">
            <v>0</v>
          </cell>
          <cell r="IF104">
            <v>0</v>
          </cell>
          <cell r="IG104">
            <v>0</v>
          </cell>
          <cell r="IH104">
            <v>0</v>
          </cell>
          <cell r="II104">
            <v>0</v>
          </cell>
          <cell r="IJ104">
            <v>0</v>
          </cell>
          <cell r="IK104">
            <v>0</v>
          </cell>
          <cell r="IL104">
            <v>0</v>
          </cell>
          <cell r="IM104">
            <v>0</v>
          </cell>
          <cell r="IN104">
            <v>0</v>
          </cell>
          <cell r="IO104">
            <v>0</v>
          </cell>
          <cell r="IP104">
            <v>0</v>
          </cell>
          <cell r="IQ104">
            <v>0</v>
          </cell>
          <cell r="IR104">
            <v>0</v>
          </cell>
          <cell r="IS104">
            <v>0</v>
          </cell>
          <cell r="IT104">
            <v>0</v>
          </cell>
          <cell r="IU104">
            <v>0</v>
          </cell>
          <cell r="IV104">
            <v>0</v>
          </cell>
          <cell r="IW104">
            <v>0</v>
          </cell>
          <cell r="IX104">
            <v>0</v>
          </cell>
          <cell r="IY104">
            <v>0</v>
          </cell>
          <cell r="IZ104">
            <v>0</v>
          </cell>
          <cell r="JA104">
            <v>0</v>
          </cell>
          <cell r="JB104">
            <v>0</v>
          </cell>
          <cell r="JC104">
            <v>0</v>
          </cell>
          <cell r="JD104">
            <v>0</v>
          </cell>
          <cell r="JE104">
            <v>0</v>
          </cell>
          <cell r="JF104">
            <v>0</v>
          </cell>
          <cell r="JG104">
            <v>0</v>
          </cell>
          <cell r="JH104">
            <v>0</v>
          </cell>
          <cell r="JI104">
            <v>0</v>
          </cell>
          <cell r="JJ104">
            <v>0</v>
          </cell>
          <cell r="JK104">
            <v>0</v>
          </cell>
          <cell r="JL104">
            <v>0</v>
          </cell>
          <cell r="JM104">
            <v>0</v>
          </cell>
          <cell r="JN104">
            <v>0</v>
          </cell>
          <cell r="JO104">
            <v>0</v>
          </cell>
          <cell r="JP104">
            <v>0</v>
          </cell>
          <cell r="JQ104">
            <v>0</v>
          </cell>
          <cell r="JR104">
            <v>0</v>
          </cell>
          <cell r="JS104">
            <v>0</v>
          </cell>
          <cell r="JT104">
            <v>0</v>
          </cell>
          <cell r="JU104">
            <v>0</v>
          </cell>
          <cell r="JV104">
            <v>0</v>
          </cell>
          <cell r="JW104">
            <v>0</v>
          </cell>
          <cell r="JX104">
            <v>0</v>
          </cell>
          <cell r="JY104">
            <v>0</v>
          </cell>
          <cell r="JZ104">
            <v>0</v>
          </cell>
          <cell r="KA104">
            <v>0</v>
          </cell>
          <cell r="KB104">
            <v>0</v>
          </cell>
          <cell r="KC104">
            <v>0</v>
          </cell>
          <cell r="KD104">
            <v>0</v>
          </cell>
          <cell r="KE104">
            <v>0</v>
          </cell>
          <cell r="KF104">
            <v>0</v>
          </cell>
          <cell r="KG104">
            <v>0</v>
          </cell>
          <cell r="KH104">
            <v>0</v>
          </cell>
          <cell r="KI104">
            <v>0</v>
          </cell>
          <cell r="KJ104">
            <v>0</v>
          </cell>
          <cell r="KK104">
            <v>0</v>
          </cell>
          <cell r="KL104">
            <v>0</v>
          </cell>
          <cell r="KM104">
            <v>0</v>
          </cell>
          <cell r="KN104">
            <v>0</v>
          </cell>
          <cell r="KO104">
            <v>0</v>
          </cell>
          <cell r="KP104">
            <v>0</v>
          </cell>
          <cell r="KQ104">
            <v>0</v>
          </cell>
          <cell r="KR104">
            <v>0</v>
          </cell>
          <cell r="KS104">
            <v>0</v>
          </cell>
          <cell r="KT104">
            <v>0</v>
          </cell>
          <cell r="KU104">
            <v>0</v>
          </cell>
          <cell r="KV104">
            <v>0</v>
          </cell>
          <cell r="KW104">
            <v>0</v>
          </cell>
          <cell r="KX104">
            <v>0</v>
          </cell>
          <cell r="KY104">
            <v>0</v>
          </cell>
          <cell r="KZ104">
            <v>0</v>
          </cell>
          <cell r="LA104">
            <v>0</v>
          </cell>
          <cell r="LB104">
            <v>0</v>
          </cell>
          <cell r="LC104">
            <v>0</v>
          </cell>
          <cell r="LD104">
            <v>0</v>
          </cell>
          <cell r="LE104">
            <v>0</v>
          </cell>
          <cell r="LF104">
            <v>0</v>
          </cell>
          <cell r="LG104">
            <v>0</v>
          </cell>
          <cell r="LH104">
            <v>0</v>
          </cell>
          <cell r="LI104">
            <v>0</v>
          </cell>
        </row>
        <row r="105">
          <cell r="D105">
            <v>4194</v>
          </cell>
          <cell r="E105" t="str">
            <v>Osiguranje</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55668.159999999982</v>
          </cell>
          <cell r="CM105">
            <v>159148.54</v>
          </cell>
          <cell r="CN105">
            <v>161753.49000000002</v>
          </cell>
          <cell r="CO105">
            <v>194593.05000000013</v>
          </cell>
          <cell r="CP105">
            <v>137781.41000000006</v>
          </cell>
          <cell r="CQ105">
            <v>86734.339999999982</v>
          </cell>
          <cell r="CR105">
            <v>239288.32000000001</v>
          </cell>
          <cell r="CS105">
            <v>119577.67000000001</v>
          </cell>
          <cell r="CT105">
            <v>166618.99999999997</v>
          </cell>
          <cell r="CU105">
            <v>120909.63999999991</v>
          </cell>
          <cell r="CV105">
            <v>167749.58000000007</v>
          </cell>
          <cell r="CW105">
            <v>381532.71999999986</v>
          </cell>
          <cell r="CX105">
            <v>139234.59</v>
          </cell>
          <cell r="CY105">
            <v>250403.33</v>
          </cell>
          <cell r="CZ105">
            <v>158547.73000000001</v>
          </cell>
          <cell r="DA105">
            <v>200070.2</v>
          </cell>
          <cell r="DB105">
            <v>157191.29</v>
          </cell>
          <cell r="DC105">
            <v>174599.52</v>
          </cell>
          <cell r="DD105">
            <v>184719.31</v>
          </cell>
          <cell r="DE105">
            <v>119763.3</v>
          </cell>
          <cell r="DF105">
            <v>174958.41</v>
          </cell>
          <cell r="DG105">
            <v>129616.6</v>
          </cell>
          <cell r="DH105">
            <v>227846.95</v>
          </cell>
          <cell r="DI105">
            <v>482141.73999999923</v>
          </cell>
          <cell r="DJ105">
            <v>137351.24999999997</v>
          </cell>
          <cell r="DK105">
            <v>248888.58</v>
          </cell>
          <cell r="DL105">
            <v>161205.55999999994</v>
          </cell>
          <cell r="DM105">
            <v>192877.9200000001</v>
          </cell>
          <cell r="DN105">
            <v>159923.21000000008</v>
          </cell>
          <cell r="DO105">
            <v>170581.3900000001</v>
          </cell>
          <cell r="DP105">
            <v>134513.06999999995</v>
          </cell>
          <cell r="DQ105">
            <v>166065.71000000005</v>
          </cell>
          <cell r="DR105">
            <v>174239.58000000002</v>
          </cell>
          <cell r="DS105">
            <v>134370.63999999998</v>
          </cell>
          <cell r="DT105">
            <v>201331.20000000007</v>
          </cell>
          <cell r="DU105">
            <v>321625.2099999999</v>
          </cell>
          <cell r="DV105">
            <v>104059.22</v>
          </cell>
          <cell r="DW105">
            <v>127121.38</v>
          </cell>
          <cell r="DX105">
            <v>254800.39999999979</v>
          </cell>
          <cell r="DY105">
            <v>137632.94000000003</v>
          </cell>
          <cell r="DZ105">
            <v>221373.95</v>
          </cell>
          <cell r="EB105">
            <v>0</v>
          </cell>
          <cell r="EC105">
            <v>0</v>
          </cell>
          <cell r="ED105">
            <v>0</v>
          </cell>
          <cell r="EE105">
            <v>0</v>
          </cell>
          <cell r="EF105">
            <v>0</v>
          </cell>
          <cell r="EG105">
            <v>0</v>
          </cell>
          <cell r="EH105">
            <v>0</v>
          </cell>
          <cell r="EI105">
            <v>0</v>
          </cell>
          <cell r="EJ105">
            <v>0</v>
          </cell>
          <cell r="EK105">
            <v>0</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cell r="GA105">
            <v>0</v>
          </cell>
          <cell r="GB105">
            <v>0</v>
          </cell>
          <cell r="GC105">
            <v>0</v>
          </cell>
          <cell r="GD105">
            <v>0</v>
          </cell>
          <cell r="GE105">
            <v>0</v>
          </cell>
          <cell r="GF105">
            <v>0</v>
          </cell>
          <cell r="GG105">
            <v>0</v>
          </cell>
          <cell r="GH105">
            <v>0</v>
          </cell>
          <cell r="GI105">
            <v>0</v>
          </cell>
          <cell r="GJ105">
            <v>0</v>
          </cell>
          <cell r="GK105">
            <v>0</v>
          </cell>
          <cell r="GL105">
            <v>0</v>
          </cell>
          <cell r="GM105">
            <v>0</v>
          </cell>
          <cell r="GN105">
            <v>0</v>
          </cell>
          <cell r="GO105">
            <v>0</v>
          </cell>
          <cell r="GP105">
            <v>0</v>
          </cell>
          <cell r="GQ105">
            <v>0</v>
          </cell>
          <cell r="GR105">
            <v>0</v>
          </cell>
          <cell r="GS105">
            <v>0</v>
          </cell>
          <cell r="GT105">
            <v>0</v>
          </cell>
          <cell r="GU105">
            <v>0</v>
          </cell>
          <cell r="GV105">
            <v>0</v>
          </cell>
          <cell r="GW105">
            <v>0</v>
          </cell>
          <cell r="GX105">
            <v>0</v>
          </cell>
          <cell r="GY105">
            <v>0</v>
          </cell>
          <cell r="GZ105">
            <v>0</v>
          </cell>
          <cell r="HA105">
            <v>0</v>
          </cell>
          <cell r="HB105">
            <v>0</v>
          </cell>
          <cell r="HC105">
            <v>0</v>
          </cell>
          <cell r="HD105">
            <v>0</v>
          </cell>
          <cell r="HE105">
            <v>0</v>
          </cell>
          <cell r="HF105">
            <v>0</v>
          </cell>
          <cell r="HG105">
            <v>0</v>
          </cell>
          <cell r="HH105">
            <v>0</v>
          </cell>
          <cell r="HI105">
            <v>0</v>
          </cell>
          <cell r="HJ105">
            <v>0</v>
          </cell>
          <cell r="HK105">
            <v>0</v>
          </cell>
          <cell r="HL105">
            <v>0</v>
          </cell>
          <cell r="HM105">
            <v>0</v>
          </cell>
          <cell r="HN105">
            <v>0</v>
          </cell>
          <cell r="HO105">
            <v>0</v>
          </cell>
          <cell r="HP105">
            <v>0</v>
          </cell>
          <cell r="HQ105">
            <v>0</v>
          </cell>
          <cell r="HR105">
            <v>0</v>
          </cell>
          <cell r="HS105">
            <v>0</v>
          </cell>
          <cell r="HT105">
            <v>0</v>
          </cell>
          <cell r="HU105">
            <v>0</v>
          </cell>
          <cell r="HV105">
            <v>0</v>
          </cell>
          <cell r="HW105">
            <v>0</v>
          </cell>
          <cell r="HX105">
            <v>0</v>
          </cell>
          <cell r="HY105">
            <v>0</v>
          </cell>
          <cell r="HZ105">
            <v>0</v>
          </cell>
          <cell r="IA105">
            <v>0</v>
          </cell>
          <cell r="IB105">
            <v>0</v>
          </cell>
          <cell r="IC105">
            <v>0</v>
          </cell>
          <cell r="ID105">
            <v>0</v>
          </cell>
          <cell r="IE105">
            <v>0</v>
          </cell>
          <cell r="IF105">
            <v>0</v>
          </cell>
          <cell r="IG105">
            <v>0</v>
          </cell>
          <cell r="IH105">
            <v>0</v>
          </cell>
          <cell r="II105">
            <v>0</v>
          </cell>
          <cell r="IJ105">
            <v>0</v>
          </cell>
          <cell r="IK105">
            <v>0</v>
          </cell>
          <cell r="IL105">
            <v>0</v>
          </cell>
          <cell r="IM105">
            <v>0</v>
          </cell>
          <cell r="IN105">
            <v>0</v>
          </cell>
          <cell r="IO105">
            <v>0</v>
          </cell>
          <cell r="IP105">
            <v>0</v>
          </cell>
          <cell r="IQ105">
            <v>0</v>
          </cell>
          <cell r="IR105">
            <v>0</v>
          </cell>
          <cell r="IS105">
            <v>0</v>
          </cell>
          <cell r="IT105">
            <v>0</v>
          </cell>
          <cell r="IU105">
            <v>0</v>
          </cell>
          <cell r="IV105">
            <v>0</v>
          </cell>
          <cell r="IW105">
            <v>0</v>
          </cell>
          <cell r="IX105">
            <v>0</v>
          </cell>
          <cell r="IY105">
            <v>0</v>
          </cell>
          <cell r="IZ105">
            <v>0</v>
          </cell>
          <cell r="JA105">
            <v>0</v>
          </cell>
          <cell r="JB105">
            <v>0</v>
          </cell>
          <cell r="JC105">
            <v>0</v>
          </cell>
          <cell r="JD105">
            <v>0</v>
          </cell>
          <cell r="JE105">
            <v>0</v>
          </cell>
          <cell r="JF105">
            <v>0</v>
          </cell>
          <cell r="JG105">
            <v>0</v>
          </cell>
          <cell r="JH105">
            <v>0</v>
          </cell>
          <cell r="JI105">
            <v>0</v>
          </cell>
          <cell r="JJ105">
            <v>0</v>
          </cell>
          <cell r="JK105">
            <v>0</v>
          </cell>
          <cell r="JL105">
            <v>0</v>
          </cell>
          <cell r="JM105">
            <v>0</v>
          </cell>
          <cell r="JN105">
            <v>0</v>
          </cell>
          <cell r="JO105">
            <v>0</v>
          </cell>
          <cell r="JP105">
            <v>0</v>
          </cell>
          <cell r="JQ105">
            <v>0</v>
          </cell>
          <cell r="JR105">
            <v>0</v>
          </cell>
          <cell r="JS105">
            <v>0</v>
          </cell>
          <cell r="JT105">
            <v>0</v>
          </cell>
          <cell r="JU105">
            <v>0</v>
          </cell>
          <cell r="JV105">
            <v>0</v>
          </cell>
          <cell r="JW105">
            <v>0</v>
          </cell>
          <cell r="JX105">
            <v>0</v>
          </cell>
          <cell r="JY105">
            <v>0</v>
          </cell>
          <cell r="JZ105">
            <v>0</v>
          </cell>
          <cell r="KA105">
            <v>0</v>
          </cell>
          <cell r="KB105">
            <v>0</v>
          </cell>
          <cell r="KC105">
            <v>0</v>
          </cell>
          <cell r="KD105">
            <v>0</v>
          </cell>
          <cell r="KE105">
            <v>0</v>
          </cell>
          <cell r="KF105">
            <v>0</v>
          </cell>
          <cell r="KG105">
            <v>0</v>
          </cell>
          <cell r="KH105">
            <v>0</v>
          </cell>
          <cell r="KI105">
            <v>0</v>
          </cell>
          <cell r="KJ105">
            <v>0</v>
          </cell>
          <cell r="KK105">
            <v>0</v>
          </cell>
          <cell r="KL105">
            <v>0</v>
          </cell>
          <cell r="KM105">
            <v>0</v>
          </cell>
          <cell r="KN105">
            <v>0</v>
          </cell>
          <cell r="KO105">
            <v>0</v>
          </cell>
          <cell r="KP105">
            <v>0</v>
          </cell>
          <cell r="KQ105">
            <v>0</v>
          </cell>
          <cell r="KR105">
            <v>0</v>
          </cell>
          <cell r="KS105">
            <v>0</v>
          </cell>
          <cell r="KT105">
            <v>0</v>
          </cell>
          <cell r="KU105">
            <v>0</v>
          </cell>
          <cell r="KV105">
            <v>0</v>
          </cell>
          <cell r="KW105">
            <v>0</v>
          </cell>
          <cell r="KX105">
            <v>0</v>
          </cell>
          <cell r="KY105">
            <v>0</v>
          </cell>
          <cell r="KZ105">
            <v>0</v>
          </cell>
          <cell r="LA105">
            <v>0</v>
          </cell>
          <cell r="LB105">
            <v>0</v>
          </cell>
          <cell r="LC105">
            <v>0</v>
          </cell>
          <cell r="LD105">
            <v>0</v>
          </cell>
          <cell r="LE105">
            <v>0</v>
          </cell>
          <cell r="LF105">
            <v>0</v>
          </cell>
          <cell r="LG105">
            <v>0</v>
          </cell>
          <cell r="LH105">
            <v>0</v>
          </cell>
          <cell r="LI105">
            <v>0</v>
          </cell>
        </row>
        <row r="106">
          <cell r="D106">
            <v>4195</v>
          </cell>
          <cell r="E106" t="str">
            <v>Kontribucije za članstvo u domaćim i međunarodnim organizacijama</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v>0</v>
          </cell>
          <cell r="CJ106">
            <v>0</v>
          </cell>
          <cell r="CK106">
            <v>0</v>
          </cell>
          <cell r="CL106">
            <v>93141</v>
          </cell>
          <cell r="CM106">
            <v>100405</v>
          </cell>
          <cell r="CN106">
            <v>354830.72000000009</v>
          </cell>
          <cell r="CO106">
            <v>93040.97</v>
          </cell>
          <cell r="CP106">
            <v>370969.74999999994</v>
          </cell>
          <cell r="CQ106">
            <v>197877.39999999997</v>
          </cell>
          <cell r="CR106">
            <v>128569.82</v>
          </cell>
          <cell r="CS106">
            <v>60149.799999999996</v>
          </cell>
          <cell r="CT106">
            <v>128134.20000000001</v>
          </cell>
          <cell r="CU106">
            <v>105791.52</v>
          </cell>
          <cell r="CV106">
            <v>63015.28</v>
          </cell>
          <cell r="CW106">
            <v>421589.13</v>
          </cell>
          <cell r="CX106">
            <v>18094.45</v>
          </cell>
          <cell r="CY106">
            <v>781093.97</v>
          </cell>
          <cell r="CZ106">
            <v>243754.39</v>
          </cell>
          <cell r="DA106">
            <v>263878.26</v>
          </cell>
          <cell r="DB106">
            <v>307914.58</v>
          </cell>
          <cell r="DC106">
            <v>876484.87</v>
          </cell>
          <cell r="DD106">
            <v>82955.009999999995</v>
          </cell>
          <cell r="DE106">
            <v>38274.800000000003</v>
          </cell>
          <cell r="DF106">
            <v>77971.78</v>
          </cell>
          <cell r="DG106">
            <v>163015.42000000001</v>
          </cell>
          <cell r="DH106">
            <v>167234.65</v>
          </cell>
          <cell r="DI106">
            <v>603732.94999999984</v>
          </cell>
          <cell r="DJ106">
            <v>18094.45</v>
          </cell>
          <cell r="DK106">
            <v>185989.63000000003</v>
          </cell>
          <cell r="DL106">
            <v>830736.33000000042</v>
          </cell>
          <cell r="DM106">
            <v>211719.16</v>
          </cell>
          <cell r="DN106">
            <v>368196.08000000019</v>
          </cell>
          <cell r="DO106">
            <v>139821.4</v>
          </cell>
          <cell r="DP106">
            <v>792016.0000000007</v>
          </cell>
          <cell r="DQ106">
            <v>64773.39</v>
          </cell>
          <cell r="DR106">
            <v>79115.670000000013</v>
          </cell>
          <cell r="DS106">
            <v>163015.41999999995</v>
          </cell>
          <cell r="DT106">
            <v>108837.83999999998</v>
          </cell>
          <cell r="DU106">
            <v>464894.29999999987</v>
          </cell>
          <cell r="DV106">
            <v>46481.02</v>
          </cell>
          <cell r="DW106">
            <v>663197.18999999994</v>
          </cell>
          <cell r="DX106">
            <v>559198.15999999992</v>
          </cell>
          <cell r="DY106">
            <v>324292.06999999995</v>
          </cell>
          <cell r="DZ106">
            <v>499860.9</v>
          </cell>
          <cell r="EB106">
            <v>0</v>
          </cell>
          <cell r="EC106">
            <v>0</v>
          </cell>
          <cell r="ED106">
            <v>0</v>
          </cell>
          <cell r="EE106">
            <v>0</v>
          </cell>
          <cell r="EF106">
            <v>0</v>
          </cell>
          <cell r="EG106">
            <v>0</v>
          </cell>
          <cell r="EH106">
            <v>0</v>
          </cell>
          <cell r="EI106">
            <v>0</v>
          </cell>
          <cell r="EJ106">
            <v>0</v>
          </cell>
          <cell r="EK106">
            <v>0</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cell r="GA106">
            <v>0</v>
          </cell>
          <cell r="GB106">
            <v>0</v>
          </cell>
          <cell r="GC106">
            <v>0</v>
          </cell>
          <cell r="GD106">
            <v>0</v>
          </cell>
          <cell r="GE106">
            <v>0</v>
          </cell>
          <cell r="GF106">
            <v>0</v>
          </cell>
          <cell r="GG106">
            <v>0</v>
          </cell>
          <cell r="GH106">
            <v>0</v>
          </cell>
          <cell r="GI106">
            <v>0</v>
          </cell>
          <cell r="GJ106">
            <v>0</v>
          </cell>
          <cell r="GK106">
            <v>0</v>
          </cell>
          <cell r="GL106">
            <v>0</v>
          </cell>
          <cell r="GM106">
            <v>0</v>
          </cell>
          <cell r="GN106">
            <v>0</v>
          </cell>
          <cell r="GO106">
            <v>0</v>
          </cell>
          <cell r="GP106">
            <v>0</v>
          </cell>
          <cell r="GQ106">
            <v>0</v>
          </cell>
          <cell r="GR106">
            <v>0</v>
          </cell>
          <cell r="GS106">
            <v>0</v>
          </cell>
          <cell r="GT106">
            <v>0</v>
          </cell>
          <cell r="GU106">
            <v>0</v>
          </cell>
          <cell r="GV106">
            <v>0</v>
          </cell>
          <cell r="GW106">
            <v>0</v>
          </cell>
          <cell r="GX106">
            <v>0</v>
          </cell>
          <cell r="GY106">
            <v>0</v>
          </cell>
          <cell r="GZ106">
            <v>0</v>
          </cell>
          <cell r="HA106">
            <v>0</v>
          </cell>
          <cell r="HB106">
            <v>0</v>
          </cell>
          <cell r="HC106">
            <v>0</v>
          </cell>
          <cell r="HD106">
            <v>0</v>
          </cell>
          <cell r="HE106">
            <v>0</v>
          </cell>
          <cell r="HF106">
            <v>0</v>
          </cell>
          <cell r="HG106">
            <v>0</v>
          </cell>
          <cell r="HH106">
            <v>0</v>
          </cell>
          <cell r="HI106">
            <v>0</v>
          </cell>
          <cell r="HJ106">
            <v>0</v>
          </cell>
          <cell r="HK106">
            <v>0</v>
          </cell>
          <cell r="HL106">
            <v>0</v>
          </cell>
          <cell r="HM106">
            <v>0</v>
          </cell>
          <cell r="HN106">
            <v>0</v>
          </cell>
          <cell r="HO106">
            <v>0</v>
          </cell>
          <cell r="HP106">
            <v>0</v>
          </cell>
          <cell r="HQ106">
            <v>0</v>
          </cell>
          <cell r="HR106">
            <v>0</v>
          </cell>
          <cell r="HS106">
            <v>0</v>
          </cell>
          <cell r="HT106">
            <v>0</v>
          </cell>
          <cell r="HU106">
            <v>0</v>
          </cell>
          <cell r="HV106">
            <v>0</v>
          </cell>
          <cell r="HW106">
            <v>0</v>
          </cell>
          <cell r="HX106">
            <v>0</v>
          </cell>
          <cell r="HY106">
            <v>0</v>
          </cell>
          <cell r="HZ106">
            <v>0</v>
          </cell>
          <cell r="IA106">
            <v>0</v>
          </cell>
          <cell r="IB106">
            <v>0</v>
          </cell>
          <cell r="IC106">
            <v>0</v>
          </cell>
          <cell r="ID106">
            <v>0</v>
          </cell>
          <cell r="IE106">
            <v>0</v>
          </cell>
          <cell r="IF106">
            <v>0</v>
          </cell>
          <cell r="IG106">
            <v>0</v>
          </cell>
          <cell r="IH106">
            <v>0</v>
          </cell>
          <cell r="II106">
            <v>0</v>
          </cell>
          <cell r="IJ106">
            <v>0</v>
          </cell>
          <cell r="IK106">
            <v>0</v>
          </cell>
          <cell r="IL106">
            <v>0</v>
          </cell>
          <cell r="IM106">
            <v>0</v>
          </cell>
          <cell r="IN106">
            <v>0</v>
          </cell>
          <cell r="IO106">
            <v>0</v>
          </cell>
          <cell r="IP106">
            <v>0</v>
          </cell>
          <cell r="IQ106">
            <v>0</v>
          </cell>
          <cell r="IR106">
            <v>0</v>
          </cell>
          <cell r="IS106">
            <v>0</v>
          </cell>
          <cell r="IT106">
            <v>0</v>
          </cell>
          <cell r="IU106">
            <v>0</v>
          </cell>
          <cell r="IV106">
            <v>0</v>
          </cell>
          <cell r="IW106">
            <v>0</v>
          </cell>
          <cell r="IX106">
            <v>0</v>
          </cell>
          <cell r="IY106">
            <v>0</v>
          </cell>
          <cell r="IZ106">
            <v>0</v>
          </cell>
          <cell r="JA106">
            <v>0</v>
          </cell>
          <cell r="JB106">
            <v>0</v>
          </cell>
          <cell r="JC106">
            <v>0</v>
          </cell>
          <cell r="JD106">
            <v>0</v>
          </cell>
          <cell r="JE106">
            <v>0</v>
          </cell>
          <cell r="JF106">
            <v>0</v>
          </cell>
          <cell r="JG106">
            <v>0</v>
          </cell>
          <cell r="JH106">
            <v>0</v>
          </cell>
          <cell r="JI106">
            <v>0</v>
          </cell>
          <cell r="JJ106">
            <v>0</v>
          </cell>
          <cell r="JK106">
            <v>0</v>
          </cell>
          <cell r="JL106">
            <v>0</v>
          </cell>
          <cell r="JM106">
            <v>0</v>
          </cell>
          <cell r="JN106">
            <v>0</v>
          </cell>
          <cell r="JO106">
            <v>0</v>
          </cell>
          <cell r="JP106">
            <v>0</v>
          </cell>
          <cell r="JQ106">
            <v>0</v>
          </cell>
          <cell r="JR106">
            <v>0</v>
          </cell>
          <cell r="JS106">
            <v>0</v>
          </cell>
          <cell r="JT106">
            <v>0</v>
          </cell>
          <cell r="JU106">
            <v>0</v>
          </cell>
          <cell r="JV106">
            <v>0</v>
          </cell>
          <cell r="JW106">
            <v>0</v>
          </cell>
          <cell r="JX106">
            <v>0</v>
          </cell>
          <cell r="JY106">
            <v>0</v>
          </cell>
          <cell r="JZ106">
            <v>0</v>
          </cell>
          <cell r="KA106">
            <v>0</v>
          </cell>
          <cell r="KB106">
            <v>0</v>
          </cell>
          <cell r="KC106">
            <v>0</v>
          </cell>
          <cell r="KD106">
            <v>0</v>
          </cell>
          <cell r="KE106">
            <v>0</v>
          </cell>
          <cell r="KF106">
            <v>0</v>
          </cell>
          <cell r="KG106">
            <v>0</v>
          </cell>
          <cell r="KH106">
            <v>0</v>
          </cell>
          <cell r="KI106">
            <v>0</v>
          </cell>
          <cell r="KJ106">
            <v>0</v>
          </cell>
          <cell r="KK106">
            <v>0</v>
          </cell>
          <cell r="KL106">
            <v>0</v>
          </cell>
          <cell r="KM106">
            <v>0</v>
          </cell>
          <cell r="KN106">
            <v>0</v>
          </cell>
          <cell r="KO106">
            <v>0</v>
          </cell>
          <cell r="KP106">
            <v>0</v>
          </cell>
          <cell r="KQ106">
            <v>0</v>
          </cell>
          <cell r="KR106">
            <v>0</v>
          </cell>
          <cell r="KS106">
            <v>0</v>
          </cell>
          <cell r="KT106">
            <v>0</v>
          </cell>
          <cell r="KU106">
            <v>0</v>
          </cell>
          <cell r="KV106">
            <v>0</v>
          </cell>
          <cell r="KW106">
            <v>0</v>
          </cell>
          <cell r="KX106">
            <v>0</v>
          </cell>
          <cell r="KY106">
            <v>0</v>
          </cell>
          <cell r="KZ106">
            <v>0</v>
          </cell>
          <cell r="LA106">
            <v>0</v>
          </cell>
          <cell r="LB106">
            <v>0</v>
          </cell>
          <cell r="LC106">
            <v>0</v>
          </cell>
          <cell r="LD106">
            <v>0</v>
          </cell>
          <cell r="LE106">
            <v>0</v>
          </cell>
          <cell r="LF106">
            <v>0</v>
          </cell>
          <cell r="LG106">
            <v>0</v>
          </cell>
          <cell r="LH106">
            <v>0</v>
          </cell>
          <cell r="LI106">
            <v>0</v>
          </cell>
        </row>
        <row r="107">
          <cell r="D107">
            <v>4196</v>
          </cell>
          <cell r="E107" t="str">
            <v>Komunalne naknade</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16855.889999999992</v>
          </cell>
          <cell r="CM107">
            <v>488417.15999999992</v>
          </cell>
          <cell r="CN107">
            <v>270649.37999999989</v>
          </cell>
          <cell r="CO107">
            <v>232355.59999999992</v>
          </cell>
          <cell r="CP107">
            <v>486860.7700000006</v>
          </cell>
          <cell r="CQ107">
            <v>195989.45000000004</v>
          </cell>
          <cell r="CR107">
            <v>127166.01000000001</v>
          </cell>
          <cell r="CS107">
            <v>510335.64999999997</v>
          </cell>
          <cell r="CT107">
            <v>294412.88000000006</v>
          </cell>
          <cell r="CU107">
            <v>306769.03999999975</v>
          </cell>
          <cell r="CV107">
            <v>85744.699999999953</v>
          </cell>
          <cell r="CW107">
            <v>459162.54999999993</v>
          </cell>
          <cell r="CX107">
            <v>82404.14</v>
          </cell>
          <cell r="CY107">
            <v>514367.6</v>
          </cell>
          <cell r="CZ107">
            <v>205539.01</v>
          </cell>
          <cell r="DA107">
            <v>494562</v>
          </cell>
          <cell r="DB107">
            <v>205525.66</v>
          </cell>
          <cell r="DC107">
            <v>255324.06</v>
          </cell>
          <cell r="DD107">
            <v>399004.36</v>
          </cell>
          <cell r="DE107">
            <v>166337.51</v>
          </cell>
          <cell r="DF107">
            <v>363644.64</v>
          </cell>
          <cell r="DG107">
            <v>325797.89</v>
          </cell>
          <cell r="DH107">
            <v>433189.63</v>
          </cell>
          <cell r="DI107">
            <v>920103.55000000086</v>
          </cell>
          <cell r="DJ107">
            <v>80605.89</v>
          </cell>
          <cell r="DK107">
            <v>366165.37000000011</v>
          </cell>
          <cell r="DL107">
            <v>277701.41999999975</v>
          </cell>
          <cell r="DM107">
            <v>490653.96999999986</v>
          </cell>
          <cell r="DN107">
            <v>198213.58000000005</v>
          </cell>
          <cell r="DO107">
            <v>208544.98</v>
          </cell>
          <cell r="DP107">
            <v>235383.74999999997</v>
          </cell>
          <cell r="DQ107">
            <v>373719.19000000029</v>
          </cell>
          <cell r="DR107">
            <v>351863.64000000019</v>
          </cell>
          <cell r="DS107">
            <v>339805.98999999987</v>
          </cell>
          <cell r="DT107">
            <v>432965.80000000016</v>
          </cell>
          <cell r="DU107">
            <v>534986.67999999982</v>
          </cell>
          <cell r="DV107">
            <v>27282.979999999996</v>
          </cell>
          <cell r="DW107">
            <v>209127.41999999998</v>
          </cell>
          <cell r="DX107">
            <v>440465.10999999969</v>
          </cell>
          <cell r="DY107">
            <v>391949.35999999975</v>
          </cell>
          <cell r="DZ107">
            <v>223309.31</v>
          </cell>
          <cell r="EB107">
            <v>0</v>
          </cell>
          <cell r="EC107">
            <v>0</v>
          </cell>
          <cell r="ED107">
            <v>0</v>
          </cell>
          <cell r="EE107">
            <v>0</v>
          </cell>
          <cell r="EF107">
            <v>0</v>
          </cell>
          <cell r="EG107">
            <v>0</v>
          </cell>
          <cell r="EH107">
            <v>0</v>
          </cell>
          <cell r="EI107">
            <v>0</v>
          </cell>
          <cell r="EJ107">
            <v>0</v>
          </cell>
          <cell r="EK107">
            <v>0</v>
          </cell>
          <cell r="EL107">
            <v>0</v>
          </cell>
          <cell r="EM107">
            <v>0</v>
          </cell>
          <cell r="EN107">
            <v>0</v>
          </cell>
          <cell r="EO107">
            <v>0</v>
          </cell>
          <cell r="EP107">
            <v>0</v>
          </cell>
          <cell r="EQ107">
            <v>0</v>
          </cell>
          <cell r="ER107">
            <v>0</v>
          </cell>
          <cell r="ES107">
            <v>0</v>
          </cell>
          <cell r="ET107">
            <v>0</v>
          </cell>
          <cell r="EU107">
            <v>0</v>
          </cell>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cell r="GA107">
            <v>0</v>
          </cell>
          <cell r="GB107">
            <v>0</v>
          </cell>
          <cell r="GC107">
            <v>0</v>
          </cell>
          <cell r="GD107">
            <v>0</v>
          </cell>
          <cell r="GE107">
            <v>0</v>
          </cell>
          <cell r="GF107">
            <v>0</v>
          </cell>
          <cell r="GG107">
            <v>0</v>
          </cell>
          <cell r="GH107">
            <v>0</v>
          </cell>
          <cell r="GI107">
            <v>0</v>
          </cell>
          <cell r="GJ107">
            <v>0</v>
          </cell>
          <cell r="GK107">
            <v>0</v>
          </cell>
          <cell r="GL107">
            <v>0</v>
          </cell>
          <cell r="GM107">
            <v>0</v>
          </cell>
          <cell r="GN107">
            <v>0</v>
          </cell>
          <cell r="GO107">
            <v>0</v>
          </cell>
          <cell r="GP107">
            <v>0</v>
          </cell>
          <cell r="GQ107">
            <v>0</v>
          </cell>
          <cell r="GR107">
            <v>0</v>
          </cell>
          <cell r="GS107">
            <v>0</v>
          </cell>
          <cell r="GT107">
            <v>0</v>
          </cell>
          <cell r="GU107">
            <v>0</v>
          </cell>
          <cell r="GV107">
            <v>0</v>
          </cell>
          <cell r="GW107">
            <v>0</v>
          </cell>
          <cell r="GX107">
            <v>0</v>
          </cell>
          <cell r="GY107">
            <v>0</v>
          </cell>
          <cell r="GZ107">
            <v>0</v>
          </cell>
          <cell r="HA107">
            <v>0</v>
          </cell>
          <cell r="HB107">
            <v>0</v>
          </cell>
          <cell r="HC107">
            <v>0</v>
          </cell>
          <cell r="HD107">
            <v>0</v>
          </cell>
          <cell r="HE107">
            <v>0</v>
          </cell>
          <cell r="HF107">
            <v>0</v>
          </cell>
          <cell r="HG107">
            <v>0</v>
          </cell>
          <cell r="HH107">
            <v>0</v>
          </cell>
          <cell r="HI107">
            <v>0</v>
          </cell>
          <cell r="HJ107">
            <v>0</v>
          </cell>
          <cell r="HK107">
            <v>0</v>
          </cell>
          <cell r="HL107">
            <v>0</v>
          </cell>
          <cell r="HM107">
            <v>0</v>
          </cell>
          <cell r="HN107">
            <v>0</v>
          </cell>
          <cell r="HO107">
            <v>0</v>
          </cell>
          <cell r="HP107">
            <v>0</v>
          </cell>
          <cell r="HQ107">
            <v>0</v>
          </cell>
          <cell r="HR107">
            <v>0</v>
          </cell>
          <cell r="HS107">
            <v>0</v>
          </cell>
          <cell r="HT107">
            <v>0</v>
          </cell>
          <cell r="HU107">
            <v>0</v>
          </cell>
          <cell r="HV107">
            <v>0</v>
          </cell>
          <cell r="HW107">
            <v>0</v>
          </cell>
          <cell r="HX107">
            <v>0</v>
          </cell>
          <cell r="HY107">
            <v>0</v>
          </cell>
          <cell r="HZ107">
            <v>0</v>
          </cell>
          <cell r="IA107">
            <v>0</v>
          </cell>
          <cell r="IB107">
            <v>0</v>
          </cell>
          <cell r="IC107">
            <v>0</v>
          </cell>
          <cell r="ID107">
            <v>0</v>
          </cell>
          <cell r="IE107">
            <v>0</v>
          </cell>
          <cell r="IF107">
            <v>0</v>
          </cell>
          <cell r="IG107">
            <v>0</v>
          </cell>
          <cell r="IH107">
            <v>0</v>
          </cell>
          <cell r="II107">
            <v>0</v>
          </cell>
          <cell r="IJ107">
            <v>0</v>
          </cell>
          <cell r="IK107">
            <v>0</v>
          </cell>
          <cell r="IL107">
            <v>0</v>
          </cell>
          <cell r="IM107">
            <v>0</v>
          </cell>
          <cell r="IN107">
            <v>0</v>
          </cell>
          <cell r="IO107">
            <v>0</v>
          </cell>
          <cell r="IP107">
            <v>0</v>
          </cell>
          <cell r="IQ107">
            <v>0</v>
          </cell>
          <cell r="IR107">
            <v>0</v>
          </cell>
          <cell r="IS107">
            <v>0</v>
          </cell>
          <cell r="IT107">
            <v>0</v>
          </cell>
          <cell r="IU107">
            <v>0</v>
          </cell>
          <cell r="IV107">
            <v>0</v>
          </cell>
          <cell r="IW107">
            <v>0</v>
          </cell>
          <cell r="IX107">
            <v>0</v>
          </cell>
          <cell r="IY107">
            <v>0</v>
          </cell>
          <cell r="IZ107">
            <v>0</v>
          </cell>
          <cell r="JA107">
            <v>0</v>
          </cell>
          <cell r="JB107">
            <v>0</v>
          </cell>
          <cell r="JC107">
            <v>0</v>
          </cell>
          <cell r="JD107">
            <v>0</v>
          </cell>
          <cell r="JE107">
            <v>0</v>
          </cell>
          <cell r="JF107">
            <v>0</v>
          </cell>
          <cell r="JG107">
            <v>0</v>
          </cell>
          <cell r="JH107">
            <v>0</v>
          </cell>
          <cell r="JI107">
            <v>0</v>
          </cell>
          <cell r="JJ107">
            <v>0</v>
          </cell>
          <cell r="JK107">
            <v>0</v>
          </cell>
          <cell r="JL107">
            <v>0</v>
          </cell>
          <cell r="JM107">
            <v>0</v>
          </cell>
          <cell r="JN107">
            <v>0</v>
          </cell>
          <cell r="JO107">
            <v>0</v>
          </cell>
          <cell r="JP107">
            <v>0</v>
          </cell>
          <cell r="JQ107">
            <v>0</v>
          </cell>
          <cell r="JR107">
            <v>0</v>
          </cell>
          <cell r="JS107">
            <v>0</v>
          </cell>
          <cell r="JT107">
            <v>0</v>
          </cell>
          <cell r="JU107">
            <v>0</v>
          </cell>
          <cell r="JV107">
            <v>0</v>
          </cell>
          <cell r="JW107">
            <v>0</v>
          </cell>
          <cell r="JX107">
            <v>0</v>
          </cell>
          <cell r="JY107">
            <v>0</v>
          </cell>
          <cell r="JZ107">
            <v>0</v>
          </cell>
          <cell r="KA107">
            <v>0</v>
          </cell>
          <cell r="KB107">
            <v>0</v>
          </cell>
          <cell r="KC107">
            <v>0</v>
          </cell>
          <cell r="KD107">
            <v>0</v>
          </cell>
          <cell r="KE107">
            <v>0</v>
          </cell>
          <cell r="KF107">
            <v>0</v>
          </cell>
          <cell r="KG107">
            <v>0</v>
          </cell>
          <cell r="KH107">
            <v>0</v>
          </cell>
          <cell r="KI107">
            <v>0</v>
          </cell>
          <cell r="KJ107">
            <v>0</v>
          </cell>
          <cell r="KK107">
            <v>0</v>
          </cell>
          <cell r="KL107">
            <v>0</v>
          </cell>
          <cell r="KM107">
            <v>0</v>
          </cell>
          <cell r="KN107">
            <v>0</v>
          </cell>
          <cell r="KO107">
            <v>0</v>
          </cell>
          <cell r="KP107">
            <v>0</v>
          </cell>
          <cell r="KQ107">
            <v>0</v>
          </cell>
          <cell r="KR107">
            <v>0</v>
          </cell>
          <cell r="KS107">
            <v>0</v>
          </cell>
          <cell r="KT107">
            <v>0</v>
          </cell>
          <cell r="KU107">
            <v>0</v>
          </cell>
          <cell r="KV107">
            <v>0</v>
          </cell>
          <cell r="KW107">
            <v>0</v>
          </cell>
          <cell r="KX107">
            <v>0</v>
          </cell>
          <cell r="KY107">
            <v>0</v>
          </cell>
          <cell r="KZ107">
            <v>0</v>
          </cell>
          <cell r="LA107">
            <v>0</v>
          </cell>
          <cell r="LB107">
            <v>0</v>
          </cell>
          <cell r="LC107">
            <v>0</v>
          </cell>
          <cell r="LD107">
            <v>0</v>
          </cell>
          <cell r="LE107">
            <v>0</v>
          </cell>
          <cell r="LF107">
            <v>0</v>
          </cell>
          <cell r="LG107">
            <v>0</v>
          </cell>
          <cell r="LH107">
            <v>0</v>
          </cell>
          <cell r="LI107">
            <v>0</v>
          </cell>
        </row>
        <row r="108">
          <cell r="D108">
            <v>4197</v>
          </cell>
          <cell r="E108" t="str">
            <v>Kazne</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33.340000000000003</v>
          </cell>
          <cell r="CM108">
            <v>33.340000000000003</v>
          </cell>
          <cell r="CN108">
            <v>33.340000000000003</v>
          </cell>
          <cell r="CO108">
            <v>33.340000000000003</v>
          </cell>
          <cell r="CP108">
            <v>33.340000000000003</v>
          </cell>
          <cell r="CQ108">
            <v>33.340000000000003</v>
          </cell>
          <cell r="CR108">
            <v>0</v>
          </cell>
          <cell r="CS108">
            <v>33.340000000000003</v>
          </cell>
          <cell r="CT108">
            <v>16.670000000000002</v>
          </cell>
          <cell r="CU108">
            <v>0</v>
          </cell>
          <cell r="CV108">
            <v>16.670000000000002</v>
          </cell>
          <cell r="CW108">
            <v>0</v>
          </cell>
          <cell r="CX108">
            <v>41.67</v>
          </cell>
          <cell r="CY108">
            <v>291.67</v>
          </cell>
          <cell r="CZ108">
            <v>161.66999999999999</v>
          </cell>
          <cell r="DA108">
            <v>66.67</v>
          </cell>
          <cell r="DB108">
            <v>66.67</v>
          </cell>
          <cell r="DC108">
            <v>291.67</v>
          </cell>
          <cell r="DD108">
            <v>41.67</v>
          </cell>
          <cell r="DE108">
            <v>41.67</v>
          </cell>
          <cell r="DF108">
            <v>41.67</v>
          </cell>
          <cell r="DG108">
            <v>41.67</v>
          </cell>
          <cell r="DH108">
            <v>41.67</v>
          </cell>
          <cell r="DI108">
            <v>319.88</v>
          </cell>
          <cell r="DJ108">
            <v>41.67</v>
          </cell>
          <cell r="DK108">
            <v>291.67</v>
          </cell>
          <cell r="DL108">
            <v>161.67000000000002</v>
          </cell>
          <cell r="DM108">
            <v>66.67</v>
          </cell>
          <cell r="DN108">
            <v>66.67</v>
          </cell>
          <cell r="DO108">
            <v>291.67</v>
          </cell>
          <cell r="DP108">
            <v>41.67</v>
          </cell>
          <cell r="DQ108">
            <v>41.67</v>
          </cell>
          <cell r="DR108">
            <v>41.67</v>
          </cell>
          <cell r="DS108">
            <v>41.67</v>
          </cell>
          <cell r="DT108">
            <v>41.67</v>
          </cell>
          <cell r="DU108">
            <v>41.63</v>
          </cell>
          <cell r="DV108">
            <v>41.67</v>
          </cell>
          <cell r="DW108">
            <v>41.67</v>
          </cell>
          <cell r="DX108">
            <v>41.67</v>
          </cell>
          <cell r="DY108">
            <v>41.67</v>
          </cell>
          <cell r="DZ108">
            <v>941.67</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V108">
            <v>0</v>
          </cell>
          <cell r="GW108">
            <v>0</v>
          </cell>
          <cell r="GX108">
            <v>0</v>
          </cell>
          <cell r="GY108">
            <v>0</v>
          </cell>
          <cell r="GZ108">
            <v>0</v>
          </cell>
          <cell r="HA108">
            <v>0</v>
          </cell>
          <cell r="HB108">
            <v>0</v>
          </cell>
          <cell r="HC108">
            <v>0</v>
          </cell>
          <cell r="HD108">
            <v>0</v>
          </cell>
          <cell r="HE108">
            <v>0</v>
          </cell>
          <cell r="HF108">
            <v>0</v>
          </cell>
          <cell r="HG108">
            <v>0</v>
          </cell>
          <cell r="HH108">
            <v>0</v>
          </cell>
          <cell r="HI108">
            <v>0</v>
          </cell>
          <cell r="HJ108">
            <v>0</v>
          </cell>
          <cell r="HK108">
            <v>0</v>
          </cell>
          <cell r="HL108">
            <v>0</v>
          </cell>
          <cell r="HM108">
            <v>0</v>
          </cell>
          <cell r="HN108">
            <v>0</v>
          </cell>
          <cell r="HO108">
            <v>0</v>
          </cell>
          <cell r="HP108">
            <v>0</v>
          </cell>
          <cell r="HQ108">
            <v>0</v>
          </cell>
          <cell r="HR108">
            <v>0</v>
          </cell>
          <cell r="HS108">
            <v>0</v>
          </cell>
          <cell r="HT108">
            <v>0</v>
          </cell>
          <cell r="HU108">
            <v>0</v>
          </cell>
          <cell r="HV108">
            <v>0</v>
          </cell>
          <cell r="HW108">
            <v>0</v>
          </cell>
          <cell r="HX108">
            <v>0</v>
          </cell>
          <cell r="HY108">
            <v>0</v>
          </cell>
          <cell r="HZ108">
            <v>0</v>
          </cell>
          <cell r="IA108">
            <v>0</v>
          </cell>
          <cell r="IB108">
            <v>0</v>
          </cell>
          <cell r="IC108">
            <v>0</v>
          </cell>
          <cell r="ID108">
            <v>0</v>
          </cell>
          <cell r="IE108">
            <v>0</v>
          </cell>
          <cell r="IF108">
            <v>0</v>
          </cell>
          <cell r="IG108">
            <v>0</v>
          </cell>
          <cell r="IH108">
            <v>0</v>
          </cell>
          <cell r="II108">
            <v>0</v>
          </cell>
          <cell r="IJ108">
            <v>0</v>
          </cell>
          <cell r="IK108">
            <v>0</v>
          </cell>
          <cell r="IL108">
            <v>0</v>
          </cell>
          <cell r="IM108">
            <v>0</v>
          </cell>
          <cell r="IN108">
            <v>0</v>
          </cell>
          <cell r="IO108">
            <v>0</v>
          </cell>
          <cell r="IP108">
            <v>0</v>
          </cell>
          <cell r="IQ108">
            <v>0</v>
          </cell>
          <cell r="IR108">
            <v>0</v>
          </cell>
          <cell r="IS108">
            <v>0</v>
          </cell>
          <cell r="IT108">
            <v>0</v>
          </cell>
          <cell r="IU108">
            <v>0</v>
          </cell>
          <cell r="IV108">
            <v>0</v>
          </cell>
          <cell r="IW108">
            <v>0</v>
          </cell>
          <cell r="IX108">
            <v>0</v>
          </cell>
          <cell r="IY108">
            <v>0</v>
          </cell>
          <cell r="IZ108">
            <v>0</v>
          </cell>
          <cell r="JA108">
            <v>0</v>
          </cell>
          <cell r="JB108">
            <v>0</v>
          </cell>
          <cell r="JC108">
            <v>0</v>
          </cell>
          <cell r="JD108">
            <v>0</v>
          </cell>
          <cell r="JE108">
            <v>0</v>
          </cell>
          <cell r="JF108">
            <v>0</v>
          </cell>
          <cell r="JG108">
            <v>0</v>
          </cell>
          <cell r="JH108">
            <v>0</v>
          </cell>
          <cell r="JI108">
            <v>0</v>
          </cell>
          <cell r="JJ108">
            <v>0</v>
          </cell>
          <cell r="JK108">
            <v>0</v>
          </cell>
          <cell r="JL108">
            <v>0</v>
          </cell>
          <cell r="JM108">
            <v>0</v>
          </cell>
          <cell r="JN108">
            <v>0</v>
          </cell>
          <cell r="JO108">
            <v>0</v>
          </cell>
          <cell r="JP108">
            <v>0</v>
          </cell>
          <cell r="JQ108">
            <v>0</v>
          </cell>
          <cell r="JR108">
            <v>0</v>
          </cell>
          <cell r="JS108">
            <v>0</v>
          </cell>
          <cell r="JT108">
            <v>0</v>
          </cell>
          <cell r="JU108">
            <v>0</v>
          </cell>
          <cell r="JV108">
            <v>0</v>
          </cell>
          <cell r="JW108">
            <v>0</v>
          </cell>
          <cell r="JX108">
            <v>0</v>
          </cell>
          <cell r="JY108">
            <v>0</v>
          </cell>
          <cell r="JZ108">
            <v>0</v>
          </cell>
          <cell r="KA108">
            <v>0</v>
          </cell>
          <cell r="KB108">
            <v>0</v>
          </cell>
          <cell r="KC108">
            <v>0</v>
          </cell>
          <cell r="KD108">
            <v>0</v>
          </cell>
          <cell r="KE108">
            <v>0</v>
          </cell>
          <cell r="KF108">
            <v>0</v>
          </cell>
          <cell r="KG108">
            <v>0</v>
          </cell>
          <cell r="KH108">
            <v>0</v>
          </cell>
          <cell r="KI108">
            <v>0</v>
          </cell>
          <cell r="KJ108">
            <v>0</v>
          </cell>
          <cell r="KK108">
            <v>0</v>
          </cell>
          <cell r="KL108">
            <v>0</v>
          </cell>
          <cell r="KM108">
            <v>0</v>
          </cell>
          <cell r="KN108">
            <v>0</v>
          </cell>
          <cell r="KO108">
            <v>0</v>
          </cell>
          <cell r="KP108">
            <v>0</v>
          </cell>
          <cell r="KQ108">
            <v>0</v>
          </cell>
          <cell r="KR108">
            <v>0</v>
          </cell>
          <cell r="KS108">
            <v>0</v>
          </cell>
          <cell r="KT108">
            <v>0</v>
          </cell>
          <cell r="KU108">
            <v>0</v>
          </cell>
          <cell r="KV108">
            <v>0</v>
          </cell>
          <cell r="KW108">
            <v>0</v>
          </cell>
          <cell r="KX108">
            <v>0</v>
          </cell>
          <cell r="KY108">
            <v>0</v>
          </cell>
          <cell r="KZ108">
            <v>0</v>
          </cell>
          <cell r="LA108">
            <v>0</v>
          </cell>
          <cell r="LB108">
            <v>0</v>
          </cell>
          <cell r="LC108">
            <v>0</v>
          </cell>
          <cell r="LD108">
            <v>0</v>
          </cell>
          <cell r="LE108">
            <v>0</v>
          </cell>
          <cell r="LF108">
            <v>0</v>
          </cell>
          <cell r="LG108">
            <v>0</v>
          </cell>
          <cell r="LH108">
            <v>0</v>
          </cell>
          <cell r="LI108">
            <v>0</v>
          </cell>
        </row>
        <row r="109">
          <cell r="D109">
            <v>4198</v>
          </cell>
          <cell r="E109" t="str">
            <v>Takse</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283.26</v>
          </cell>
          <cell r="CM109">
            <v>288.33</v>
          </cell>
          <cell r="CN109">
            <v>313.27</v>
          </cell>
          <cell r="CO109">
            <v>343.33</v>
          </cell>
          <cell r="CP109">
            <v>280</v>
          </cell>
          <cell r="CQ109">
            <v>313.33999999999997</v>
          </cell>
          <cell r="CR109">
            <v>285</v>
          </cell>
          <cell r="CS109">
            <v>353.33</v>
          </cell>
          <cell r="CT109">
            <v>280</v>
          </cell>
          <cell r="CU109">
            <v>291</v>
          </cell>
          <cell r="CV109">
            <v>830</v>
          </cell>
          <cell r="CW109">
            <v>1054.77</v>
          </cell>
          <cell r="CX109">
            <v>325.01</v>
          </cell>
          <cell r="CY109">
            <v>1449.4</v>
          </cell>
          <cell r="CZ109">
            <v>801.17</v>
          </cell>
          <cell r="DA109">
            <v>802.67</v>
          </cell>
          <cell r="DB109">
            <v>525.79999999999995</v>
          </cell>
          <cell r="DC109">
            <v>921.28</v>
          </cell>
          <cell r="DD109">
            <v>968.16</v>
          </cell>
          <cell r="DE109">
            <v>1235.76</v>
          </cell>
          <cell r="DF109">
            <v>1464.94</v>
          </cell>
          <cell r="DG109">
            <v>1103.46</v>
          </cell>
          <cell r="DH109">
            <v>876.77</v>
          </cell>
          <cell r="DI109">
            <v>2647.24</v>
          </cell>
          <cell r="DJ109">
            <v>325.01</v>
          </cell>
          <cell r="DK109">
            <v>1419.3999999999999</v>
          </cell>
          <cell r="DL109">
            <v>831.17000000000007</v>
          </cell>
          <cell r="DM109">
            <v>802.67</v>
          </cell>
          <cell r="DN109">
            <v>525.79999999999995</v>
          </cell>
          <cell r="DO109">
            <v>921.28000000000009</v>
          </cell>
          <cell r="DP109">
            <v>798.71</v>
          </cell>
          <cell r="DQ109">
            <v>1405.2099999999998</v>
          </cell>
          <cell r="DR109">
            <v>1454.9400000000003</v>
          </cell>
          <cell r="DS109">
            <v>1113.4599999999998</v>
          </cell>
          <cell r="DT109">
            <v>876.77</v>
          </cell>
          <cell r="DU109">
            <v>3010.4399999999996</v>
          </cell>
          <cell r="DV109">
            <v>245.01</v>
          </cell>
          <cell r="DW109">
            <v>954.08999999999992</v>
          </cell>
          <cell r="DX109">
            <v>1024.1499999999996</v>
          </cell>
          <cell r="DY109">
            <v>656.57999999999981</v>
          </cell>
          <cell r="DZ109">
            <v>1660.12</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v>0</v>
          </cell>
          <cell r="HO109">
            <v>0</v>
          </cell>
          <cell r="HP109">
            <v>0</v>
          </cell>
          <cell r="HQ109">
            <v>0</v>
          </cell>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row>
        <row r="110">
          <cell r="D110">
            <v>4199</v>
          </cell>
          <cell r="E110" t="str">
            <v>Ostalo</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124892.60000000003</v>
          </cell>
          <cell r="CM110">
            <v>62482.520000000004</v>
          </cell>
          <cell r="CN110">
            <v>194087.13000000003</v>
          </cell>
          <cell r="CO110">
            <v>317008.53999999986</v>
          </cell>
          <cell r="CP110">
            <v>173934.78999999995</v>
          </cell>
          <cell r="CQ110">
            <v>213618.1899999998</v>
          </cell>
          <cell r="CR110">
            <v>232011.25999999995</v>
          </cell>
          <cell r="CS110">
            <v>185769.52999999988</v>
          </cell>
          <cell r="CT110">
            <v>151372.72000000006</v>
          </cell>
          <cell r="CU110">
            <v>249954.80999999979</v>
          </cell>
          <cell r="CV110">
            <v>248600.21999999962</v>
          </cell>
          <cell r="CW110">
            <v>644770.1599999998</v>
          </cell>
          <cell r="CX110">
            <v>107004.89</v>
          </cell>
          <cell r="CY110">
            <v>202626.26</v>
          </cell>
          <cell r="CZ110">
            <v>308901.21000000002</v>
          </cell>
          <cell r="DA110">
            <v>189125.13</v>
          </cell>
          <cell r="DB110">
            <v>1270565.8500000001</v>
          </cell>
          <cell r="DC110">
            <v>436538.33</v>
          </cell>
          <cell r="DD110">
            <v>205305.01</v>
          </cell>
          <cell r="DE110">
            <v>67993.62</v>
          </cell>
          <cell r="DF110">
            <v>899034.2</v>
          </cell>
          <cell r="DG110">
            <v>233376.06</v>
          </cell>
          <cell r="DH110">
            <v>322361</v>
          </cell>
          <cell r="DI110">
            <v>489220.76000000042</v>
          </cell>
          <cell r="DJ110">
            <v>87878.97</v>
          </cell>
          <cell r="DK110">
            <v>170909.60999999987</v>
          </cell>
          <cell r="DL110">
            <v>323034.66000000003</v>
          </cell>
          <cell r="DM110">
            <v>173808.61999999991</v>
          </cell>
          <cell r="DN110">
            <v>1244577.6300000008</v>
          </cell>
          <cell r="DO110">
            <v>166282.88</v>
          </cell>
          <cell r="DP110">
            <v>167618.01000000007</v>
          </cell>
          <cell r="DQ110">
            <v>97119.079999999973</v>
          </cell>
          <cell r="DR110">
            <v>223127.72000000006</v>
          </cell>
          <cell r="DS110">
            <v>155060.84000000003</v>
          </cell>
          <cell r="DT110">
            <v>150031.35999999996</v>
          </cell>
          <cell r="DU110">
            <v>547611.07999999926</v>
          </cell>
          <cell r="DV110">
            <v>307636.45000000007</v>
          </cell>
          <cell r="DW110">
            <v>214675.74999999977</v>
          </cell>
          <cell r="DX110">
            <v>142270.47</v>
          </cell>
          <cell r="DY110">
            <v>197509.72999999995</v>
          </cell>
          <cell r="DZ110">
            <v>688408.35</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v>0</v>
          </cell>
          <cell r="HO110">
            <v>0</v>
          </cell>
          <cell r="HP110">
            <v>0</v>
          </cell>
          <cell r="HQ110">
            <v>0</v>
          </cell>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row>
        <row r="111">
          <cell r="B111">
            <v>42</v>
          </cell>
          <cell r="C111" t="str">
            <v xml:space="preserve"> </v>
          </cell>
          <cell r="E111" t="str">
            <v>Transferi za socijalnu zaštitu</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38151243.679999985</v>
          </cell>
          <cell r="CM111">
            <v>42304307.499999993</v>
          </cell>
          <cell r="CN111">
            <v>40495852.529999986</v>
          </cell>
          <cell r="CO111">
            <v>40445889.589999996</v>
          </cell>
          <cell r="CP111">
            <v>39916624.779999986</v>
          </cell>
          <cell r="CQ111">
            <v>39873840.350000001</v>
          </cell>
          <cell r="CR111">
            <v>39783817.739999995</v>
          </cell>
          <cell r="CS111">
            <v>39183217.88000001</v>
          </cell>
          <cell r="CT111">
            <v>40139584.429999992</v>
          </cell>
          <cell r="CU111">
            <v>39790180.209999986</v>
          </cell>
          <cell r="CV111">
            <v>39831268.440000013</v>
          </cell>
          <cell r="CW111">
            <v>43051593.350000009</v>
          </cell>
          <cell r="CX111">
            <v>39555878.579999991</v>
          </cell>
          <cell r="CY111">
            <v>41425187.059999995</v>
          </cell>
          <cell r="CZ111">
            <v>41909906.139999978</v>
          </cell>
          <cell r="DA111">
            <v>40423629.729999989</v>
          </cell>
          <cell r="DB111">
            <v>40506895.870000027</v>
          </cell>
          <cell r="DC111">
            <v>40386120.24000001</v>
          </cell>
          <cell r="DD111">
            <v>42646776.50999999</v>
          </cell>
          <cell r="DE111">
            <v>41817476.330000013</v>
          </cell>
          <cell r="DF111">
            <v>39292859.510000005</v>
          </cell>
          <cell r="DG111">
            <v>40455528.219999991</v>
          </cell>
          <cell r="DH111">
            <v>40886054.279999994</v>
          </cell>
          <cell r="DI111">
            <v>42841697.649999999</v>
          </cell>
          <cell r="DJ111">
            <v>39786085.87000002</v>
          </cell>
          <cell r="DK111">
            <v>40069751.660000004</v>
          </cell>
          <cell r="DL111">
            <v>40864096.719999999</v>
          </cell>
          <cell r="DM111">
            <v>40502347.820000008</v>
          </cell>
          <cell r="DN111">
            <v>40971406.99000001</v>
          </cell>
          <cell r="DO111">
            <v>40988719.57</v>
          </cell>
          <cell r="DP111">
            <v>40367487.210000023</v>
          </cell>
          <cell r="DQ111">
            <v>39162482.690000027</v>
          </cell>
          <cell r="DR111">
            <v>41715778.810000032</v>
          </cell>
          <cell r="DS111">
            <v>40336270.130000018</v>
          </cell>
          <cell r="DT111">
            <v>40385800.150000006</v>
          </cell>
          <cell r="DU111">
            <v>41891632.480000027</v>
          </cell>
          <cell r="DV111">
            <v>4897395.42</v>
          </cell>
          <cell r="DW111">
            <v>7010560.6399999997</v>
          </cell>
          <cell r="DX111">
            <v>8484481.6899999995</v>
          </cell>
          <cell r="DY111">
            <v>11157410.01</v>
          </cell>
          <cell r="DZ111">
            <v>46657581.579999998</v>
          </cell>
          <cell r="EA111">
            <v>44973024.009999998</v>
          </cell>
          <cell r="EB111">
            <v>43345397.439999998</v>
          </cell>
          <cell r="EC111">
            <v>46665166.369999997</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0</v>
          </cell>
          <cell r="HC111">
            <v>0</v>
          </cell>
          <cell r="HD111">
            <v>0</v>
          </cell>
          <cell r="HE111">
            <v>0</v>
          </cell>
          <cell r="HF111">
            <v>0</v>
          </cell>
          <cell r="HG111">
            <v>0</v>
          </cell>
          <cell r="HH111">
            <v>0</v>
          </cell>
          <cell r="HI111">
            <v>0</v>
          </cell>
          <cell r="HJ111">
            <v>0</v>
          </cell>
          <cell r="HK111">
            <v>0</v>
          </cell>
          <cell r="HL111">
            <v>0</v>
          </cell>
          <cell r="HM111">
            <v>0</v>
          </cell>
          <cell r="HN111">
            <v>0</v>
          </cell>
          <cell r="HO111">
            <v>0</v>
          </cell>
          <cell r="HP111">
            <v>0</v>
          </cell>
          <cell r="HQ111">
            <v>0</v>
          </cell>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row>
        <row r="112">
          <cell r="C112">
            <v>421</v>
          </cell>
          <cell r="D112">
            <v>421</v>
          </cell>
          <cell r="E112" t="str">
            <v>Prava iz oblasti socijalne zaštite</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5249177.4899999993</v>
          </cell>
          <cell r="CM112">
            <v>6265311.1100000003</v>
          </cell>
          <cell r="CN112">
            <v>5548846.8199999994</v>
          </cell>
          <cell r="CO112">
            <v>5564842.5499999998</v>
          </cell>
          <cell r="CP112">
            <v>5426012.3199999984</v>
          </cell>
          <cell r="CQ112">
            <v>5414506.1200000001</v>
          </cell>
          <cell r="CR112">
            <v>5377364.7999999998</v>
          </cell>
          <cell r="CS112">
            <v>4628282.3600000003</v>
          </cell>
          <cell r="CT112">
            <v>4825112.1500000004</v>
          </cell>
          <cell r="CU112">
            <v>4994196.5700000012</v>
          </cell>
          <cell r="CV112">
            <v>5164469.1300000008</v>
          </cell>
          <cell r="CW112">
            <v>5578422.5699999994</v>
          </cell>
          <cell r="CX112">
            <v>5197554.8999999994</v>
          </cell>
          <cell r="CY112">
            <v>5250468.459999999</v>
          </cell>
          <cell r="CZ112">
            <v>4943694.8400000008</v>
          </cell>
          <cell r="DA112">
            <v>5048089.1399999997</v>
          </cell>
          <cell r="DB112">
            <v>4807265.8800000008</v>
          </cell>
          <cell r="DC112">
            <v>5282073.3999999994</v>
          </cell>
          <cell r="DD112">
            <v>5431940.5699999994</v>
          </cell>
          <cell r="DE112">
            <v>5056103.28</v>
          </cell>
          <cell r="DF112">
            <v>5029618.1500000004</v>
          </cell>
          <cell r="DG112">
            <v>5059119.72</v>
          </cell>
          <cell r="DH112">
            <v>5502927.5499999998</v>
          </cell>
          <cell r="DI112">
            <v>5256058.13</v>
          </cell>
          <cell r="DJ112">
            <v>4939929.87</v>
          </cell>
          <cell r="DK112">
            <v>5097441.17</v>
          </cell>
          <cell r="DL112">
            <v>5071055.13</v>
          </cell>
          <cell r="DM112">
            <v>5139689.5999999996</v>
          </cell>
          <cell r="DN112">
            <v>4851223.5199999996</v>
          </cell>
          <cell r="DO112">
            <v>4951711.88</v>
          </cell>
          <cell r="DP112">
            <v>5250320.330000001</v>
          </cell>
          <cell r="DQ112">
            <v>4825685.17</v>
          </cell>
          <cell r="DR112">
            <v>5003935.6600000011</v>
          </cell>
          <cell r="DS112">
            <v>5224803.1099999994</v>
          </cell>
          <cell r="DT112">
            <v>5200634.1900000013</v>
          </cell>
          <cell r="DU112">
            <v>5279675.0199999996</v>
          </cell>
          <cell r="DV112">
            <v>4897395.42</v>
          </cell>
          <cell r="DW112">
            <v>7010560.6399999997</v>
          </cell>
          <cell r="DX112">
            <v>8484546.0899999999</v>
          </cell>
          <cell r="DY112">
            <v>11160120.609999999</v>
          </cell>
          <cell r="DZ112">
            <v>10449997.48</v>
          </cell>
          <cell r="EA112">
            <v>10351891.91</v>
          </cell>
          <cell r="EB112">
            <v>9941071.3499999996</v>
          </cell>
          <cell r="EC112">
            <v>10056749.59</v>
          </cell>
          <cell r="ED112">
            <v>10240003.99</v>
          </cell>
          <cell r="EE112">
            <v>10288758.039999999</v>
          </cell>
          <cell r="EF112">
            <v>10547477.470000001</v>
          </cell>
          <cell r="EG112">
            <v>10629131.130000001</v>
          </cell>
          <cell r="EH112">
            <v>10235148.66</v>
          </cell>
          <cell r="EI112">
            <v>10418756.810000001</v>
          </cell>
          <cell r="EJ112">
            <v>9027967.8599999994</v>
          </cell>
          <cell r="EK112">
            <v>9060292.8100000005</v>
          </cell>
          <cell r="EL112">
            <v>9323783.9399999995</v>
          </cell>
          <cell r="EM112">
            <v>9371948.4000000004</v>
          </cell>
          <cell r="EN112">
            <v>9055138.0800000001</v>
          </cell>
          <cell r="EO112">
            <v>5035876.3099999996</v>
          </cell>
          <cell r="EP112">
            <v>6564978.3200000003</v>
          </cell>
          <cell r="EQ112">
            <v>7602969.7000000002</v>
          </cell>
          <cell r="ER112">
            <v>6324073.25</v>
          </cell>
          <cell r="ES112">
            <v>6683946.5800000001</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v>0</v>
          </cell>
          <cell r="HO112">
            <v>0</v>
          </cell>
          <cell r="HP112">
            <v>0</v>
          </cell>
          <cell r="HQ112">
            <v>0</v>
          </cell>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row>
        <row r="113">
          <cell r="C113" t="str">
            <v xml:space="preserve"> </v>
          </cell>
          <cell r="D113">
            <v>4211</v>
          </cell>
          <cell r="E113" t="str">
            <v>Dječiji dodaci</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421036.79999999999</v>
          </cell>
          <cell r="CM113">
            <v>423451.3</v>
          </cell>
          <cell r="CN113">
            <v>424949.2</v>
          </cell>
          <cell r="CO113">
            <v>429126.5</v>
          </cell>
          <cell r="CP113">
            <v>429421.7</v>
          </cell>
          <cell r="CQ113">
            <v>433409.4</v>
          </cell>
          <cell r="CR113">
            <v>436273.29</v>
          </cell>
          <cell r="CS113">
            <v>431628.4</v>
          </cell>
          <cell r="CT113">
            <v>412319.2</v>
          </cell>
          <cell r="CU113">
            <v>471037.3</v>
          </cell>
          <cell r="CV113">
            <v>386243.45</v>
          </cell>
          <cell r="CW113">
            <v>385481.55</v>
          </cell>
          <cell r="CX113">
            <v>383766.05</v>
          </cell>
          <cell r="CY113">
            <v>386780.15</v>
          </cell>
          <cell r="CZ113">
            <v>393105.9</v>
          </cell>
          <cell r="DA113">
            <v>396123.3</v>
          </cell>
          <cell r="DB113">
            <v>397521</v>
          </cell>
          <cell r="DC113">
            <v>543431.30000000005</v>
          </cell>
          <cell r="DD113">
            <v>513495.1</v>
          </cell>
          <cell r="DE113">
            <v>400406.3</v>
          </cell>
          <cell r="DF113">
            <v>401150.5</v>
          </cell>
          <cell r="DG113">
            <v>381804.3</v>
          </cell>
          <cell r="DH113">
            <v>372275</v>
          </cell>
          <cell r="DI113">
            <v>367326.1</v>
          </cell>
          <cell r="DJ113">
            <v>355730.6</v>
          </cell>
          <cell r="DK113">
            <v>356341.33</v>
          </cell>
          <cell r="DL113">
            <v>363821.57</v>
          </cell>
          <cell r="DM113">
            <v>370220.55</v>
          </cell>
          <cell r="DN113">
            <v>362285.06</v>
          </cell>
          <cell r="DO113">
            <v>353819.58999999997</v>
          </cell>
          <cell r="DP113">
            <v>350668.23</v>
          </cell>
          <cell r="DQ113">
            <v>345178.28</v>
          </cell>
          <cell r="DR113">
            <v>324346.10000000003</v>
          </cell>
          <cell r="DS113">
            <v>435416.45</v>
          </cell>
          <cell r="DT113">
            <v>380176.39</v>
          </cell>
          <cell r="DU113">
            <v>336461.95999999996</v>
          </cell>
          <cell r="DV113">
            <v>334448.07</v>
          </cell>
          <cell r="DW113">
            <v>329345.76</v>
          </cell>
          <cell r="DX113">
            <v>313888.21999999997</v>
          </cell>
          <cell r="DY113">
            <v>282440.55</v>
          </cell>
          <cell r="DZ113">
            <v>265875.75</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V113">
            <v>0</v>
          </cell>
          <cell r="GW113">
            <v>0</v>
          </cell>
          <cell r="GX113">
            <v>0</v>
          </cell>
          <cell r="GY113">
            <v>0</v>
          </cell>
          <cell r="GZ113">
            <v>0</v>
          </cell>
          <cell r="HA113">
            <v>0</v>
          </cell>
          <cell r="HB113">
            <v>0</v>
          </cell>
          <cell r="HC113">
            <v>0</v>
          </cell>
          <cell r="HD113">
            <v>0</v>
          </cell>
          <cell r="HE113">
            <v>0</v>
          </cell>
          <cell r="HF113">
            <v>0</v>
          </cell>
          <cell r="HG113">
            <v>0</v>
          </cell>
          <cell r="HH113">
            <v>0</v>
          </cell>
          <cell r="HI113">
            <v>0</v>
          </cell>
          <cell r="HJ113">
            <v>0</v>
          </cell>
          <cell r="HK113">
            <v>0</v>
          </cell>
          <cell r="HL113">
            <v>0</v>
          </cell>
          <cell r="HM113">
            <v>0</v>
          </cell>
          <cell r="HN113">
            <v>0</v>
          </cell>
          <cell r="HO113">
            <v>0</v>
          </cell>
          <cell r="HP113">
            <v>0</v>
          </cell>
          <cell r="HQ113">
            <v>0</v>
          </cell>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0</v>
          </cell>
          <cell r="LA113">
            <v>0</v>
          </cell>
          <cell r="LB113">
            <v>0</v>
          </cell>
          <cell r="LC113">
            <v>0</v>
          </cell>
          <cell r="LD113">
            <v>0</v>
          </cell>
          <cell r="LE113">
            <v>0</v>
          </cell>
          <cell r="LF113">
            <v>0</v>
          </cell>
          <cell r="LG113">
            <v>0</v>
          </cell>
          <cell r="LH113">
            <v>0</v>
          </cell>
          <cell r="LI113">
            <v>0</v>
          </cell>
        </row>
        <row r="114">
          <cell r="D114">
            <v>4212</v>
          </cell>
          <cell r="E114" t="str">
            <v>Boračko invalidska zaštita</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692492.44000000006</v>
          </cell>
          <cell r="CM114">
            <v>697591.6399999999</v>
          </cell>
          <cell r="CN114">
            <v>683432.42999999993</v>
          </cell>
          <cell r="CO114">
            <v>671299.94</v>
          </cell>
          <cell r="CP114">
            <v>699382.33</v>
          </cell>
          <cell r="CQ114">
            <v>823199.11999999988</v>
          </cell>
          <cell r="CR114">
            <v>736957.14999999991</v>
          </cell>
          <cell r="CS114">
            <v>677551.94000000006</v>
          </cell>
          <cell r="CT114">
            <v>674250.38</v>
          </cell>
          <cell r="CU114">
            <v>755981.07000000007</v>
          </cell>
          <cell r="CV114">
            <v>657639.29</v>
          </cell>
          <cell r="CW114">
            <v>751583.81</v>
          </cell>
          <cell r="CX114">
            <v>743680.58000000007</v>
          </cell>
          <cell r="CY114">
            <v>856282.84</v>
          </cell>
          <cell r="CZ114">
            <v>644229.3899999999</v>
          </cell>
          <cell r="DA114">
            <v>647331.77</v>
          </cell>
          <cell r="DB114">
            <v>645086.06999999995</v>
          </cell>
          <cell r="DC114">
            <v>791696.89999999991</v>
          </cell>
          <cell r="DD114">
            <v>739346.28999999992</v>
          </cell>
          <cell r="DE114">
            <v>636311.62999999989</v>
          </cell>
          <cell r="DF114">
            <v>626833.76</v>
          </cell>
          <cell r="DG114">
            <v>622446.93000000005</v>
          </cell>
          <cell r="DH114">
            <v>612445.31000000006</v>
          </cell>
          <cell r="DI114">
            <v>612737</v>
          </cell>
          <cell r="DJ114">
            <v>691220.46000000008</v>
          </cell>
          <cell r="DK114">
            <v>818206.59000000008</v>
          </cell>
          <cell r="DL114">
            <v>644022.49</v>
          </cell>
          <cell r="DM114">
            <v>729198.6</v>
          </cell>
          <cell r="DN114">
            <v>591422.56000000006</v>
          </cell>
          <cell r="DO114">
            <v>586897.75</v>
          </cell>
          <cell r="DP114">
            <v>581982.98</v>
          </cell>
          <cell r="DQ114">
            <v>586430.07999999996</v>
          </cell>
          <cell r="DR114">
            <v>581917.16999999993</v>
          </cell>
          <cell r="DS114">
            <v>678352.48</v>
          </cell>
          <cell r="DT114">
            <v>577047.26</v>
          </cell>
          <cell r="DU114">
            <v>718676.93</v>
          </cell>
          <cell r="DV114">
            <v>564429.37</v>
          </cell>
          <cell r="DW114">
            <v>657072.82999999996</v>
          </cell>
          <cell r="DX114">
            <v>620609.94000000006</v>
          </cell>
          <cell r="DY114">
            <v>561443.18000000005</v>
          </cell>
          <cell r="DZ114">
            <v>551710.06999999995</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V114">
            <v>0</v>
          </cell>
          <cell r="GW114">
            <v>0</v>
          </cell>
          <cell r="GX114">
            <v>0</v>
          </cell>
          <cell r="GY114">
            <v>0</v>
          </cell>
          <cell r="GZ114">
            <v>0</v>
          </cell>
          <cell r="HA114">
            <v>0</v>
          </cell>
          <cell r="HB114">
            <v>0</v>
          </cell>
          <cell r="HC114">
            <v>0</v>
          </cell>
          <cell r="HD114">
            <v>0</v>
          </cell>
          <cell r="HE114">
            <v>0</v>
          </cell>
          <cell r="HF114">
            <v>0</v>
          </cell>
          <cell r="HG114">
            <v>0</v>
          </cell>
          <cell r="HH114">
            <v>0</v>
          </cell>
          <cell r="HI114">
            <v>0</v>
          </cell>
          <cell r="HJ114">
            <v>0</v>
          </cell>
          <cell r="HK114">
            <v>0</v>
          </cell>
          <cell r="HL114">
            <v>0</v>
          </cell>
          <cell r="HM114">
            <v>0</v>
          </cell>
          <cell r="HN114">
            <v>0</v>
          </cell>
          <cell r="HO114">
            <v>0</v>
          </cell>
          <cell r="HP114">
            <v>0</v>
          </cell>
          <cell r="HQ114">
            <v>0</v>
          </cell>
          <cell r="HR114">
            <v>0</v>
          </cell>
          <cell r="HS114">
            <v>0</v>
          </cell>
          <cell r="HT114">
            <v>0</v>
          </cell>
          <cell r="HU114">
            <v>0</v>
          </cell>
          <cell r="HV114">
            <v>0</v>
          </cell>
          <cell r="HW114">
            <v>0</v>
          </cell>
          <cell r="HX114">
            <v>0</v>
          </cell>
          <cell r="HY114">
            <v>0</v>
          </cell>
          <cell r="HZ114">
            <v>0</v>
          </cell>
          <cell r="IA114">
            <v>0</v>
          </cell>
          <cell r="IB114">
            <v>0</v>
          </cell>
          <cell r="IC114">
            <v>0</v>
          </cell>
          <cell r="ID114">
            <v>0</v>
          </cell>
          <cell r="IE114">
            <v>0</v>
          </cell>
          <cell r="IF114">
            <v>0</v>
          </cell>
          <cell r="IG114">
            <v>0</v>
          </cell>
          <cell r="IH114">
            <v>0</v>
          </cell>
          <cell r="II114">
            <v>0</v>
          </cell>
          <cell r="IJ114">
            <v>0</v>
          </cell>
          <cell r="IK114">
            <v>0</v>
          </cell>
          <cell r="IL114">
            <v>0</v>
          </cell>
          <cell r="IM114">
            <v>0</v>
          </cell>
          <cell r="IN114">
            <v>0</v>
          </cell>
          <cell r="IO114">
            <v>0</v>
          </cell>
          <cell r="IP114">
            <v>0</v>
          </cell>
          <cell r="IQ114">
            <v>0</v>
          </cell>
          <cell r="IR114">
            <v>0</v>
          </cell>
          <cell r="IS114">
            <v>0</v>
          </cell>
          <cell r="IT114">
            <v>0</v>
          </cell>
          <cell r="IU114">
            <v>0</v>
          </cell>
          <cell r="IV114">
            <v>0</v>
          </cell>
          <cell r="IW114">
            <v>0</v>
          </cell>
          <cell r="IX114">
            <v>0</v>
          </cell>
          <cell r="IY114">
            <v>0</v>
          </cell>
          <cell r="IZ114">
            <v>0</v>
          </cell>
          <cell r="JA114">
            <v>0</v>
          </cell>
          <cell r="JB114">
            <v>0</v>
          </cell>
          <cell r="JC114">
            <v>0</v>
          </cell>
          <cell r="JD114">
            <v>0</v>
          </cell>
          <cell r="JE114">
            <v>0</v>
          </cell>
          <cell r="JF114">
            <v>0</v>
          </cell>
          <cell r="JG114">
            <v>0</v>
          </cell>
          <cell r="JH114">
            <v>0</v>
          </cell>
          <cell r="JI114">
            <v>0</v>
          </cell>
          <cell r="JJ114">
            <v>0</v>
          </cell>
          <cell r="JK114">
            <v>0</v>
          </cell>
          <cell r="JL114">
            <v>0</v>
          </cell>
          <cell r="JM114">
            <v>0</v>
          </cell>
          <cell r="JN114">
            <v>0</v>
          </cell>
          <cell r="JO114">
            <v>0</v>
          </cell>
          <cell r="JP114">
            <v>0</v>
          </cell>
          <cell r="JQ114">
            <v>0</v>
          </cell>
          <cell r="JR114">
            <v>0</v>
          </cell>
          <cell r="JS114">
            <v>0</v>
          </cell>
          <cell r="JT114">
            <v>0</v>
          </cell>
          <cell r="JU114">
            <v>0</v>
          </cell>
          <cell r="JV114">
            <v>0</v>
          </cell>
          <cell r="JW114">
            <v>0</v>
          </cell>
          <cell r="JX114">
            <v>0</v>
          </cell>
          <cell r="JY114">
            <v>0</v>
          </cell>
          <cell r="JZ114">
            <v>0</v>
          </cell>
          <cell r="KA114">
            <v>0</v>
          </cell>
          <cell r="KB114">
            <v>0</v>
          </cell>
          <cell r="KC114">
            <v>0</v>
          </cell>
          <cell r="KD114">
            <v>0</v>
          </cell>
          <cell r="KE114">
            <v>0</v>
          </cell>
          <cell r="KF114">
            <v>0</v>
          </cell>
          <cell r="KG114">
            <v>0</v>
          </cell>
          <cell r="KH114">
            <v>0</v>
          </cell>
          <cell r="KI114">
            <v>0</v>
          </cell>
          <cell r="KJ114">
            <v>0</v>
          </cell>
          <cell r="KK114">
            <v>0</v>
          </cell>
          <cell r="KL114">
            <v>0</v>
          </cell>
          <cell r="KM114">
            <v>0</v>
          </cell>
          <cell r="KN114">
            <v>0</v>
          </cell>
          <cell r="KO114">
            <v>0</v>
          </cell>
          <cell r="KP114">
            <v>0</v>
          </cell>
          <cell r="KQ114">
            <v>0</v>
          </cell>
          <cell r="KR114">
            <v>0</v>
          </cell>
          <cell r="KS114">
            <v>0</v>
          </cell>
          <cell r="KT114">
            <v>0</v>
          </cell>
          <cell r="KU114">
            <v>0</v>
          </cell>
          <cell r="KV114">
            <v>0</v>
          </cell>
          <cell r="KW114">
            <v>0</v>
          </cell>
          <cell r="KX114">
            <v>0</v>
          </cell>
          <cell r="KY114">
            <v>0</v>
          </cell>
          <cell r="KZ114">
            <v>0</v>
          </cell>
          <cell r="LA114">
            <v>0</v>
          </cell>
          <cell r="LB114">
            <v>0</v>
          </cell>
          <cell r="LC114">
            <v>0</v>
          </cell>
          <cell r="LD114">
            <v>0</v>
          </cell>
          <cell r="LE114">
            <v>0</v>
          </cell>
          <cell r="LF114">
            <v>0</v>
          </cell>
          <cell r="LG114">
            <v>0</v>
          </cell>
          <cell r="LH114">
            <v>0</v>
          </cell>
          <cell r="LI114">
            <v>0</v>
          </cell>
        </row>
        <row r="115">
          <cell r="D115">
            <v>4213</v>
          </cell>
          <cell r="E115" t="str">
            <v>Materijalno obezbjeđenje porodice</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1460897.35</v>
          </cell>
          <cell r="CM115">
            <v>1482287.73</v>
          </cell>
          <cell r="CN115">
            <v>1502308</v>
          </cell>
          <cell r="CO115">
            <v>1507261.74</v>
          </cell>
          <cell r="CP115">
            <v>1517082.8499999999</v>
          </cell>
          <cell r="CQ115">
            <v>1524181.1600000004</v>
          </cell>
          <cell r="CR115">
            <v>1520509.7699999998</v>
          </cell>
          <cell r="CS115">
            <v>1457909.3</v>
          </cell>
          <cell r="CT115">
            <v>1405165.4500000004</v>
          </cell>
          <cell r="CU115">
            <v>1394713.6800000006</v>
          </cell>
          <cell r="CV115">
            <v>1383388.0400000003</v>
          </cell>
          <cell r="CW115">
            <v>1687836.9999999995</v>
          </cell>
          <cell r="CX115">
            <v>1375790.2400000002</v>
          </cell>
          <cell r="CY115">
            <v>1399434.5899999999</v>
          </cell>
          <cell r="CZ115">
            <v>1439567.7500000002</v>
          </cell>
          <cell r="DA115">
            <v>1474379.2100000002</v>
          </cell>
          <cell r="DB115">
            <v>1455630.8100000003</v>
          </cell>
          <cell r="DC115">
            <v>1477079.5199999996</v>
          </cell>
          <cell r="DD115">
            <v>1448301.0399999998</v>
          </cell>
          <cell r="DE115">
            <v>1565932.21</v>
          </cell>
          <cell r="DF115">
            <v>1417693.7700000003</v>
          </cell>
          <cell r="DG115">
            <v>1450597.5000000002</v>
          </cell>
          <cell r="DH115">
            <v>1370222.7499999998</v>
          </cell>
          <cell r="DI115">
            <v>1337323.9200000004</v>
          </cell>
          <cell r="DJ115">
            <v>1307049.48</v>
          </cell>
          <cell r="DK115">
            <v>1328394.29</v>
          </cell>
          <cell r="DL115">
            <v>1481080.23</v>
          </cell>
          <cell r="DM115">
            <v>1510728.15</v>
          </cell>
          <cell r="DN115">
            <v>1219098.9400000002</v>
          </cell>
          <cell r="DO115">
            <v>1145000.6299999999</v>
          </cell>
          <cell r="DP115">
            <v>1168414.95</v>
          </cell>
          <cell r="DQ115">
            <v>1060525.06</v>
          </cell>
          <cell r="DR115">
            <v>1122304.45</v>
          </cell>
          <cell r="DS115">
            <v>1108062.3499999999</v>
          </cell>
          <cell r="DT115">
            <v>1103355.7900000003</v>
          </cell>
          <cell r="DU115">
            <v>1111942.99</v>
          </cell>
          <cell r="DV115">
            <v>1111282.95</v>
          </cell>
          <cell r="DW115">
            <v>1096472.2000000002</v>
          </cell>
          <cell r="DX115">
            <v>1014170.31</v>
          </cell>
          <cell r="DY115">
            <v>962641.86000000022</v>
          </cell>
          <cell r="DZ115">
            <v>904514.68</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V115">
            <v>0</v>
          </cell>
          <cell r="GW115">
            <v>0</v>
          </cell>
          <cell r="GX115">
            <v>0</v>
          </cell>
          <cell r="GY115">
            <v>0</v>
          </cell>
          <cell r="GZ115">
            <v>0</v>
          </cell>
          <cell r="HA115">
            <v>0</v>
          </cell>
          <cell r="HB115">
            <v>0</v>
          </cell>
          <cell r="HC115">
            <v>0</v>
          </cell>
          <cell r="HD115">
            <v>0</v>
          </cell>
          <cell r="HE115">
            <v>0</v>
          </cell>
          <cell r="HF115">
            <v>0</v>
          </cell>
          <cell r="HG115">
            <v>0</v>
          </cell>
          <cell r="HH115">
            <v>0</v>
          </cell>
          <cell r="HI115">
            <v>0</v>
          </cell>
          <cell r="HJ115">
            <v>0</v>
          </cell>
          <cell r="HK115">
            <v>0</v>
          </cell>
          <cell r="HL115">
            <v>0</v>
          </cell>
          <cell r="HM115">
            <v>0</v>
          </cell>
          <cell r="HN115">
            <v>0</v>
          </cell>
          <cell r="HO115">
            <v>0</v>
          </cell>
          <cell r="HP115">
            <v>0</v>
          </cell>
          <cell r="HQ115">
            <v>0</v>
          </cell>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0</v>
          </cell>
          <cell r="LA115">
            <v>0</v>
          </cell>
          <cell r="LB115">
            <v>0</v>
          </cell>
          <cell r="LC115">
            <v>0</v>
          </cell>
          <cell r="LD115">
            <v>0</v>
          </cell>
          <cell r="LE115">
            <v>0</v>
          </cell>
          <cell r="LF115">
            <v>0</v>
          </cell>
          <cell r="LG115">
            <v>0</v>
          </cell>
          <cell r="LH115">
            <v>0</v>
          </cell>
          <cell r="LI115">
            <v>0</v>
          </cell>
        </row>
        <row r="116">
          <cell r="D116">
            <v>4214</v>
          </cell>
          <cell r="E116" t="str">
            <v>Porodiljska odsustva</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1624645.1099999999</v>
          </cell>
          <cell r="CM116">
            <v>2597051.81</v>
          </cell>
          <cell r="CN116">
            <v>1900434.49</v>
          </cell>
          <cell r="CO116">
            <v>1932153.2000000004</v>
          </cell>
          <cell r="CP116">
            <v>1674505.9</v>
          </cell>
          <cell r="CQ116">
            <v>1536013.97</v>
          </cell>
          <cell r="CR116">
            <v>1627459.28</v>
          </cell>
          <cell r="CS116">
            <v>991564.94999999984</v>
          </cell>
          <cell r="CT116">
            <v>1146005.8800000001</v>
          </cell>
          <cell r="CU116">
            <v>1372886.6800000002</v>
          </cell>
          <cell r="CV116">
            <v>1630539.3299999998</v>
          </cell>
          <cell r="CW116">
            <v>1445222.44</v>
          </cell>
          <cell r="CX116">
            <v>1535360.8199999998</v>
          </cell>
          <cell r="CY116">
            <v>1479802.3099999998</v>
          </cell>
          <cell r="CZ116">
            <v>1365996.3599999999</v>
          </cell>
          <cell r="DA116">
            <v>1445854.2399999998</v>
          </cell>
          <cell r="DB116">
            <v>1240227.3299999998</v>
          </cell>
          <cell r="DC116">
            <v>1363632.5999999996</v>
          </cell>
          <cell r="DD116">
            <v>1500407.1399999997</v>
          </cell>
          <cell r="DE116">
            <v>1239582.1600000001</v>
          </cell>
          <cell r="DF116">
            <v>1493192.3800000001</v>
          </cell>
          <cell r="DG116">
            <v>1487275.4799999995</v>
          </cell>
          <cell r="DH116">
            <v>2004934.39</v>
          </cell>
          <cell r="DI116">
            <v>1670147.64</v>
          </cell>
          <cell r="DJ116">
            <v>1305632.7299999997</v>
          </cell>
          <cell r="DK116">
            <v>1410746.3599999999</v>
          </cell>
          <cell r="DL116">
            <v>1423076.41</v>
          </cell>
          <cell r="DM116">
            <v>1368918.0499999998</v>
          </cell>
          <cell r="DN116">
            <v>1426578.2299999997</v>
          </cell>
          <cell r="DO116">
            <v>1538295.4699999995</v>
          </cell>
          <cell r="DP116">
            <v>1606699.17</v>
          </cell>
          <cell r="DQ116">
            <v>1445734.21</v>
          </cell>
          <cell r="DR116">
            <v>1449683.0500000003</v>
          </cell>
          <cell r="DS116">
            <v>1627060.7399999998</v>
          </cell>
          <cell r="DT116">
            <v>1631564.8300000005</v>
          </cell>
          <cell r="DU116">
            <v>1641422.1600000001</v>
          </cell>
          <cell r="DV116">
            <v>1262803.2500000002</v>
          </cell>
          <cell r="DW116">
            <v>1385142.79</v>
          </cell>
          <cell r="DX116">
            <v>1479298.87</v>
          </cell>
          <cell r="DY116">
            <v>1423347.08</v>
          </cell>
          <cell r="DZ116">
            <v>1138006.3899999999</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V116">
            <v>0</v>
          </cell>
          <cell r="GW116">
            <v>0</v>
          </cell>
          <cell r="GX116">
            <v>0</v>
          </cell>
          <cell r="GY116">
            <v>0</v>
          </cell>
          <cell r="GZ116">
            <v>0</v>
          </cell>
          <cell r="HA116">
            <v>0</v>
          </cell>
          <cell r="HB116">
            <v>0</v>
          </cell>
          <cell r="HC116">
            <v>0</v>
          </cell>
          <cell r="HD116">
            <v>0</v>
          </cell>
          <cell r="HE116">
            <v>0</v>
          </cell>
          <cell r="HF116">
            <v>0</v>
          </cell>
          <cell r="HG116">
            <v>0</v>
          </cell>
          <cell r="HH116">
            <v>0</v>
          </cell>
          <cell r="HI116">
            <v>0</v>
          </cell>
          <cell r="HJ116">
            <v>0</v>
          </cell>
          <cell r="HK116">
            <v>0</v>
          </cell>
          <cell r="HL116">
            <v>0</v>
          </cell>
          <cell r="HM116">
            <v>0</v>
          </cell>
          <cell r="HN116">
            <v>0</v>
          </cell>
          <cell r="HO116">
            <v>0</v>
          </cell>
          <cell r="HP116">
            <v>0</v>
          </cell>
          <cell r="HQ116">
            <v>0</v>
          </cell>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0</v>
          </cell>
          <cell r="LA116">
            <v>0</v>
          </cell>
          <cell r="LB116">
            <v>0</v>
          </cell>
          <cell r="LC116">
            <v>0</v>
          </cell>
          <cell r="LD116">
            <v>0</v>
          </cell>
          <cell r="LE116">
            <v>0</v>
          </cell>
          <cell r="LF116">
            <v>0</v>
          </cell>
          <cell r="LG116">
            <v>0</v>
          </cell>
          <cell r="LH116">
            <v>0</v>
          </cell>
          <cell r="LI116">
            <v>0</v>
          </cell>
        </row>
        <row r="117">
          <cell r="D117">
            <v>4215</v>
          </cell>
          <cell r="E117" t="str">
            <v>Tuđa njega i pomoć</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788595.39999999991</v>
          </cell>
          <cell r="CM117">
            <v>761647.82</v>
          </cell>
          <cell r="CN117">
            <v>740067.1</v>
          </cell>
          <cell r="CO117">
            <v>731668.75999999989</v>
          </cell>
          <cell r="CP117">
            <v>815005.65999999957</v>
          </cell>
          <cell r="CQ117">
            <v>759056.20000000007</v>
          </cell>
          <cell r="CR117">
            <v>722754.60000000009</v>
          </cell>
          <cell r="CS117">
            <v>726737.9</v>
          </cell>
          <cell r="CT117">
            <v>728273.99999999988</v>
          </cell>
          <cell r="CU117">
            <v>724583.7</v>
          </cell>
          <cell r="CV117">
            <v>743620.99999999988</v>
          </cell>
          <cell r="CW117">
            <v>821496.31</v>
          </cell>
          <cell r="CX117">
            <v>861549.92999999993</v>
          </cell>
          <cell r="CY117">
            <v>827031.97999999986</v>
          </cell>
          <cell r="CZ117">
            <v>791606.25</v>
          </cell>
          <cell r="DA117">
            <v>755333.5</v>
          </cell>
          <cell r="DB117">
            <v>789715.93000000017</v>
          </cell>
          <cell r="DC117">
            <v>761287</v>
          </cell>
          <cell r="DD117">
            <v>899737.83999999985</v>
          </cell>
          <cell r="DE117">
            <v>873878.65000000014</v>
          </cell>
          <cell r="DF117">
            <v>788679.51</v>
          </cell>
          <cell r="DG117">
            <v>786024.19999999984</v>
          </cell>
          <cell r="DH117">
            <v>825537.49999999988</v>
          </cell>
          <cell r="DI117">
            <v>980926.55999999971</v>
          </cell>
          <cell r="DJ117">
            <v>988431.99000000011</v>
          </cell>
          <cell r="DK117">
            <v>887514.50000000012</v>
          </cell>
          <cell r="DL117">
            <v>884463.3</v>
          </cell>
          <cell r="DM117">
            <v>886951.09</v>
          </cell>
          <cell r="DN117">
            <v>951300.79999999993</v>
          </cell>
          <cell r="DO117">
            <v>979736.44000000006</v>
          </cell>
          <cell r="DP117">
            <v>1154713.53</v>
          </cell>
          <cell r="DQ117">
            <v>982933.07000000007</v>
          </cell>
          <cell r="DR117">
            <v>1023250.99</v>
          </cell>
          <cell r="DS117">
            <v>1020312.4400000002</v>
          </cell>
          <cell r="DT117">
            <v>1121064.75</v>
          </cell>
          <cell r="DU117">
            <v>1089837.74</v>
          </cell>
          <cell r="DV117">
            <v>1299678.51</v>
          </cell>
          <cell r="DW117">
            <v>1414898.3800000001</v>
          </cell>
          <cell r="DX117">
            <v>1441171.4400000002</v>
          </cell>
          <cell r="DY117">
            <v>1599231.26</v>
          </cell>
          <cell r="DZ117">
            <v>1643679.98</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O117">
            <v>0</v>
          </cell>
          <cell r="HP117">
            <v>0</v>
          </cell>
          <cell r="HQ117">
            <v>0</v>
          </cell>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row>
        <row r="118">
          <cell r="D118">
            <v>4216</v>
          </cell>
          <cell r="E118" t="str">
            <v>Ishrana djece u predškolskim ustanovama</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12532</v>
          </cell>
          <cell r="CM118">
            <v>33971.879999999997</v>
          </cell>
          <cell r="CN118">
            <v>51880.84</v>
          </cell>
          <cell r="CO118">
            <v>18588.95</v>
          </cell>
          <cell r="CP118">
            <v>20197.3</v>
          </cell>
          <cell r="CQ118">
            <v>62174.6</v>
          </cell>
          <cell r="CR118">
            <v>68967.81</v>
          </cell>
          <cell r="CS118">
            <v>66627.28</v>
          </cell>
          <cell r="CT118">
            <v>188624.2</v>
          </cell>
          <cell r="CU118">
            <v>25674.480000000003</v>
          </cell>
          <cell r="CV118">
            <v>17648.79</v>
          </cell>
          <cell r="CW118">
            <v>41767.22</v>
          </cell>
          <cell r="CX118">
            <v>40978.35</v>
          </cell>
          <cell r="CY118">
            <v>31691.62</v>
          </cell>
          <cell r="CZ118">
            <v>14642.58</v>
          </cell>
          <cell r="DA118">
            <v>33633.120000000003</v>
          </cell>
          <cell r="DB118">
            <v>16130.039999999999</v>
          </cell>
          <cell r="DC118">
            <v>18769.850000000002</v>
          </cell>
          <cell r="DD118">
            <v>88447.09</v>
          </cell>
          <cell r="DE118">
            <v>101855.59000000001</v>
          </cell>
          <cell r="DF118">
            <v>60002.899999999994</v>
          </cell>
          <cell r="DG118">
            <v>81717.89</v>
          </cell>
          <cell r="DH118">
            <v>61778.16</v>
          </cell>
          <cell r="DI118">
            <v>22075.050000000003</v>
          </cell>
          <cell r="DJ118">
            <v>43811.109999999993</v>
          </cell>
          <cell r="DK118">
            <v>35142.22</v>
          </cell>
          <cell r="DL118">
            <v>13879.85</v>
          </cell>
          <cell r="DM118">
            <v>23074.18</v>
          </cell>
          <cell r="DN118">
            <v>19524.849999999999</v>
          </cell>
          <cell r="DO118">
            <v>30374.03</v>
          </cell>
          <cell r="DP118">
            <v>114079.9</v>
          </cell>
          <cell r="DQ118">
            <v>120386.34</v>
          </cell>
          <cell r="DR118">
            <v>179287.87</v>
          </cell>
          <cell r="DS118">
            <v>50427.02</v>
          </cell>
          <cell r="DT118">
            <v>74787.23000000001</v>
          </cell>
          <cell r="DU118">
            <v>82061.390000000014</v>
          </cell>
          <cell r="DV118">
            <v>31603.559999999998</v>
          </cell>
          <cell r="DW118">
            <v>68793.59</v>
          </cell>
          <cell r="DX118">
            <v>26546.82</v>
          </cell>
          <cell r="DY118">
            <v>26862.21</v>
          </cell>
          <cell r="DZ118">
            <v>31636.59</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V118">
            <v>0</v>
          </cell>
          <cell r="GW118">
            <v>0</v>
          </cell>
          <cell r="GX118">
            <v>0</v>
          </cell>
          <cell r="GY118">
            <v>0</v>
          </cell>
          <cell r="GZ118">
            <v>0</v>
          </cell>
          <cell r="HA118">
            <v>0</v>
          </cell>
          <cell r="HB118">
            <v>0</v>
          </cell>
          <cell r="HC118">
            <v>0</v>
          </cell>
          <cell r="HD118">
            <v>0</v>
          </cell>
          <cell r="HE118">
            <v>0</v>
          </cell>
          <cell r="HF118">
            <v>0</v>
          </cell>
          <cell r="HG118">
            <v>0</v>
          </cell>
          <cell r="HH118">
            <v>0</v>
          </cell>
          <cell r="HI118">
            <v>0</v>
          </cell>
          <cell r="HJ118">
            <v>0</v>
          </cell>
          <cell r="HK118">
            <v>0</v>
          </cell>
          <cell r="HL118">
            <v>0</v>
          </cell>
          <cell r="HM118">
            <v>0</v>
          </cell>
          <cell r="HN118">
            <v>0</v>
          </cell>
          <cell r="HO118">
            <v>0</v>
          </cell>
          <cell r="HP118">
            <v>0</v>
          </cell>
          <cell r="HQ118">
            <v>0</v>
          </cell>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0</v>
          </cell>
          <cell r="LA118">
            <v>0</v>
          </cell>
          <cell r="LB118">
            <v>0</v>
          </cell>
          <cell r="LC118">
            <v>0</v>
          </cell>
          <cell r="LD118">
            <v>0</v>
          </cell>
          <cell r="LE118">
            <v>0</v>
          </cell>
          <cell r="LF118">
            <v>0</v>
          </cell>
          <cell r="LG118">
            <v>0</v>
          </cell>
          <cell r="LH118">
            <v>0</v>
          </cell>
          <cell r="LI118">
            <v>0</v>
          </cell>
        </row>
        <row r="119">
          <cell r="D119">
            <v>4217</v>
          </cell>
          <cell r="E119" t="str">
            <v>Izdržavanje štićenika u domovima</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248978.39000000004</v>
          </cell>
          <cell r="CM119">
            <v>269308.93000000005</v>
          </cell>
          <cell r="CN119">
            <v>245774.75999999995</v>
          </cell>
          <cell r="CO119">
            <v>274743.45999999996</v>
          </cell>
          <cell r="CP119">
            <v>270416.57999999996</v>
          </cell>
          <cell r="CQ119">
            <v>276471.67</v>
          </cell>
          <cell r="CR119">
            <v>264442.90000000002</v>
          </cell>
          <cell r="CS119">
            <v>276262.59000000003</v>
          </cell>
          <cell r="CT119">
            <v>270473.03999999992</v>
          </cell>
          <cell r="CU119">
            <v>249319.65999999997</v>
          </cell>
          <cell r="CV119">
            <v>345389.2300000001</v>
          </cell>
          <cell r="CW119">
            <v>445034.23999999999</v>
          </cell>
          <cell r="CX119">
            <v>256428.93000000002</v>
          </cell>
          <cell r="CY119">
            <v>269444.97000000003</v>
          </cell>
          <cell r="CZ119">
            <v>294546.60999999993</v>
          </cell>
          <cell r="DA119">
            <v>295433.99999999994</v>
          </cell>
          <cell r="DB119">
            <v>262954.69999999995</v>
          </cell>
          <cell r="DC119">
            <v>326176.23000000004</v>
          </cell>
          <cell r="DD119">
            <v>242206.07</v>
          </cell>
          <cell r="DE119">
            <v>238136.74</v>
          </cell>
          <cell r="DF119">
            <v>242065.33</v>
          </cell>
          <cell r="DG119">
            <v>249253.42</v>
          </cell>
          <cell r="DH119">
            <v>255734.44</v>
          </cell>
          <cell r="DI119">
            <v>265521.86</v>
          </cell>
          <cell r="DJ119">
            <v>248053.49999999994</v>
          </cell>
          <cell r="DK119">
            <v>261095.87999999998</v>
          </cell>
          <cell r="DL119">
            <v>260711.28</v>
          </cell>
          <cell r="DM119">
            <v>250598.97999999998</v>
          </cell>
          <cell r="DN119">
            <v>281013.07999999996</v>
          </cell>
          <cell r="DO119">
            <v>317587.96999999997</v>
          </cell>
          <cell r="DP119">
            <v>273761.57</v>
          </cell>
          <cell r="DQ119">
            <v>284498.13</v>
          </cell>
          <cell r="DR119">
            <v>323146.02999999997</v>
          </cell>
          <cell r="DS119">
            <v>305171.62999999995</v>
          </cell>
          <cell r="DT119">
            <v>312637.93999999989</v>
          </cell>
          <cell r="DU119">
            <v>299271.84999999998</v>
          </cell>
          <cell r="DV119">
            <v>293149.71000000002</v>
          </cell>
          <cell r="DW119">
            <v>377483.81000000006</v>
          </cell>
          <cell r="DX119">
            <v>327950.01</v>
          </cell>
          <cell r="DY119">
            <v>371372.44</v>
          </cell>
          <cell r="DZ119">
            <v>289652.03999999998</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0</v>
          </cell>
          <cell r="GI119">
            <v>0</v>
          </cell>
          <cell r="GJ119">
            <v>0</v>
          </cell>
          <cell r="GK119">
            <v>0</v>
          </cell>
          <cell r="GL119">
            <v>0</v>
          </cell>
          <cell r="GM119">
            <v>0</v>
          </cell>
          <cell r="GN119">
            <v>0</v>
          </cell>
          <cell r="GO119">
            <v>0</v>
          </cell>
          <cell r="GP119">
            <v>0</v>
          </cell>
          <cell r="GQ119">
            <v>0</v>
          </cell>
          <cell r="GR119">
            <v>0</v>
          </cell>
          <cell r="GS119">
            <v>0</v>
          </cell>
          <cell r="GT119">
            <v>0</v>
          </cell>
          <cell r="GU119">
            <v>0</v>
          </cell>
          <cell r="GV119">
            <v>0</v>
          </cell>
          <cell r="GW119">
            <v>0</v>
          </cell>
          <cell r="GX119">
            <v>0</v>
          </cell>
          <cell r="GY119">
            <v>0</v>
          </cell>
          <cell r="GZ119">
            <v>0</v>
          </cell>
          <cell r="HA119">
            <v>0</v>
          </cell>
          <cell r="HB119">
            <v>0</v>
          </cell>
          <cell r="HC119">
            <v>0</v>
          </cell>
          <cell r="HD119">
            <v>0</v>
          </cell>
          <cell r="HE119">
            <v>0</v>
          </cell>
          <cell r="HF119">
            <v>0</v>
          </cell>
          <cell r="HG119">
            <v>0</v>
          </cell>
          <cell r="HH119">
            <v>0</v>
          </cell>
          <cell r="HI119">
            <v>0</v>
          </cell>
          <cell r="HJ119">
            <v>0</v>
          </cell>
          <cell r="HK119">
            <v>0</v>
          </cell>
          <cell r="HL119">
            <v>0</v>
          </cell>
          <cell r="HM119">
            <v>0</v>
          </cell>
          <cell r="HN119">
            <v>0</v>
          </cell>
          <cell r="HO119">
            <v>0</v>
          </cell>
          <cell r="HP119">
            <v>0</v>
          </cell>
          <cell r="HQ119">
            <v>0</v>
          </cell>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0</v>
          </cell>
          <cell r="LA119">
            <v>0</v>
          </cell>
          <cell r="LB119">
            <v>0</v>
          </cell>
          <cell r="LC119">
            <v>0</v>
          </cell>
          <cell r="LD119">
            <v>0</v>
          </cell>
          <cell r="LE119">
            <v>0</v>
          </cell>
          <cell r="LF119">
            <v>0</v>
          </cell>
          <cell r="LG119">
            <v>0</v>
          </cell>
          <cell r="LH119">
            <v>0</v>
          </cell>
          <cell r="LI119">
            <v>0</v>
          </cell>
        </row>
        <row r="120">
          <cell r="D120">
            <v>4218</v>
          </cell>
          <cell r="E120" t="str">
            <v>Ost pr iz ob soczaš</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1681351.28</v>
          </cell>
          <cell r="DX120">
            <v>3260910.48</v>
          </cell>
          <cell r="DY120">
            <v>5932782.0300000003</v>
          </cell>
          <cell r="DZ120">
            <v>5624921.9800000004</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O120">
            <v>0</v>
          </cell>
          <cell r="HP120">
            <v>0</v>
          </cell>
          <cell r="HQ120">
            <v>0</v>
          </cell>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row>
        <row r="121">
          <cell r="C121">
            <v>422</v>
          </cell>
          <cell r="D121">
            <v>422</v>
          </cell>
          <cell r="E121" t="str">
            <v>Sredstva za tehnološke viškove</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217499.03000000003</v>
          </cell>
          <cell r="CM121">
            <v>1858188.85</v>
          </cell>
          <cell r="CN121">
            <v>1411205.3399999999</v>
          </cell>
          <cell r="CO121">
            <v>929016.33999999985</v>
          </cell>
          <cell r="CP121">
            <v>880474.57</v>
          </cell>
          <cell r="CQ121">
            <v>934224.59999999986</v>
          </cell>
          <cell r="CR121">
            <v>746595.69</v>
          </cell>
          <cell r="CS121">
            <v>1119949.56</v>
          </cell>
          <cell r="CT121">
            <v>976049.14999999991</v>
          </cell>
          <cell r="CU121">
            <v>1095627.2599999998</v>
          </cell>
          <cell r="CV121">
            <v>977725.46</v>
          </cell>
          <cell r="CW121">
            <v>1939799.67</v>
          </cell>
          <cell r="CX121">
            <v>631049.96999999986</v>
          </cell>
          <cell r="CY121">
            <v>2339008.5</v>
          </cell>
          <cell r="CZ121">
            <v>3379279.58</v>
          </cell>
          <cell r="DA121">
            <v>1009266.9</v>
          </cell>
          <cell r="DB121">
            <v>1685588.0299999998</v>
          </cell>
          <cell r="DC121">
            <v>985386.37999999989</v>
          </cell>
          <cell r="DD121">
            <v>3437238.8899999997</v>
          </cell>
          <cell r="DE121">
            <v>2362835.4900000002</v>
          </cell>
          <cell r="DF121">
            <v>1222801.96</v>
          </cell>
          <cell r="DG121">
            <v>1235836.97</v>
          </cell>
          <cell r="DH121">
            <v>947096.49</v>
          </cell>
          <cell r="DI121">
            <v>3352388.2399999998</v>
          </cell>
          <cell r="DJ121">
            <v>123264</v>
          </cell>
          <cell r="DK121">
            <v>1502573.79</v>
          </cell>
          <cell r="DL121">
            <v>1308387.6299999999</v>
          </cell>
          <cell r="DM121">
            <v>1469394.41</v>
          </cell>
          <cell r="DN121">
            <v>2049731.8899999997</v>
          </cell>
          <cell r="DO121">
            <v>2688479.92</v>
          </cell>
          <cell r="DP121">
            <v>975222.94</v>
          </cell>
          <cell r="DQ121">
            <v>683868.67</v>
          </cell>
          <cell r="DR121">
            <v>2245233.77</v>
          </cell>
          <cell r="DS121">
            <v>787040.37000000011</v>
          </cell>
          <cell r="DT121">
            <v>1015844.7199999999</v>
          </cell>
          <cell r="DU121">
            <v>1806274.54</v>
          </cell>
          <cell r="DV121">
            <v>743628.17999999993</v>
          </cell>
          <cell r="DW121">
            <v>3195817.4000000004</v>
          </cell>
          <cell r="DX121">
            <v>2020678.7799999998</v>
          </cell>
          <cell r="DY121">
            <v>1078405.83</v>
          </cell>
          <cell r="DZ121">
            <v>919763.99</v>
          </cell>
          <cell r="EA121">
            <v>907422.27</v>
          </cell>
          <cell r="EB121">
            <v>878256.23</v>
          </cell>
          <cell r="EC121">
            <v>1669285.94</v>
          </cell>
          <cell r="ED121">
            <v>4591654.0999999996</v>
          </cell>
          <cell r="EE121">
            <v>943438.5</v>
          </cell>
          <cell r="EF121">
            <v>972099.46</v>
          </cell>
          <cell r="EG121">
            <v>4647838.95</v>
          </cell>
          <cell r="EH121">
            <v>173100.67</v>
          </cell>
          <cell r="EI121">
            <v>1036027.42</v>
          </cell>
          <cell r="EJ121">
            <v>1054894.68</v>
          </cell>
          <cell r="EK121">
            <v>1150894.96</v>
          </cell>
          <cell r="EL121">
            <v>1082297.17</v>
          </cell>
          <cell r="EM121">
            <v>1038790.65</v>
          </cell>
          <cell r="EN121">
            <v>1069131.58</v>
          </cell>
          <cell r="EO121">
            <v>1024731.32</v>
          </cell>
          <cell r="EP121">
            <v>1115186.56</v>
          </cell>
          <cell r="EQ121">
            <v>1056401.0900000001</v>
          </cell>
          <cell r="ER121">
            <v>1118494.9099999999</v>
          </cell>
          <cell r="ES121">
            <v>2048499.78</v>
          </cell>
          <cell r="ET121">
            <v>0</v>
          </cell>
          <cell r="EU121">
            <v>0</v>
          </cell>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0</v>
          </cell>
          <cell r="GI121">
            <v>0</v>
          </cell>
          <cell r="GJ121">
            <v>0</v>
          </cell>
          <cell r="GK121">
            <v>0</v>
          </cell>
          <cell r="GL121">
            <v>0</v>
          </cell>
          <cell r="GM121">
            <v>0</v>
          </cell>
          <cell r="GN121">
            <v>0</v>
          </cell>
          <cell r="GO121">
            <v>0</v>
          </cell>
          <cell r="GP121">
            <v>0</v>
          </cell>
          <cell r="GQ121">
            <v>0</v>
          </cell>
          <cell r="GR121">
            <v>0</v>
          </cell>
          <cell r="GS121">
            <v>0</v>
          </cell>
          <cell r="GT121">
            <v>0</v>
          </cell>
          <cell r="GU121">
            <v>0</v>
          </cell>
          <cell r="GV121">
            <v>0</v>
          </cell>
          <cell r="GW121">
            <v>0</v>
          </cell>
          <cell r="GX121">
            <v>0</v>
          </cell>
          <cell r="GY121">
            <v>0</v>
          </cell>
          <cell r="GZ121">
            <v>0</v>
          </cell>
          <cell r="HA121">
            <v>0</v>
          </cell>
          <cell r="HB121">
            <v>0</v>
          </cell>
          <cell r="HC121">
            <v>0</v>
          </cell>
          <cell r="HD121">
            <v>0</v>
          </cell>
          <cell r="HE121">
            <v>0</v>
          </cell>
          <cell r="HF121">
            <v>0</v>
          </cell>
          <cell r="HG121">
            <v>0</v>
          </cell>
          <cell r="HH121">
            <v>0</v>
          </cell>
          <cell r="HI121">
            <v>0</v>
          </cell>
          <cell r="HJ121">
            <v>0</v>
          </cell>
          <cell r="HK121">
            <v>0</v>
          </cell>
          <cell r="HL121">
            <v>0</v>
          </cell>
          <cell r="HM121">
            <v>0</v>
          </cell>
          <cell r="HN121">
            <v>0</v>
          </cell>
          <cell r="HO121">
            <v>0</v>
          </cell>
          <cell r="HP121">
            <v>0</v>
          </cell>
          <cell r="HQ121">
            <v>0</v>
          </cell>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0</v>
          </cell>
          <cell r="LA121">
            <v>0</v>
          </cell>
          <cell r="LB121">
            <v>0</v>
          </cell>
          <cell r="LC121">
            <v>0</v>
          </cell>
          <cell r="LD121">
            <v>0</v>
          </cell>
          <cell r="LE121">
            <v>0</v>
          </cell>
          <cell r="LF121">
            <v>0</v>
          </cell>
          <cell r="LG121">
            <v>0</v>
          </cell>
          <cell r="LH121">
            <v>0</v>
          </cell>
          <cell r="LI121">
            <v>0</v>
          </cell>
        </row>
        <row r="122">
          <cell r="D122">
            <v>4221</v>
          </cell>
          <cell r="E122" t="str">
            <v>Garantovane zarade</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O122">
            <v>0</v>
          </cell>
          <cell r="HP122">
            <v>0</v>
          </cell>
          <cell r="HQ122">
            <v>0</v>
          </cell>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0</v>
          </cell>
          <cell r="LA122">
            <v>0</v>
          </cell>
          <cell r="LB122">
            <v>0</v>
          </cell>
          <cell r="LC122">
            <v>0</v>
          </cell>
          <cell r="LD122">
            <v>0</v>
          </cell>
          <cell r="LE122">
            <v>0</v>
          </cell>
          <cell r="LF122">
            <v>0</v>
          </cell>
          <cell r="LG122">
            <v>0</v>
          </cell>
          <cell r="LH122">
            <v>0</v>
          </cell>
          <cell r="LI122">
            <v>0</v>
          </cell>
        </row>
        <row r="123">
          <cell r="D123">
            <v>4222</v>
          </cell>
          <cell r="E123" t="str">
            <v>Otpremnine za tehnološke viškove</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217499.03000000003</v>
          </cell>
          <cell r="CM123">
            <v>993372.20000000019</v>
          </cell>
          <cell r="CN123">
            <v>533502</v>
          </cell>
          <cell r="CO123">
            <v>86391.57</v>
          </cell>
          <cell r="CP123">
            <v>36976.26</v>
          </cell>
          <cell r="CQ123">
            <v>19754.46</v>
          </cell>
          <cell r="CR123">
            <v>54209.400000000009</v>
          </cell>
          <cell r="CS123">
            <v>96646.56</v>
          </cell>
          <cell r="CT123">
            <v>38589.21</v>
          </cell>
          <cell r="CU123">
            <v>163710</v>
          </cell>
          <cell r="CV123">
            <v>78363.67</v>
          </cell>
          <cell r="CW123">
            <v>140783.63</v>
          </cell>
          <cell r="CX123">
            <v>631049.96999999986</v>
          </cell>
          <cell r="CY123">
            <v>1454130</v>
          </cell>
          <cell r="CZ123">
            <v>2138324.02</v>
          </cell>
          <cell r="DA123">
            <v>7257</v>
          </cell>
          <cell r="DB123">
            <v>737022</v>
          </cell>
          <cell r="DC123">
            <v>43854.520000000004</v>
          </cell>
          <cell r="DD123">
            <v>2522180.4699999997</v>
          </cell>
          <cell r="DE123">
            <v>1462366.08</v>
          </cell>
          <cell r="DF123">
            <v>321377.26</v>
          </cell>
          <cell r="DG123">
            <v>324048.39</v>
          </cell>
          <cell r="DH123">
            <v>60916.6</v>
          </cell>
          <cell r="DI123">
            <v>1531505.8999999994</v>
          </cell>
          <cell r="DJ123">
            <v>123264</v>
          </cell>
          <cell r="DK123">
            <v>564235.16999999993</v>
          </cell>
          <cell r="DL123">
            <v>427077.94</v>
          </cell>
          <cell r="DM123">
            <v>607968.83999999985</v>
          </cell>
          <cell r="DN123">
            <v>1240783.5799999998</v>
          </cell>
          <cell r="DO123">
            <v>1906195.96</v>
          </cell>
          <cell r="DP123">
            <v>235778.37000000002</v>
          </cell>
          <cell r="DQ123">
            <v>85410</v>
          </cell>
          <cell r="DR123">
            <v>1346957.91</v>
          </cell>
          <cell r="DS123">
            <v>98603.880000000019</v>
          </cell>
          <cell r="DT123">
            <v>335652.55999999994</v>
          </cell>
          <cell r="DU123">
            <v>411667.56000000006</v>
          </cell>
          <cell r="DV123">
            <v>743628.17999999993</v>
          </cell>
          <cell r="DW123">
            <v>2398905.5700000003</v>
          </cell>
          <cell r="DX123">
            <v>1355528.6199999999</v>
          </cell>
          <cell r="DY123">
            <v>416462.36</v>
          </cell>
          <cell r="DZ123">
            <v>283681.84999999998</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0</v>
          </cell>
          <cell r="GK123">
            <v>0</v>
          </cell>
          <cell r="GL123">
            <v>0</v>
          </cell>
          <cell r="GM123">
            <v>0</v>
          </cell>
          <cell r="GN123">
            <v>0</v>
          </cell>
          <cell r="GO123">
            <v>0</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O123">
            <v>0</v>
          </cell>
          <cell r="HP123">
            <v>0</v>
          </cell>
          <cell r="HQ123">
            <v>0</v>
          </cell>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0</v>
          </cell>
          <cell r="LA123">
            <v>0</v>
          </cell>
          <cell r="LB123">
            <v>0</v>
          </cell>
          <cell r="LC123">
            <v>0</v>
          </cell>
          <cell r="LD123">
            <v>0</v>
          </cell>
          <cell r="LE123">
            <v>0</v>
          </cell>
          <cell r="LF123">
            <v>0</v>
          </cell>
          <cell r="LG123">
            <v>0</v>
          </cell>
          <cell r="LH123">
            <v>0</v>
          </cell>
          <cell r="LI123">
            <v>0</v>
          </cell>
        </row>
        <row r="124">
          <cell r="D124">
            <v>4223</v>
          </cell>
          <cell r="E124" t="str">
            <v>Dokup staža</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0</v>
          </cell>
          <cell r="GK124">
            <v>0</v>
          </cell>
          <cell r="GL124">
            <v>0</v>
          </cell>
          <cell r="GM124">
            <v>0</v>
          </cell>
          <cell r="GN124">
            <v>0</v>
          </cell>
          <cell r="GO124">
            <v>0</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O124">
            <v>0</v>
          </cell>
          <cell r="HP124">
            <v>0</v>
          </cell>
          <cell r="HQ124">
            <v>0</v>
          </cell>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row>
        <row r="125">
          <cell r="D125">
            <v>4224</v>
          </cell>
          <cell r="E125" t="str">
            <v>Naknade nezaposlenim licima</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864816.65</v>
          </cell>
          <cell r="CN125">
            <v>877703.34</v>
          </cell>
          <cell r="CO125">
            <v>842624.7699999999</v>
          </cell>
          <cell r="CP125">
            <v>843498.30999999994</v>
          </cell>
          <cell r="CQ125">
            <v>914470.1399999999</v>
          </cell>
          <cell r="CR125">
            <v>692386.28999999992</v>
          </cell>
          <cell r="CS125">
            <v>1023303</v>
          </cell>
          <cell r="CT125">
            <v>937459.94</v>
          </cell>
          <cell r="CU125">
            <v>931917.25999999989</v>
          </cell>
          <cell r="CV125">
            <v>899361.78999999992</v>
          </cell>
          <cell r="CW125">
            <v>1799016.04</v>
          </cell>
          <cell r="CX125">
            <v>0</v>
          </cell>
          <cell r="CY125">
            <v>884878.49999999988</v>
          </cell>
          <cell r="CZ125">
            <v>1240955.56</v>
          </cell>
          <cell r="DA125">
            <v>1002009.9</v>
          </cell>
          <cell r="DB125">
            <v>948566.02999999991</v>
          </cell>
          <cell r="DC125">
            <v>941531.85999999987</v>
          </cell>
          <cell r="DD125">
            <v>915058.41999999993</v>
          </cell>
          <cell r="DE125">
            <v>900469.40999999992</v>
          </cell>
          <cell r="DF125">
            <v>901424.70000000007</v>
          </cell>
          <cell r="DG125">
            <v>911788.58</v>
          </cell>
          <cell r="DH125">
            <v>886179.89</v>
          </cell>
          <cell r="DI125">
            <v>1820882.3400000003</v>
          </cell>
          <cell r="DJ125">
            <v>0</v>
          </cell>
          <cell r="DK125">
            <v>938338.62</v>
          </cell>
          <cell r="DL125">
            <v>881309.69</v>
          </cell>
          <cell r="DM125">
            <v>861425.57000000007</v>
          </cell>
          <cell r="DN125">
            <v>808948.30999999994</v>
          </cell>
          <cell r="DO125">
            <v>782283.96000000008</v>
          </cell>
          <cell r="DP125">
            <v>739444.57</v>
          </cell>
          <cell r="DQ125">
            <v>598458.67000000004</v>
          </cell>
          <cell r="DR125">
            <v>898275.86</v>
          </cell>
          <cell r="DS125">
            <v>688436.49000000011</v>
          </cell>
          <cell r="DT125">
            <v>680192.15999999992</v>
          </cell>
          <cell r="DU125">
            <v>1394606.98</v>
          </cell>
          <cell r="DV125">
            <v>0</v>
          </cell>
          <cell r="DW125">
            <v>796911.82999999984</v>
          </cell>
          <cell r="DX125">
            <v>665150.15999999992</v>
          </cell>
          <cell r="DY125">
            <v>661943.47</v>
          </cell>
          <cell r="DZ125">
            <v>636082.14</v>
          </cell>
          <cell r="EB125">
            <v>0</v>
          </cell>
          <cell r="EC125">
            <v>0</v>
          </cell>
          <cell r="ED125">
            <v>0</v>
          </cell>
          <cell r="EE125">
            <v>0</v>
          </cell>
          <cell r="EF125">
            <v>0</v>
          </cell>
          <cell r="EG125">
            <v>0</v>
          </cell>
          <cell r="EH125">
            <v>0</v>
          </cell>
          <cell r="EI125">
            <v>0</v>
          </cell>
          <cell r="EJ125">
            <v>0</v>
          </cell>
          <cell r="EK125">
            <v>0</v>
          </cell>
          <cell r="EL125">
            <v>0</v>
          </cell>
          <cell r="EM125">
            <v>0</v>
          </cell>
          <cell r="EN125">
            <v>0</v>
          </cell>
          <cell r="EO125">
            <v>0</v>
          </cell>
          <cell r="EP125">
            <v>0</v>
          </cell>
          <cell r="EQ125">
            <v>0</v>
          </cell>
          <cell r="ER125">
            <v>0</v>
          </cell>
          <cell r="ES125">
            <v>0</v>
          </cell>
          <cell r="ET125">
            <v>0</v>
          </cell>
          <cell r="EU125">
            <v>0</v>
          </cell>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cell r="GA125">
            <v>0</v>
          </cell>
          <cell r="GB125">
            <v>0</v>
          </cell>
          <cell r="GC125">
            <v>0</v>
          </cell>
          <cell r="GD125">
            <v>0</v>
          </cell>
          <cell r="GE125">
            <v>0</v>
          </cell>
          <cell r="GF125">
            <v>0</v>
          </cell>
          <cell r="GG125">
            <v>0</v>
          </cell>
          <cell r="GH125">
            <v>0</v>
          </cell>
          <cell r="GI125">
            <v>0</v>
          </cell>
          <cell r="GJ125">
            <v>0</v>
          </cell>
          <cell r="GK125">
            <v>0</v>
          </cell>
          <cell r="GL125">
            <v>0</v>
          </cell>
          <cell r="GM125">
            <v>0</v>
          </cell>
          <cell r="GN125">
            <v>0</v>
          </cell>
          <cell r="GO125">
            <v>0</v>
          </cell>
          <cell r="GP125">
            <v>0</v>
          </cell>
          <cell r="GQ125">
            <v>0</v>
          </cell>
          <cell r="GR125">
            <v>0</v>
          </cell>
          <cell r="GS125">
            <v>0</v>
          </cell>
          <cell r="GT125">
            <v>0</v>
          </cell>
          <cell r="GU125">
            <v>0</v>
          </cell>
          <cell r="GV125">
            <v>0</v>
          </cell>
          <cell r="GW125">
            <v>0</v>
          </cell>
          <cell r="GX125">
            <v>0</v>
          </cell>
          <cell r="GY125">
            <v>0</v>
          </cell>
          <cell r="GZ125">
            <v>0</v>
          </cell>
          <cell r="HA125">
            <v>0</v>
          </cell>
          <cell r="HB125">
            <v>0</v>
          </cell>
          <cell r="HC125">
            <v>0</v>
          </cell>
          <cell r="HD125">
            <v>0</v>
          </cell>
          <cell r="HE125">
            <v>0</v>
          </cell>
          <cell r="HF125">
            <v>0</v>
          </cell>
          <cell r="HG125">
            <v>0</v>
          </cell>
          <cell r="HH125">
            <v>0</v>
          </cell>
          <cell r="HI125">
            <v>0</v>
          </cell>
          <cell r="HJ125">
            <v>0</v>
          </cell>
          <cell r="HK125">
            <v>0</v>
          </cell>
          <cell r="HL125">
            <v>0</v>
          </cell>
          <cell r="HM125">
            <v>0</v>
          </cell>
          <cell r="HN125">
            <v>0</v>
          </cell>
          <cell r="HO125">
            <v>0</v>
          </cell>
          <cell r="HP125">
            <v>0</v>
          </cell>
          <cell r="HQ125">
            <v>0</v>
          </cell>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0</v>
          </cell>
          <cell r="LA125">
            <v>0</v>
          </cell>
          <cell r="LB125">
            <v>0</v>
          </cell>
          <cell r="LC125">
            <v>0</v>
          </cell>
          <cell r="LD125">
            <v>0</v>
          </cell>
          <cell r="LE125">
            <v>0</v>
          </cell>
          <cell r="LF125">
            <v>0</v>
          </cell>
          <cell r="LG125">
            <v>0</v>
          </cell>
          <cell r="LH125">
            <v>0</v>
          </cell>
          <cell r="LI125">
            <v>0</v>
          </cell>
        </row>
        <row r="126">
          <cell r="D126">
            <v>4225</v>
          </cell>
          <cell r="E126" t="str">
            <v>Ostalo</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0</v>
          </cell>
          <cell r="LA126">
            <v>0</v>
          </cell>
          <cell r="LB126">
            <v>0</v>
          </cell>
          <cell r="LC126">
            <v>0</v>
          </cell>
          <cell r="LD126">
            <v>0</v>
          </cell>
          <cell r="LE126">
            <v>0</v>
          </cell>
          <cell r="LF126">
            <v>0</v>
          </cell>
          <cell r="LG126">
            <v>0</v>
          </cell>
          <cell r="LH126">
            <v>0</v>
          </cell>
          <cell r="LI126">
            <v>0</v>
          </cell>
        </row>
        <row r="127">
          <cell r="C127">
            <v>423</v>
          </cell>
          <cell r="D127">
            <v>423</v>
          </cell>
          <cell r="E127" t="str">
            <v>Prava iz oblasti penzijskog i invalidskog osiguranja</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31674733.129999988</v>
          </cell>
          <cell r="CM127">
            <v>31981161.769999992</v>
          </cell>
          <cell r="CN127">
            <v>32270882.729999989</v>
          </cell>
          <cell r="CO127">
            <v>31901739.649999991</v>
          </cell>
          <cell r="CP127">
            <v>31873820.949999992</v>
          </cell>
          <cell r="CQ127">
            <v>31986440.059999999</v>
          </cell>
          <cell r="CR127">
            <v>31784804.799999997</v>
          </cell>
          <cell r="CS127">
            <v>31691801.060000014</v>
          </cell>
          <cell r="CT127">
            <v>31830341.049999997</v>
          </cell>
          <cell r="CU127">
            <v>31877312.889999993</v>
          </cell>
          <cell r="CV127">
            <v>32168831.480000004</v>
          </cell>
          <cell r="CW127">
            <v>32148029.950000003</v>
          </cell>
          <cell r="CX127">
            <v>31930605.569999997</v>
          </cell>
          <cell r="CY127">
            <v>32322505.829999998</v>
          </cell>
          <cell r="CZ127">
            <v>32139547.499999978</v>
          </cell>
          <cell r="DA127">
            <v>32175533.069999993</v>
          </cell>
          <cell r="DB127">
            <v>32122857.830000021</v>
          </cell>
          <cell r="DC127">
            <v>32009351.620000005</v>
          </cell>
          <cell r="DD127">
            <v>31956410.149999995</v>
          </cell>
          <cell r="DE127">
            <v>31961103.480000004</v>
          </cell>
          <cell r="DF127">
            <v>31772415.080000002</v>
          </cell>
          <cell r="DG127">
            <v>31859689.86999999</v>
          </cell>
          <cell r="DH127">
            <v>32077660.469999995</v>
          </cell>
          <cell r="DI127">
            <v>32063162.379999995</v>
          </cell>
          <cell r="DJ127">
            <v>31902604.520000014</v>
          </cell>
          <cell r="DK127">
            <v>31653949.310000002</v>
          </cell>
          <cell r="DL127">
            <v>32846294.43</v>
          </cell>
          <cell r="DM127">
            <v>32093069.74000001</v>
          </cell>
          <cell r="DN127">
            <v>32083695.330000009</v>
          </cell>
          <cell r="DO127">
            <v>32184677.510000002</v>
          </cell>
          <cell r="DP127">
            <v>32230821.330000017</v>
          </cell>
          <cell r="DQ127">
            <v>32321913.98000003</v>
          </cell>
          <cell r="DR127">
            <v>32215414.010000028</v>
          </cell>
          <cell r="DS127">
            <v>32423340.340000022</v>
          </cell>
          <cell r="DT127">
            <v>32644778.940000001</v>
          </cell>
          <cell r="DU127">
            <v>32438337.290000025</v>
          </cell>
          <cell r="DV127">
            <v>32292499.949999999</v>
          </cell>
          <cell r="DW127">
            <v>32694820.23</v>
          </cell>
          <cell r="DX127">
            <v>32289698.41</v>
          </cell>
          <cell r="DY127">
            <v>32441506.030000001</v>
          </cell>
          <cell r="DZ127">
            <v>32266203.640000001</v>
          </cell>
          <cell r="EA127">
            <v>31983873.670000002</v>
          </cell>
          <cell r="EB127">
            <v>32004535.780000001</v>
          </cell>
          <cell r="EC127">
            <v>32919822.370000001</v>
          </cell>
          <cell r="ED127">
            <v>32946866.739999998</v>
          </cell>
          <cell r="EE127">
            <v>33137883.899999999</v>
          </cell>
          <cell r="EF127">
            <v>32931279.82</v>
          </cell>
          <cell r="EG127">
            <v>32906643.09</v>
          </cell>
          <cell r="EH127">
            <v>32976338.859999999</v>
          </cell>
          <cell r="EI127">
            <v>33304068.809999999</v>
          </cell>
          <cell r="EJ127">
            <v>33118374.059999999</v>
          </cell>
          <cell r="EK127">
            <v>33225573.780000001</v>
          </cell>
          <cell r="EL127">
            <v>33097965.640000001</v>
          </cell>
          <cell r="EM127">
            <v>32864422.489999998</v>
          </cell>
          <cell r="EN127">
            <v>32909306.579999998</v>
          </cell>
          <cell r="EO127">
            <v>34045532.219999999</v>
          </cell>
          <cell r="EP127">
            <v>33914885.549999997</v>
          </cell>
          <cell r="EQ127">
            <v>33960607.270000003</v>
          </cell>
          <cell r="ER127">
            <v>33919324.859999999</v>
          </cell>
          <cell r="ES127">
            <v>33927498.649999999</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row>
        <row r="128">
          <cell r="D128">
            <v>4231</v>
          </cell>
          <cell r="E128" t="str">
            <v>Starosna penzija</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17556624.739999991</v>
          </cell>
          <cell r="CM128">
            <v>17731912.649999995</v>
          </cell>
          <cell r="CN128">
            <v>18171887.329999994</v>
          </cell>
          <cell r="CO128">
            <v>17836050.36999999</v>
          </cell>
          <cell r="CP128">
            <v>17798539.219999991</v>
          </cell>
          <cell r="CQ128">
            <v>17778732.390000004</v>
          </cell>
          <cell r="CR128">
            <v>17751367.449999992</v>
          </cell>
          <cell r="CS128">
            <v>17751526.06000001</v>
          </cell>
          <cell r="CT128">
            <v>17830318.209999997</v>
          </cell>
          <cell r="CU128">
            <v>17911049.959999997</v>
          </cell>
          <cell r="CV128">
            <v>18125287.950000003</v>
          </cell>
          <cell r="CW128">
            <v>18112456.109999999</v>
          </cell>
          <cell r="CX128">
            <v>18083708.609999992</v>
          </cell>
          <cell r="CY128">
            <v>18230038.429999989</v>
          </cell>
          <cell r="CZ128">
            <v>18200875.059999973</v>
          </cell>
          <cell r="DA128">
            <v>18194267.419999994</v>
          </cell>
          <cell r="DB128">
            <v>18180228.890000019</v>
          </cell>
          <cell r="DC128">
            <v>18140060.379999992</v>
          </cell>
          <cell r="DD128">
            <v>18144811.109999988</v>
          </cell>
          <cell r="DE128">
            <v>18162470.489999998</v>
          </cell>
          <cell r="DF128">
            <v>18132095.619999997</v>
          </cell>
          <cell r="DG128">
            <v>18202032.089999992</v>
          </cell>
          <cell r="DH128">
            <v>18247914.809999987</v>
          </cell>
          <cell r="DI128">
            <v>18253521.829999998</v>
          </cell>
          <cell r="DJ128">
            <v>18235876.890000019</v>
          </cell>
          <cell r="DK128">
            <v>17986306.41</v>
          </cell>
          <cell r="DL128">
            <v>18703943.799999997</v>
          </cell>
          <cell r="DM128">
            <v>18292591.18</v>
          </cell>
          <cell r="DN128">
            <v>18354889.04000001</v>
          </cell>
          <cell r="DO128">
            <v>18496600.40000001</v>
          </cell>
          <cell r="DP128">
            <v>18579479.900000013</v>
          </cell>
          <cell r="DQ128">
            <v>18605661.530000027</v>
          </cell>
          <cell r="DR128">
            <v>18652141.210000023</v>
          </cell>
          <cell r="DS128">
            <v>18787969.120000023</v>
          </cell>
          <cell r="DT128">
            <v>18892491.040000007</v>
          </cell>
          <cell r="DU128">
            <v>18840760.500000019</v>
          </cell>
          <cell r="DV128">
            <v>18819612.960000001</v>
          </cell>
          <cell r="DW128">
            <v>18895412.559999999</v>
          </cell>
          <cell r="DX128">
            <v>18754590.399999999</v>
          </cell>
          <cell r="DY128">
            <v>18841144.77</v>
          </cell>
          <cell r="DZ128">
            <v>18834572.629999999</v>
          </cell>
          <cell r="EA128">
            <v>18608997.59</v>
          </cell>
          <cell r="EB128">
            <v>18559579.440000001</v>
          </cell>
          <cell r="EC128">
            <v>0</v>
          </cell>
          <cell r="ED128">
            <v>0</v>
          </cell>
          <cell r="EE128">
            <v>0</v>
          </cell>
          <cell r="EF128">
            <v>0</v>
          </cell>
          <cell r="EG128">
            <v>0</v>
          </cell>
          <cell r="EH128">
            <v>0</v>
          </cell>
          <cell r="EI128">
            <v>0</v>
          </cell>
          <cell r="EJ128">
            <v>0</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cell r="GA128">
            <v>0</v>
          </cell>
          <cell r="GB128">
            <v>0</v>
          </cell>
          <cell r="GC128">
            <v>0</v>
          </cell>
          <cell r="GD128">
            <v>0</v>
          </cell>
          <cell r="GE128">
            <v>0</v>
          </cell>
          <cell r="GF128">
            <v>0</v>
          </cell>
          <cell r="GG128">
            <v>0</v>
          </cell>
          <cell r="GH128">
            <v>0</v>
          </cell>
          <cell r="GI128">
            <v>0</v>
          </cell>
          <cell r="GJ128">
            <v>0</v>
          </cell>
          <cell r="GK128">
            <v>0</v>
          </cell>
          <cell r="GL128">
            <v>0</v>
          </cell>
          <cell r="GM128">
            <v>0</v>
          </cell>
          <cell r="GN128">
            <v>0</v>
          </cell>
          <cell r="GO128">
            <v>0</v>
          </cell>
          <cell r="GP128">
            <v>0</v>
          </cell>
          <cell r="GQ128">
            <v>0</v>
          </cell>
          <cell r="GR128">
            <v>0</v>
          </cell>
          <cell r="GS128">
            <v>0</v>
          </cell>
          <cell r="GT128">
            <v>0</v>
          </cell>
          <cell r="GU128">
            <v>0</v>
          </cell>
          <cell r="GV128">
            <v>0</v>
          </cell>
          <cell r="GW128">
            <v>0</v>
          </cell>
          <cell r="GX128">
            <v>0</v>
          </cell>
          <cell r="GY128">
            <v>0</v>
          </cell>
          <cell r="GZ128">
            <v>0</v>
          </cell>
          <cell r="HA128">
            <v>0</v>
          </cell>
          <cell r="HB128">
            <v>0</v>
          </cell>
          <cell r="HC128">
            <v>0</v>
          </cell>
          <cell r="HD128">
            <v>0</v>
          </cell>
          <cell r="HE128">
            <v>0</v>
          </cell>
          <cell r="HF128">
            <v>0</v>
          </cell>
          <cell r="HG128">
            <v>0</v>
          </cell>
          <cell r="HH128">
            <v>0</v>
          </cell>
          <cell r="HI128">
            <v>0</v>
          </cell>
          <cell r="HJ128">
            <v>0</v>
          </cell>
          <cell r="HK128">
            <v>0</v>
          </cell>
          <cell r="HL128">
            <v>0</v>
          </cell>
          <cell r="HM128">
            <v>0</v>
          </cell>
          <cell r="HN128">
            <v>0</v>
          </cell>
          <cell r="HO128">
            <v>0</v>
          </cell>
          <cell r="HP128">
            <v>0</v>
          </cell>
          <cell r="HQ128">
            <v>0</v>
          </cell>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0</v>
          </cell>
          <cell r="LA128">
            <v>0</v>
          </cell>
          <cell r="LB128">
            <v>0</v>
          </cell>
          <cell r="LC128">
            <v>0</v>
          </cell>
          <cell r="LD128">
            <v>0</v>
          </cell>
          <cell r="LE128">
            <v>0</v>
          </cell>
          <cell r="LF128">
            <v>0</v>
          </cell>
          <cell r="LG128">
            <v>0</v>
          </cell>
          <cell r="LH128">
            <v>0</v>
          </cell>
          <cell r="LI128">
            <v>0</v>
          </cell>
        </row>
        <row r="129">
          <cell r="D129">
            <v>4232</v>
          </cell>
          <cell r="E129" t="str">
            <v>Invalidska penzija</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5875272.8500000024</v>
          </cell>
          <cell r="CM129">
            <v>5889625.8900000015</v>
          </cell>
          <cell r="CN129">
            <v>5885374.3099999903</v>
          </cell>
          <cell r="CO129">
            <v>5881275.669999999</v>
          </cell>
          <cell r="CP129">
            <v>5905482.5500000017</v>
          </cell>
          <cell r="CQ129">
            <v>5902560.2699999977</v>
          </cell>
          <cell r="CR129">
            <v>5863255.6999999993</v>
          </cell>
          <cell r="CS129">
            <v>5837597.7700000005</v>
          </cell>
          <cell r="CT129">
            <v>5830922.5200000014</v>
          </cell>
          <cell r="CU129">
            <v>5824170.1199999964</v>
          </cell>
          <cell r="CV129">
            <v>5832033.0999999978</v>
          </cell>
          <cell r="CW129">
            <v>5825822.0100000026</v>
          </cell>
          <cell r="CX129">
            <v>5786947.3300000001</v>
          </cell>
          <cell r="CY129">
            <v>5795593.0300000031</v>
          </cell>
          <cell r="CZ129">
            <v>5767722.2900000028</v>
          </cell>
          <cell r="DA129">
            <v>5737077.7599999933</v>
          </cell>
          <cell r="DB129">
            <v>5733681.7100000018</v>
          </cell>
          <cell r="DC129">
            <v>5742966.9500000058</v>
          </cell>
          <cell r="DD129">
            <v>5703710.6799999988</v>
          </cell>
          <cell r="DE129">
            <v>5728346.6000000024</v>
          </cell>
          <cell r="DF129">
            <v>5685437.6900000032</v>
          </cell>
          <cell r="DG129">
            <v>5681204.9400000023</v>
          </cell>
          <cell r="DH129">
            <v>5703587.5700000068</v>
          </cell>
          <cell r="DI129">
            <v>5708542.3199999994</v>
          </cell>
          <cell r="DJ129">
            <v>5639131.5699999994</v>
          </cell>
          <cell r="DK129">
            <v>5505397.570000004</v>
          </cell>
          <cell r="DL129">
            <v>5801307.2000000002</v>
          </cell>
          <cell r="DM129">
            <v>5641882.2800000096</v>
          </cell>
          <cell r="DN129">
            <v>5618825.8800000027</v>
          </cell>
          <cell r="DO129">
            <v>5615859.4699999997</v>
          </cell>
          <cell r="DP129">
            <v>5625058.0300000003</v>
          </cell>
          <cell r="DQ129">
            <v>5614423.9000000004</v>
          </cell>
          <cell r="DR129">
            <v>5585563.7200000025</v>
          </cell>
          <cell r="DS129">
            <v>5596628.5399999954</v>
          </cell>
          <cell r="DT129">
            <v>5554966.8799999999</v>
          </cell>
          <cell r="DU129">
            <v>5509099.6800000016</v>
          </cell>
          <cell r="DV129">
            <v>5503915.4000000004</v>
          </cell>
          <cell r="DW129">
            <v>5529068.9400000004</v>
          </cell>
          <cell r="DX129">
            <v>5480065.9699999997</v>
          </cell>
          <cell r="DY129">
            <v>5474281.8099999996</v>
          </cell>
          <cell r="DZ129">
            <v>5409798.4900000002</v>
          </cell>
          <cell r="EA129">
            <v>5398517.3600000003</v>
          </cell>
          <cell r="EB129">
            <v>5404997.25</v>
          </cell>
          <cell r="EC129">
            <v>0</v>
          </cell>
          <cell r="ED129">
            <v>0</v>
          </cell>
          <cell r="EE129">
            <v>0</v>
          </cell>
          <cell r="EF129">
            <v>0</v>
          </cell>
          <cell r="EG129">
            <v>0</v>
          </cell>
          <cell r="EH129">
            <v>0</v>
          </cell>
          <cell r="EI129">
            <v>0</v>
          </cell>
          <cell r="EJ129">
            <v>0</v>
          </cell>
          <cell r="EK129">
            <v>0</v>
          </cell>
          <cell r="EL129">
            <v>0</v>
          </cell>
          <cell r="EM129">
            <v>0</v>
          </cell>
          <cell r="EN129">
            <v>0</v>
          </cell>
          <cell r="EO129">
            <v>0</v>
          </cell>
          <cell r="EP129">
            <v>0</v>
          </cell>
          <cell r="EQ129">
            <v>0</v>
          </cell>
          <cell r="ER129">
            <v>0</v>
          </cell>
          <cell r="ES129">
            <v>0</v>
          </cell>
          <cell r="ET129">
            <v>0</v>
          </cell>
          <cell r="EU129">
            <v>0</v>
          </cell>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cell r="GA129">
            <v>0</v>
          </cell>
          <cell r="GB129">
            <v>0</v>
          </cell>
          <cell r="GC129">
            <v>0</v>
          </cell>
          <cell r="GD129">
            <v>0</v>
          </cell>
          <cell r="GE129">
            <v>0</v>
          </cell>
          <cell r="GF129">
            <v>0</v>
          </cell>
          <cell r="GG129">
            <v>0</v>
          </cell>
          <cell r="GH129">
            <v>0</v>
          </cell>
          <cell r="GI129">
            <v>0</v>
          </cell>
          <cell r="GJ129">
            <v>0</v>
          </cell>
          <cell r="GK129">
            <v>0</v>
          </cell>
          <cell r="GL129">
            <v>0</v>
          </cell>
          <cell r="GM129">
            <v>0</v>
          </cell>
          <cell r="GN129">
            <v>0</v>
          </cell>
          <cell r="GO129">
            <v>0</v>
          </cell>
          <cell r="GP129">
            <v>0</v>
          </cell>
          <cell r="GQ129">
            <v>0</v>
          </cell>
          <cell r="GR129">
            <v>0</v>
          </cell>
          <cell r="GS129">
            <v>0</v>
          </cell>
          <cell r="GT129">
            <v>0</v>
          </cell>
          <cell r="GU129">
            <v>0</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O129">
            <v>0</v>
          </cell>
          <cell r="HP129">
            <v>0</v>
          </cell>
          <cell r="HQ129">
            <v>0</v>
          </cell>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0</v>
          </cell>
          <cell r="KO129">
            <v>0</v>
          </cell>
          <cell r="KP129">
            <v>0</v>
          </cell>
          <cell r="KQ129">
            <v>0</v>
          </cell>
          <cell r="KR129">
            <v>0</v>
          </cell>
          <cell r="KS129">
            <v>0</v>
          </cell>
          <cell r="KT129">
            <v>0</v>
          </cell>
          <cell r="KU129">
            <v>0</v>
          </cell>
          <cell r="KV129">
            <v>0</v>
          </cell>
          <cell r="KW129">
            <v>0</v>
          </cell>
          <cell r="KX129">
            <v>0</v>
          </cell>
          <cell r="KY129">
            <v>0</v>
          </cell>
          <cell r="KZ129">
            <v>0</v>
          </cell>
          <cell r="LA129">
            <v>0</v>
          </cell>
          <cell r="LB129">
            <v>0</v>
          </cell>
          <cell r="LC129">
            <v>0</v>
          </cell>
          <cell r="LD129">
            <v>0</v>
          </cell>
          <cell r="LE129">
            <v>0</v>
          </cell>
          <cell r="LF129">
            <v>0</v>
          </cell>
          <cell r="LG129">
            <v>0</v>
          </cell>
          <cell r="LH129">
            <v>0</v>
          </cell>
          <cell r="LI129">
            <v>0</v>
          </cell>
        </row>
        <row r="130">
          <cell r="D130">
            <v>4233</v>
          </cell>
          <cell r="E130" t="str">
            <v>Porodična penzija</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6368809.3199999984</v>
          </cell>
          <cell r="CM130">
            <v>6395625.3799999999</v>
          </cell>
          <cell r="CN130">
            <v>6375718.3100000061</v>
          </cell>
          <cell r="CO130">
            <v>6367612.6800000006</v>
          </cell>
          <cell r="CP130">
            <v>6393926.3099999977</v>
          </cell>
          <cell r="CQ130">
            <v>6383257.6999999965</v>
          </cell>
          <cell r="CR130">
            <v>6368528.8100000033</v>
          </cell>
          <cell r="CS130">
            <v>6381605.71</v>
          </cell>
          <cell r="CT130">
            <v>6373366.1499999985</v>
          </cell>
          <cell r="CU130">
            <v>6376943.9500000011</v>
          </cell>
          <cell r="CV130">
            <v>6366572.2400000021</v>
          </cell>
          <cell r="CW130">
            <v>6368696.5300000021</v>
          </cell>
          <cell r="CX130">
            <v>6342695.7200000035</v>
          </cell>
          <cell r="CY130">
            <v>6375633.9000000022</v>
          </cell>
          <cell r="CZ130">
            <v>6374271.7600000007</v>
          </cell>
          <cell r="DA130">
            <v>6378227.9300000062</v>
          </cell>
          <cell r="DB130">
            <v>6366618.3800000008</v>
          </cell>
          <cell r="DC130">
            <v>6376648.0400000056</v>
          </cell>
          <cell r="DD130">
            <v>6364269.1800000062</v>
          </cell>
          <cell r="DE130">
            <v>6362007.3800000027</v>
          </cell>
          <cell r="DF130">
            <v>6344589.129999999</v>
          </cell>
          <cell r="DG130">
            <v>6322177.8199999975</v>
          </cell>
          <cell r="DH130">
            <v>6328487.6000000034</v>
          </cell>
          <cell r="DI130">
            <v>6340692.0799999973</v>
          </cell>
          <cell r="DJ130">
            <v>6353359.4199999999</v>
          </cell>
          <cell r="DK130">
            <v>6204150.6699999999</v>
          </cell>
          <cell r="DL130">
            <v>6524585.1100000013</v>
          </cell>
          <cell r="DM130">
            <v>6354679.3500000024</v>
          </cell>
          <cell r="DN130">
            <v>6350815.4499999993</v>
          </cell>
          <cell r="DO130">
            <v>6349181.9499999955</v>
          </cell>
          <cell r="DP130">
            <v>6347123.6000000006</v>
          </cell>
          <cell r="DQ130">
            <v>6339821.9099999992</v>
          </cell>
          <cell r="DR130">
            <v>6322847.9700000016</v>
          </cell>
          <cell r="DS130">
            <v>6286233.4000000032</v>
          </cell>
          <cell r="DT130">
            <v>6371403.799999997</v>
          </cell>
          <cell r="DU130">
            <v>6328009.1700000037</v>
          </cell>
          <cell r="DV130">
            <v>6327730.8099999996</v>
          </cell>
          <cell r="DW130">
            <v>6355152.7599999998</v>
          </cell>
          <cell r="DX130">
            <v>6348202.9000000004</v>
          </cell>
          <cell r="DY130">
            <v>6348789.5</v>
          </cell>
          <cell r="DZ130">
            <v>6307783.0599999996</v>
          </cell>
          <cell r="EA130">
            <v>6299458.6699999999</v>
          </cell>
          <cell r="EB130">
            <v>6304542.9199999999</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ES130">
            <v>0</v>
          </cell>
          <cell r="ET130">
            <v>0</v>
          </cell>
          <cell r="EU130">
            <v>0</v>
          </cell>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0</v>
          </cell>
          <cell r="GI130">
            <v>0</v>
          </cell>
          <cell r="GJ130">
            <v>0</v>
          </cell>
          <cell r="GK130">
            <v>0</v>
          </cell>
          <cell r="GL130">
            <v>0</v>
          </cell>
          <cell r="GM130">
            <v>0</v>
          </cell>
          <cell r="GN130">
            <v>0</v>
          </cell>
          <cell r="GO130">
            <v>0</v>
          </cell>
          <cell r="GP130">
            <v>0</v>
          </cell>
          <cell r="GQ130">
            <v>0</v>
          </cell>
          <cell r="GR130">
            <v>0</v>
          </cell>
          <cell r="GS130">
            <v>0</v>
          </cell>
          <cell r="GT130">
            <v>0</v>
          </cell>
          <cell r="GU130">
            <v>0</v>
          </cell>
          <cell r="GV130">
            <v>0</v>
          </cell>
          <cell r="GW130">
            <v>0</v>
          </cell>
          <cell r="GX130">
            <v>0</v>
          </cell>
          <cell r="GY130">
            <v>0</v>
          </cell>
          <cell r="GZ130">
            <v>0</v>
          </cell>
          <cell r="HA130">
            <v>0</v>
          </cell>
          <cell r="HB130">
            <v>0</v>
          </cell>
          <cell r="HC130">
            <v>0</v>
          </cell>
          <cell r="HD130">
            <v>0</v>
          </cell>
          <cell r="HE130">
            <v>0</v>
          </cell>
          <cell r="HF130">
            <v>0</v>
          </cell>
          <cell r="HG130">
            <v>0</v>
          </cell>
          <cell r="HH130">
            <v>0</v>
          </cell>
          <cell r="HI130">
            <v>0</v>
          </cell>
          <cell r="HJ130">
            <v>0</v>
          </cell>
          <cell r="HK130">
            <v>0</v>
          </cell>
          <cell r="HL130">
            <v>0</v>
          </cell>
          <cell r="HM130">
            <v>0</v>
          </cell>
          <cell r="HN130">
            <v>0</v>
          </cell>
          <cell r="HO130">
            <v>0</v>
          </cell>
          <cell r="HP130">
            <v>0</v>
          </cell>
          <cell r="HQ130">
            <v>0</v>
          </cell>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0</v>
          </cell>
          <cell r="LA130">
            <v>0</v>
          </cell>
          <cell r="LB130">
            <v>0</v>
          </cell>
          <cell r="LC130">
            <v>0</v>
          </cell>
          <cell r="LD130">
            <v>0</v>
          </cell>
          <cell r="LE130">
            <v>0</v>
          </cell>
          <cell r="LF130">
            <v>0</v>
          </cell>
          <cell r="LG130">
            <v>0</v>
          </cell>
          <cell r="LH130">
            <v>0</v>
          </cell>
          <cell r="LI130">
            <v>0</v>
          </cell>
        </row>
        <row r="131">
          <cell r="D131">
            <v>4234</v>
          </cell>
          <cell r="E131" t="str">
            <v>Naknade</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G131">
            <v>0</v>
          </cell>
          <cell r="CH131">
            <v>0</v>
          </cell>
          <cell r="CI131">
            <v>0</v>
          </cell>
          <cell r="CJ131">
            <v>0</v>
          </cell>
          <cell r="CK131">
            <v>0</v>
          </cell>
          <cell r="CL131">
            <v>790756.4799999994</v>
          </cell>
          <cell r="CM131">
            <v>969918.05999999971</v>
          </cell>
          <cell r="CN131">
            <v>840020.15999999957</v>
          </cell>
          <cell r="CO131">
            <v>867501.1</v>
          </cell>
          <cell r="CP131">
            <v>795719.35</v>
          </cell>
          <cell r="CQ131">
            <v>862650.10000000021</v>
          </cell>
          <cell r="CR131">
            <v>819703.70999999985</v>
          </cell>
          <cell r="CS131">
            <v>749116.27999999968</v>
          </cell>
          <cell r="CT131">
            <v>854041.72</v>
          </cell>
          <cell r="CU131">
            <v>805563.73999999987</v>
          </cell>
          <cell r="CV131">
            <v>838655.72999999975</v>
          </cell>
          <cell r="CW131">
            <v>796810.70000000019</v>
          </cell>
          <cell r="CX131">
            <v>717513.49999999977</v>
          </cell>
          <cell r="CY131">
            <v>960921.33000000007</v>
          </cell>
          <cell r="CZ131">
            <v>809982.92</v>
          </cell>
          <cell r="DA131">
            <v>874130.68000000052</v>
          </cell>
          <cell r="DB131">
            <v>850662.33000000019</v>
          </cell>
          <cell r="DC131">
            <v>778118.25999999966</v>
          </cell>
          <cell r="DD131">
            <v>749680.95000000007</v>
          </cell>
          <cell r="DE131">
            <v>721105.74999999953</v>
          </cell>
          <cell r="DF131">
            <v>773447.1399999999</v>
          </cell>
          <cell r="DG131">
            <v>707814.92999999993</v>
          </cell>
          <cell r="DH131">
            <v>830293.32999999961</v>
          </cell>
          <cell r="DI131">
            <v>774907.66999999969</v>
          </cell>
          <cell r="DJ131">
            <v>714889.4</v>
          </cell>
          <cell r="DK131">
            <v>933129.68999999936</v>
          </cell>
          <cell r="DL131">
            <v>850043.93999999971</v>
          </cell>
          <cell r="DM131">
            <v>795559.96999999962</v>
          </cell>
          <cell r="DN131">
            <v>801253.57999999949</v>
          </cell>
          <cell r="DO131">
            <v>729954.90999999968</v>
          </cell>
          <cell r="DP131">
            <v>705165.37999999954</v>
          </cell>
          <cell r="DQ131">
            <v>809794.60999999975</v>
          </cell>
          <cell r="DR131">
            <v>776691.32999999973</v>
          </cell>
          <cell r="DS131">
            <v>729121.30999999971</v>
          </cell>
          <cell r="DT131">
            <v>826863.25999999966</v>
          </cell>
          <cell r="DU131">
            <v>761813.04999999958</v>
          </cell>
          <cell r="DV131">
            <v>689198.38</v>
          </cell>
          <cell r="DW131">
            <v>899852.64</v>
          </cell>
          <cell r="DX131">
            <v>740886.88</v>
          </cell>
          <cell r="DY131">
            <v>776480.21</v>
          </cell>
          <cell r="DZ131">
            <v>732760.29</v>
          </cell>
          <cell r="EA131">
            <v>699234.7</v>
          </cell>
          <cell r="EB131">
            <v>743402.31</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cell r="GA131">
            <v>0</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U131">
            <v>0</v>
          </cell>
          <cell r="GV131">
            <v>0</v>
          </cell>
          <cell r="GW131">
            <v>0</v>
          </cell>
          <cell r="GX131">
            <v>0</v>
          </cell>
          <cell r="GY131">
            <v>0</v>
          </cell>
          <cell r="GZ131">
            <v>0</v>
          </cell>
          <cell r="HA131">
            <v>0</v>
          </cell>
          <cell r="HB131">
            <v>0</v>
          </cell>
          <cell r="HC131">
            <v>0</v>
          </cell>
          <cell r="HD131">
            <v>0</v>
          </cell>
          <cell r="HE131">
            <v>0</v>
          </cell>
          <cell r="HF131">
            <v>0</v>
          </cell>
          <cell r="HG131">
            <v>0</v>
          </cell>
          <cell r="HH131">
            <v>0</v>
          </cell>
          <cell r="HI131">
            <v>0</v>
          </cell>
          <cell r="HJ131">
            <v>0</v>
          </cell>
          <cell r="HK131">
            <v>0</v>
          </cell>
          <cell r="HL131">
            <v>0</v>
          </cell>
          <cell r="HM131">
            <v>0</v>
          </cell>
          <cell r="HN131">
            <v>0</v>
          </cell>
          <cell r="HO131">
            <v>0</v>
          </cell>
          <cell r="HP131">
            <v>0</v>
          </cell>
          <cell r="HQ131">
            <v>0</v>
          </cell>
          <cell r="HR131">
            <v>0</v>
          </cell>
          <cell r="HS131">
            <v>0</v>
          </cell>
          <cell r="HT131">
            <v>0</v>
          </cell>
          <cell r="HU131">
            <v>0</v>
          </cell>
          <cell r="HV131">
            <v>0</v>
          </cell>
          <cell r="HW131">
            <v>0</v>
          </cell>
          <cell r="HX131">
            <v>0</v>
          </cell>
          <cell r="HY131">
            <v>0</v>
          </cell>
          <cell r="HZ131">
            <v>0</v>
          </cell>
          <cell r="IA131">
            <v>0</v>
          </cell>
          <cell r="IB131">
            <v>0</v>
          </cell>
          <cell r="IC131">
            <v>0</v>
          </cell>
          <cell r="ID131">
            <v>0</v>
          </cell>
          <cell r="IE131">
            <v>0</v>
          </cell>
          <cell r="IF131">
            <v>0</v>
          </cell>
          <cell r="IG131">
            <v>0</v>
          </cell>
          <cell r="IH131">
            <v>0</v>
          </cell>
          <cell r="II131">
            <v>0</v>
          </cell>
          <cell r="IJ131">
            <v>0</v>
          </cell>
          <cell r="IK131">
            <v>0</v>
          </cell>
          <cell r="IL131">
            <v>0</v>
          </cell>
          <cell r="IM131">
            <v>0</v>
          </cell>
          <cell r="IN131">
            <v>0</v>
          </cell>
          <cell r="IO131">
            <v>0</v>
          </cell>
          <cell r="IP131">
            <v>0</v>
          </cell>
          <cell r="IQ131">
            <v>0</v>
          </cell>
          <cell r="IR131">
            <v>0</v>
          </cell>
          <cell r="IS131">
            <v>0</v>
          </cell>
          <cell r="IT131">
            <v>0</v>
          </cell>
          <cell r="IU131">
            <v>0</v>
          </cell>
          <cell r="IV131">
            <v>0</v>
          </cell>
          <cell r="IW131">
            <v>0</v>
          </cell>
          <cell r="IX131">
            <v>0</v>
          </cell>
          <cell r="IY131">
            <v>0</v>
          </cell>
          <cell r="IZ131">
            <v>0</v>
          </cell>
          <cell r="JA131">
            <v>0</v>
          </cell>
          <cell r="JB131">
            <v>0</v>
          </cell>
          <cell r="JC131">
            <v>0</v>
          </cell>
          <cell r="JD131">
            <v>0</v>
          </cell>
          <cell r="JE131">
            <v>0</v>
          </cell>
          <cell r="JF131">
            <v>0</v>
          </cell>
          <cell r="JG131">
            <v>0</v>
          </cell>
          <cell r="JH131">
            <v>0</v>
          </cell>
          <cell r="JI131">
            <v>0</v>
          </cell>
          <cell r="JJ131">
            <v>0</v>
          </cell>
          <cell r="JK131">
            <v>0</v>
          </cell>
          <cell r="JL131">
            <v>0</v>
          </cell>
          <cell r="JM131">
            <v>0</v>
          </cell>
          <cell r="JN131">
            <v>0</v>
          </cell>
          <cell r="JO131">
            <v>0</v>
          </cell>
          <cell r="JP131">
            <v>0</v>
          </cell>
          <cell r="JQ131">
            <v>0</v>
          </cell>
          <cell r="JR131">
            <v>0</v>
          </cell>
          <cell r="JS131">
            <v>0</v>
          </cell>
          <cell r="JT131">
            <v>0</v>
          </cell>
          <cell r="JU131">
            <v>0</v>
          </cell>
          <cell r="JV131">
            <v>0</v>
          </cell>
          <cell r="JW131">
            <v>0</v>
          </cell>
          <cell r="JX131">
            <v>0</v>
          </cell>
          <cell r="JY131">
            <v>0</v>
          </cell>
          <cell r="JZ131">
            <v>0</v>
          </cell>
          <cell r="KA131">
            <v>0</v>
          </cell>
          <cell r="KB131">
            <v>0</v>
          </cell>
          <cell r="KC131">
            <v>0</v>
          </cell>
          <cell r="KD131">
            <v>0</v>
          </cell>
          <cell r="KE131">
            <v>0</v>
          </cell>
          <cell r="KF131">
            <v>0</v>
          </cell>
          <cell r="KG131">
            <v>0</v>
          </cell>
          <cell r="KH131">
            <v>0</v>
          </cell>
          <cell r="KI131">
            <v>0</v>
          </cell>
          <cell r="KJ131">
            <v>0</v>
          </cell>
          <cell r="KK131">
            <v>0</v>
          </cell>
          <cell r="KL131">
            <v>0</v>
          </cell>
          <cell r="KM131">
            <v>0</v>
          </cell>
          <cell r="KN131">
            <v>0</v>
          </cell>
          <cell r="KO131">
            <v>0</v>
          </cell>
          <cell r="KP131">
            <v>0</v>
          </cell>
          <cell r="KQ131">
            <v>0</v>
          </cell>
          <cell r="KR131">
            <v>0</v>
          </cell>
          <cell r="KS131">
            <v>0</v>
          </cell>
          <cell r="KT131">
            <v>0</v>
          </cell>
          <cell r="KU131">
            <v>0</v>
          </cell>
          <cell r="KV131">
            <v>0</v>
          </cell>
          <cell r="KW131">
            <v>0</v>
          </cell>
          <cell r="KX131">
            <v>0</v>
          </cell>
          <cell r="KY131">
            <v>0</v>
          </cell>
          <cell r="KZ131">
            <v>0</v>
          </cell>
          <cell r="LA131">
            <v>0</v>
          </cell>
          <cell r="LB131">
            <v>0</v>
          </cell>
          <cell r="LC131">
            <v>0</v>
          </cell>
          <cell r="LD131">
            <v>0</v>
          </cell>
          <cell r="LE131">
            <v>0</v>
          </cell>
          <cell r="LF131">
            <v>0</v>
          </cell>
          <cell r="LG131">
            <v>0</v>
          </cell>
          <cell r="LH131">
            <v>0</v>
          </cell>
          <cell r="LI131">
            <v>0</v>
          </cell>
        </row>
        <row r="132">
          <cell r="D132">
            <v>4235</v>
          </cell>
          <cell r="E132" t="str">
            <v>Dodaci</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226578.45</v>
          </cell>
          <cell r="CM132">
            <v>224201.34000000005</v>
          </cell>
          <cell r="CN132">
            <v>224281.33000000002</v>
          </cell>
          <cell r="CO132">
            <v>221707.05</v>
          </cell>
          <cell r="CP132">
            <v>222132.55000000002</v>
          </cell>
          <cell r="CQ132">
            <v>221219.46999999997</v>
          </cell>
          <cell r="CR132">
            <v>219452.11999999997</v>
          </cell>
          <cell r="CS132">
            <v>219732.67</v>
          </cell>
          <cell r="CT132">
            <v>217827.91999999998</v>
          </cell>
          <cell r="CU132">
            <v>216656.88999999998</v>
          </cell>
          <cell r="CV132">
            <v>216055.97999999998</v>
          </cell>
          <cell r="CW132">
            <v>213297.96000000002</v>
          </cell>
          <cell r="CX132">
            <v>212348.47999999998</v>
          </cell>
          <cell r="CY132">
            <v>209437.44000000003</v>
          </cell>
          <cell r="CZ132">
            <v>208496.90000000002</v>
          </cell>
          <cell r="DA132">
            <v>206956.28999999998</v>
          </cell>
          <cell r="DB132">
            <v>206136.86</v>
          </cell>
          <cell r="DC132">
            <v>204274.09999999998</v>
          </cell>
          <cell r="DD132">
            <v>204159.27000000002</v>
          </cell>
          <cell r="DE132">
            <v>204089.37</v>
          </cell>
          <cell r="DF132">
            <v>202093.48</v>
          </cell>
          <cell r="DG132">
            <v>202085.93999999997</v>
          </cell>
          <cell r="DH132">
            <v>200131.43000000005</v>
          </cell>
          <cell r="DI132">
            <v>197853.12</v>
          </cell>
          <cell r="DJ132">
            <v>196074.84000000003</v>
          </cell>
          <cell r="DK132">
            <v>193499.68</v>
          </cell>
          <cell r="DL132">
            <v>193504.47</v>
          </cell>
          <cell r="DM132">
            <v>191711.37000000002</v>
          </cell>
          <cell r="DN132">
            <v>190610.93</v>
          </cell>
          <cell r="DO132">
            <v>190357.54</v>
          </cell>
          <cell r="DP132">
            <v>188869.26</v>
          </cell>
          <cell r="DQ132">
            <v>187850.05000000002</v>
          </cell>
          <cell r="DR132">
            <v>186152.52999999997</v>
          </cell>
          <cell r="DS132">
            <v>185419.8</v>
          </cell>
          <cell r="DT132">
            <v>180133.82000000004</v>
          </cell>
          <cell r="DU132">
            <v>183978.78999999998</v>
          </cell>
          <cell r="DV132">
            <v>182624.38</v>
          </cell>
          <cell r="DW132">
            <v>183769.76</v>
          </cell>
          <cell r="DX132">
            <v>182327.99</v>
          </cell>
          <cell r="DY132">
            <v>181004.32</v>
          </cell>
          <cell r="DZ132">
            <v>179538.61</v>
          </cell>
          <cell r="EA132">
            <v>177819.51999999999</v>
          </cell>
          <cell r="EB132">
            <v>176203.15</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U132">
            <v>0</v>
          </cell>
          <cell r="GV132">
            <v>0</v>
          </cell>
          <cell r="GW132">
            <v>0</v>
          </cell>
          <cell r="GX132">
            <v>0</v>
          </cell>
          <cell r="GY132">
            <v>0</v>
          </cell>
          <cell r="GZ132">
            <v>0</v>
          </cell>
          <cell r="HA132">
            <v>0</v>
          </cell>
          <cell r="HB132">
            <v>0</v>
          </cell>
          <cell r="HC132">
            <v>0</v>
          </cell>
          <cell r="HD132">
            <v>0</v>
          </cell>
          <cell r="HE132">
            <v>0</v>
          </cell>
          <cell r="HF132">
            <v>0</v>
          </cell>
          <cell r="HG132">
            <v>0</v>
          </cell>
          <cell r="HH132">
            <v>0</v>
          </cell>
          <cell r="HI132">
            <v>0</v>
          </cell>
          <cell r="HJ132">
            <v>0</v>
          </cell>
          <cell r="HK132">
            <v>0</v>
          </cell>
          <cell r="HL132">
            <v>0</v>
          </cell>
          <cell r="HM132">
            <v>0</v>
          </cell>
          <cell r="HN132">
            <v>0</v>
          </cell>
          <cell r="HO132">
            <v>0</v>
          </cell>
          <cell r="HP132">
            <v>0</v>
          </cell>
          <cell r="HQ132">
            <v>0</v>
          </cell>
          <cell r="HR132">
            <v>0</v>
          </cell>
          <cell r="HS132">
            <v>0</v>
          </cell>
          <cell r="HT132">
            <v>0</v>
          </cell>
          <cell r="HU132">
            <v>0</v>
          </cell>
          <cell r="HV132">
            <v>0</v>
          </cell>
          <cell r="HW132">
            <v>0</v>
          </cell>
          <cell r="HX132">
            <v>0</v>
          </cell>
          <cell r="HY132">
            <v>0</v>
          </cell>
          <cell r="HZ132">
            <v>0</v>
          </cell>
          <cell r="IA132">
            <v>0</v>
          </cell>
          <cell r="IB132">
            <v>0</v>
          </cell>
          <cell r="IC132">
            <v>0</v>
          </cell>
          <cell r="ID132">
            <v>0</v>
          </cell>
          <cell r="IE132">
            <v>0</v>
          </cell>
          <cell r="IF132">
            <v>0</v>
          </cell>
          <cell r="IG132">
            <v>0</v>
          </cell>
          <cell r="IH132">
            <v>0</v>
          </cell>
          <cell r="II132">
            <v>0</v>
          </cell>
          <cell r="IJ132">
            <v>0</v>
          </cell>
          <cell r="IK132">
            <v>0</v>
          </cell>
          <cell r="IL132">
            <v>0</v>
          </cell>
          <cell r="IM132">
            <v>0</v>
          </cell>
          <cell r="IN132">
            <v>0</v>
          </cell>
          <cell r="IO132">
            <v>0</v>
          </cell>
          <cell r="IP132">
            <v>0</v>
          </cell>
          <cell r="IQ132">
            <v>0</v>
          </cell>
          <cell r="IR132">
            <v>0</v>
          </cell>
          <cell r="IS132">
            <v>0</v>
          </cell>
          <cell r="IT132">
            <v>0</v>
          </cell>
          <cell r="IU132">
            <v>0</v>
          </cell>
          <cell r="IV132">
            <v>0</v>
          </cell>
          <cell r="IW132">
            <v>0</v>
          </cell>
          <cell r="IX132">
            <v>0</v>
          </cell>
          <cell r="IY132">
            <v>0</v>
          </cell>
          <cell r="IZ132">
            <v>0</v>
          </cell>
          <cell r="JA132">
            <v>0</v>
          </cell>
          <cell r="JB132">
            <v>0</v>
          </cell>
          <cell r="JC132">
            <v>0</v>
          </cell>
          <cell r="JD132">
            <v>0</v>
          </cell>
          <cell r="JE132">
            <v>0</v>
          </cell>
          <cell r="JF132">
            <v>0</v>
          </cell>
          <cell r="JG132">
            <v>0</v>
          </cell>
          <cell r="JH132">
            <v>0</v>
          </cell>
          <cell r="JI132">
            <v>0</v>
          </cell>
          <cell r="JJ132">
            <v>0</v>
          </cell>
          <cell r="JK132">
            <v>0</v>
          </cell>
          <cell r="JL132">
            <v>0</v>
          </cell>
          <cell r="JM132">
            <v>0</v>
          </cell>
          <cell r="JN132">
            <v>0</v>
          </cell>
          <cell r="JO132">
            <v>0</v>
          </cell>
          <cell r="JP132">
            <v>0</v>
          </cell>
          <cell r="JQ132">
            <v>0</v>
          </cell>
          <cell r="JR132">
            <v>0</v>
          </cell>
          <cell r="JS132">
            <v>0</v>
          </cell>
          <cell r="JT132">
            <v>0</v>
          </cell>
          <cell r="JU132">
            <v>0</v>
          </cell>
          <cell r="JV132">
            <v>0</v>
          </cell>
          <cell r="JW132">
            <v>0</v>
          </cell>
          <cell r="JX132">
            <v>0</v>
          </cell>
          <cell r="JY132">
            <v>0</v>
          </cell>
          <cell r="JZ132">
            <v>0</v>
          </cell>
          <cell r="KA132">
            <v>0</v>
          </cell>
          <cell r="KB132">
            <v>0</v>
          </cell>
          <cell r="KC132">
            <v>0</v>
          </cell>
          <cell r="KD132">
            <v>0</v>
          </cell>
          <cell r="KE132">
            <v>0</v>
          </cell>
          <cell r="KF132">
            <v>0</v>
          </cell>
          <cell r="KG132">
            <v>0</v>
          </cell>
          <cell r="KH132">
            <v>0</v>
          </cell>
          <cell r="KI132">
            <v>0</v>
          </cell>
          <cell r="KJ132">
            <v>0</v>
          </cell>
          <cell r="KK132">
            <v>0</v>
          </cell>
          <cell r="KL132">
            <v>0</v>
          </cell>
          <cell r="KM132">
            <v>0</v>
          </cell>
          <cell r="KN132">
            <v>0</v>
          </cell>
          <cell r="KO132">
            <v>0</v>
          </cell>
          <cell r="KP132">
            <v>0</v>
          </cell>
          <cell r="KQ132">
            <v>0</v>
          </cell>
          <cell r="KR132">
            <v>0</v>
          </cell>
          <cell r="KS132">
            <v>0</v>
          </cell>
          <cell r="KT132">
            <v>0</v>
          </cell>
          <cell r="KU132">
            <v>0</v>
          </cell>
          <cell r="KV132">
            <v>0</v>
          </cell>
          <cell r="KW132">
            <v>0</v>
          </cell>
          <cell r="KX132">
            <v>0</v>
          </cell>
          <cell r="KY132">
            <v>0</v>
          </cell>
          <cell r="KZ132">
            <v>0</v>
          </cell>
          <cell r="LA132">
            <v>0</v>
          </cell>
          <cell r="LB132">
            <v>0</v>
          </cell>
          <cell r="LC132">
            <v>0</v>
          </cell>
          <cell r="LD132">
            <v>0</v>
          </cell>
          <cell r="LE132">
            <v>0</v>
          </cell>
          <cell r="LF132">
            <v>0</v>
          </cell>
          <cell r="LG132">
            <v>0</v>
          </cell>
          <cell r="LH132">
            <v>0</v>
          </cell>
          <cell r="LI132">
            <v>0</v>
          </cell>
        </row>
        <row r="133">
          <cell r="D133">
            <v>4236</v>
          </cell>
          <cell r="E133" t="str">
            <v>Ostala prava</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856691.29</v>
          </cell>
          <cell r="CM133">
            <v>769878.45</v>
          </cell>
          <cell r="CN133">
            <v>773601.28999999992</v>
          </cell>
          <cell r="CO133">
            <v>727592.78</v>
          </cell>
          <cell r="CP133">
            <v>758020.97</v>
          </cell>
          <cell r="CQ133">
            <v>838020.13</v>
          </cell>
          <cell r="CR133">
            <v>762497.01</v>
          </cell>
          <cell r="CS133">
            <v>752222.57000000007</v>
          </cell>
          <cell r="CT133">
            <v>723864.53</v>
          </cell>
          <cell r="CU133">
            <v>742928.23</v>
          </cell>
          <cell r="CV133">
            <v>790226.48</v>
          </cell>
          <cell r="CW133">
            <v>830946.64</v>
          </cell>
          <cell r="CX133">
            <v>787391.93</v>
          </cell>
          <cell r="CY133">
            <v>750881.70000000007</v>
          </cell>
          <cell r="CZ133">
            <v>778198.57</v>
          </cell>
          <cell r="DA133">
            <v>784872.99</v>
          </cell>
          <cell r="DB133">
            <v>785529.66</v>
          </cell>
          <cell r="DC133">
            <v>767283.89</v>
          </cell>
          <cell r="DD133">
            <v>789778.96</v>
          </cell>
          <cell r="DE133">
            <v>783083.89</v>
          </cell>
          <cell r="DF133">
            <v>634752.02</v>
          </cell>
          <cell r="DG133">
            <v>744374.14999999991</v>
          </cell>
          <cell r="DH133">
            <v>767245.7300000001</v>
          </cell>
          <cell r="DI133">
            <v>787645.36</v>
          </cell>
          <cell r="DJ133">
            <v>763272.39999999991</v>
          </cell>
          <cell r="DK133">
            <v>831465.28999999992</v>
          </cell>
          <cell r="DL133">
            <v>772909.91</v>
          </cell>
          <cell r="DM133">
            <v>816645.59000000008</v>
          </cell>
          <cell r="DN133">
            <v>767300.45</v>
          </cell>
          <cell r="DO133">
            <v>802723.24000000011</v>
          </cell>
          <cell r="DP133">
            <v>785125.16</v>
          </cell>
          <cell r="DQ133">
            <v>764361.98</v>
          </cell>
          <cell r="DR133">
            <v>692017.25</v>
          </cell>
          <cell r="DS133">
            <v>837968.17</v>
          </cell>
          <cell r="DT133">
            <v>818920.14</v>
          </cell>
          <cell r="DU133">
            <v>814676.10000000009</v>
          </cell>
          <cell r="DV133">
            <v>769418.02</v>
          </cell>
          <cell r="DW133">
            <v>831563.57</v>
          </cell>
          <cell r="DX133">
            <v>783624.27</v>
          </cell>
          <cell r="DY133">
            <v>819805.42</v>
          </cell>
          <cell r="DZ133">
            <v>801750.56</v>
          </cell>
          <cell r="EA133">
            <v>799845.83</v>
          </cell>
          <cell r="EB133">
            <v>815810.71</v>
          </cell>
          <cell r="EC133">
            <v>0</v>
          </cell>
          <cell r="ED133">
            <v>0</v>
          </cell>
          <cell r="EE133">
            <v>0</v>
          </cell>
          <cell r="EF133">
            <v>0</v>
          </cell>
          <cell r="EG133">
            <v>0</v>
          </cell>
          <cell r="EH133">
            <v>0</v>
          </cell>
          <cell r="EI133">
            <v>0</v>
          </cell>
          <cell r="EJ133">
            <v>0</v>
          </cell>
          <cell r="EK133">
            <v>0</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cell r="FQ133">
            <v>0</v>
          </cell>
          <cell r="FR133">
            <v>0</v>
          </cell>
          <cell r="FS133">
            <v>0</v>
          </cell>
          <cell r="FT133">
            <v>0</v>
          </cell>
          <cell r="FU133">
            <v>0</v>
          </cell>
          <cell r="FV133">
            <v>0</v>
          </cell>
          <cell r="FW133">
            <v>0</v>
          </cell>
          <cell r="FX133">
            <v>0</v>
          </cell>
          <cell r="FY133">
            <v>0</v>
          </cell>
          <cell r="FZ133">
            <v>0</v>
          </cell>
          <cell r="GA133">
            <v>0</v>
          </cell>
          <cell r="GB133">
            <v>0</v>
          </cell>
          <cell r="GC133">
            <v>0</v>
          </cell>
          <cell r="GD133">
            <v>0</v>
          </cell>
          <cell r="GE133">
            <v>0</v>
          </cell>
          <cell r="GF133">
            <v>0</v>
          </cell>
          <cell r="GG133">
            <v>0</v>
          </cell>
          <cell r="GH133">
            <v>0</v>
          </cell>
          <cell r="GI133">
            <v>0</v>
          </cell>
          <cell r="GJ133">
            <v>0</v>
          </cell>
          <cell r="GK133">
            <v>0</v>
          </cell>
          <cell r="GL133">
            <v>0</v>
          </cell>
          <cell r="GM133">
            <v>0</v>
          </cell>
          <cell r="GN133">
            <v>0</v>
          </cell>
          <cell r="GO133">
            <v>0</v>
          </cell>
          <cell r="GP133">
            <v>0</v>
          </cell>
          <cell r="GQ133">
            <v>0</v>
          </cell>
          <cell r="GR133">
            <v>0</v>
          </cell>
          <cell r="GS133">
            <v>0</v>
          </cell>
          <cell r="GT133">
            <v>0</v>
          </cell>
          <cell r="GU133">
            <v>0</v>
          </cell>
          <cell r="GV133">
            <v>0</v>
          </cell>
          <cell r="GW133">
            <v>0</v>
          </cell>
          <cell r="GX133">
            <v>0</v>
          </cell>
          <cell r="GY133">
            <v>0</v>
          </cell>
          <cell r="GZ133">
            <v>0</v>
          </cell>
          <cell r="HA133">
            <v>0</v>
          </cell>
          <cell r="HB133">
            <v>0</v>
          </cell>
          <cell r="HC133">
            <v>0</v>
          </cell>
          <cell r="HD133">
            <v>0</v>
          </cell>
          <cell r="HE133">
            <v>0</v>
          </cell>
          <cell r="HF133">
            <v>0</v>
          </cell>
          <cell r="HG133">
            <v>0</v>
          </cell>
          <cell r="HH133">
            <v>0</v>
          </cell>
          <cell r="HI133">
            <v>0</v>
          </cell>
          <cell r="HJ133">
            <v>0</v>
          </cell>
          <cell r="HK133">
            <v>0</v>
          </cell>
          <cell r="HL133">
            <v>0</v>
          </cell>
          <cell r="HM133">
            <v>0</v>
          </cell>
          <cell r="HN133">
            <v>0</v>
          </cell>
          <cell r="HO133">
            <v>0</v>
          </cell>
          <cell r="HP133">
            <v>0</v>
          </cell>
          <cell r="HQ133">
            <v>0</v>
          </cell>
          <cell r="HR133">
            <v>0</v>
          </cell>
          <cell r="HS133">
            <v>0</v>
          </cell>
          <cell r="HT133">
            <v>0</v>
          </cell>
          <cell r="HU133">
            <v>0</v>
          </cell>
          <cell r="HV133">
            <v>0</v>
          </cell>
          <cell r="HW133">
            <v>0</v>
          </cell>
          <cell r="HX133">
            <v>0</v>
          </cell>
          <cell r="HY133">
            <v>0</v>
          </cell>
          <cell r="HZ133">
            <v>0</v>
          </cell>
          <cell r="IA133">
            <v>0</v>
          </cell>
          <cell r="IB133">
            <v>0</v>
          </cell>
          <cell r="IC133">
            <v>0</v>
          </cell>
          <cell r="ID133">
            <v>0</v>
          </cell>
          <cell r="IE133">
            <v>0</v>
          </cell>
          <cell r="IF133">
            <v>0</v>
          </cell>
          <cell r="IG133">
            <v>0</v>
          </cell>
          <cell r="IH133">
            <v>0</v>
          </cell>
          <cell r="II133">
            <v>0</v>
          </cell>
          <cell r="IJ133">
            <v>0</v>
          </cell>
          <cell r="IK133">
            <v>0</v>
          </cell>
          <cell r="IL133">
            <v>0</v>
          </cell>
          <cell r="IM133">
            <v>0</v>
          </cell>
          <cell r="IN133">
            <v>0</v>
          </cell>
          <cell r="IO133">
            <v>0</v>
          </cell>
          <cell r="IP133">
            <v>0</v>
          </cell>
          <cell r="IQ133">
            <v>0</v>
          </cell>
          <cell r="IR133">
            <v>0</v>
          </cell>
          <cell r="IS133">
            <v>0</v>
          </cell>
          <cell r="IT133">
            <v>0</v>
          </cell>
          <cell r="IU133">
            <v>0</v>
          </cell>
          <cell r="IV133">
            <v>0</v>
          </cell>
          <cell r="IW133">
            <v>0</v>
          </cell>
          <cell r="IX133">
            <v>0</v>
          </cell>
          <cell r="IY133">
            <v>0</v>
          </cell>
          <cell r="IZ133">
            <v>0</v>
          </cell>
          <cell r="JA133">
            <v>0</v>
          </cell>
          <cell r="JB133">
            <v>0</v>
          </cell>
          <cell r="JC133">
            <v>0</v>
          </cell>
          <cell r="JD133">
            <v>0</v>
          </cell>
          <cell r="JE133">
            <v>0</v>
          </cell>
          <cell r="JF133">
            <v>0</v>
          </cell>
          <cell r="JG133">
            <v>0</v>
          </cell>
          <cell r="JH133">
            <v>0</v>
          </cell>
          <cell r="JI133">
            <v>0</v>
          </cell>
          <cell r="JJ133">
            <v>0</v>
          </cell>
          <cell r="JK133">
            <v>0</v>
          </cell>
          <cell r="JL133">
            <v>0</v>
          </cell>
          <cell r="JM133">
            <v>0</v>
          </cell>
          <cell r="JN133">
            <v>0</v>
          </cell>
          <cell r="JO133">
            <v>0</v>
          </cell>
          <cell r="JP133">
            <v>0</v>
          </cell>
          <cell r="JQ133">
            <v>0</v>
          </cell>
          <cell r="JR133">
            <v>0</v>
          </cell>
          <cell r="JS133">
            <v>0</v>
          </cell>
          <cell r="JT133">
            <v>0</v>
          </cell>
          <cell r="JU133">
            <v>0</v>
          </cell>
          <cell r="JV133">
            <v>0</v>
          </cell>
          <cell r="JW133">
            <v>0</v>
          </cell>
          <cell r="JX133">
            <v>0</v>
          </cell>
          <cell r="JY133">
            <v>0</v>
          </cell>
          <cell r="JZ133">
            <v>0</v>
          </cell>
          <cell r="KA133">
            <v>0</v>
          </cell>
          <cell r="KB133">
            <v>0</v>
          </cell>
          <cell r="KC133">
            <v>0</v>
          </cell>
          <cell r="KD133">
            <v>0</v>
          </cell>
          <cell r="KE133">
            <v>0</v>
          </cell>
          <cell r="KF133">
            <v>0</v>
          </cell>
          <cell r="KG133">
            <v>0</v>
          </cell>
          <cell r="KH133">
            <v>0</v>
          </cell>
          <cell r="KI133">
            <v>0</v>
          </cell>
          <cell r="KJ133">
            <v>0</v>
          </cell>
          <cell r="KK133">
            <v>0</v>
          </cell>
          <cell r="KL133">
            <v>0</v>
          </cell>
          <cell r="KM133">
            <v>0</v>
          </cell>
          <cell r="KN133">
            <v>0</v>
          </cell>
          <cell r="KO133">
            <v>0</v>
          </cell>
          <cell r="KP133">
            <v>0</v>
          </cell>
          <cell r="KQ133">
            <v>0</v>
          </cell>
          <cell r="KR133">
            <v>0</v>
          </cell>
          <cell r="KS133">
            <v>0</v>
          </cell>
          <cell r="KT133">
            <v>0</v>
          </cell>
          <cell r="KU133">
            <v>0</v>
          </cell>
          <cell r="KV133">
            <v>0</v>
          </cell>
          <cell r="KW133">
            <v>0</v>
          </cell>
          <cell r="KX133">
            <v>0</v>
          </cell>
          <cell r="KY133">
            <v>0</v>
          </cell>
          <cell r="KZ133">
            <v>0</v>
          </cell>
          <cell r="LA133">
            <v>0</v>
          </cell>
          <cell r="LB133">
            <v>0</v>
          </cell>
          <cell r="LC133">
            <v>0</v>
          </cell>
          <cell r="LD133">
            <v>0</v>
          </cell>
          <cell r="LE133">
            <v>0</v>
          </cell>
          <cell r="LF133">
            <v>0</v>
          </cell>
          <cell r="LG133">
            <v>0</v>
          </cell>
          <cell r="LH133">
            <v>0</v>
          </cell>
          <cell r="LI133">
            <v>0</v>
          </cell>
        </row>
        <row r="134">
          <cell r="D134">
            <v>4237</v>
          </cell>
          <cell r="E134" t="str">
            <v>Doprinos za zdravstvenu zaštitu penzionera</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B134">
            <v>0</v>
          </cell>
          <cell r="EC134">
            <v>0</v>
          </cell>
          <cell r="ED134">
            <v>0</v>
          </cell>
          <cell r="EE134">
            <v>0</v>
          </cell>
          <cell r="EF134">
            <v>0</v>
          </cell>
          <cell r="EG134">
            <v>0</v>
          </cell>
          <cell r="EH134">
            <v>0</v>
          </cell>
          <cell r="EI134">
            <v>0</v>
          </cell>
          <cell r="EJ134">
            <v>0</v>
          </cell>
          <cell r="EK134">
            <v>0</v>
          </cell>
          <cell r="EL134">
            <v>0</v>
          </cell>
          <cell r="EM134">
            <v>0</v>
          </cell>
          <cell r="EN134">
            <v>0</v>
          </cell>
          <cell r="EO134">
            <v>0</v>
          </cell>
          <cell r="EP134">
            <v>0</v>
          </cell>
          <cell r="EQ134">
            <v>0</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0</v>
          </cell>
          <cell r="FT134">
            <v>0</v>
          </cell>
          <cell r="FU134">
            <v>0</v>
          </cell>
          <cell r="FV134">
            <v>0</v>
          </cell>
          <cell r="FW134">
            <v>0</v>
          </cell>
          <cell r="FX134">
            <v>0</v>
          </cell>
          <cell r="FY134">
            <v>0</v>
          </cell>
          <cell r="FZ134">
            <v>0</v>
          </cell>
          <cell r="GA134">
            <v>0</v>
          </cell>
          <cell r="GB134">
            <v>0</v>
          </cell>
          <cell r="GC134">
            <v>0</v>
          </cell>
          <cell r="GD134">
            <v>0</v>
          </cell>
          <cell r="GE134">
            <v>0</v>
          </cell>
          <cell r="GF134">
            <v>0</v>
          </cell>
          <cell r="GG134">
            <v>0</v>
          </cell>
          <cell r="GH134">
            <v>0</v>
          </cell>
          <cell r="GI134">
            <v>0</v>
          </cell>
          <cell r="GJ134">
            <v>0</v>
          </cell>
          <cell r="GK134">
            <v>0</v>
          </cell>
          <cell r="GL134">
            <v>0</v>
          </cell>
          <cell r="GM134">
            <v>0</v>
          </cell>
          <cell r="GN134">
            <v>0</v>
          </cell>
          <cell r="GO134">
            <v>0</v>
          </cell>
          <cell r="GP134">
            <v>0</v>
          </cell>
          <cell r="GQ134">
            <v>0</v>
          </cell>
          <cell r="GR134">
            <v>0</v>
          </cell>
          <cell r="GS134">
            <v>0</v>
          </cell>
          <cell r="GT134">
            <v>0</v>
          </cell>
          <cell r="GU134">
            <v>0</v>
          </cell>
          <cell r="GV134">
            <v>0</v>
          </cell>
          <cell r="GW134">
            <v>0</v>
          </cell>
          <cell r="GX134">
            <v>0</v>
          </cell>
          <cell r="GY134">
            <v>0</v>
          </cell>
          <cell r="GZ134">
            <v>0</v>
          </cell>
          <cell r="HA134">
            <v>0</v>
          </cell>
          <cell r="HB134">
            <v>0</v>
          </cell>
          <cell r="HC134">
            <v>0</v>
          </cell>
          <cell r="HD134">
            <v>0</v>
          </cell>
          <cell r="HE134">
            <v>0</v>
          </cell>
          <cell r="HF134">
            <v>0</v>
          </cell>
          <cell r="HG134">
            <v>0</v>
          </cell>
          <cell r="HH134">
            <v>0</v>
          </cell>
          <cell r="HI134">
            <v>0</v>
          </cell>
          <cell r="HJ134">
            <v>0</v>
          </cell>
          <cell r="HK134">
            <v>0</v>
          </cell>
          <cell r="HL134">
            <v>0</v>
          </cell>
          <cell r="HM134">
            <v>0</v>
          </cell>
          <cell r="HN134">
            <v>0</v>
          </cell>
          <cell r="HO134">
            <v>0</v>
          </cell>
          <cell r="HP134">
            <v>0</v>
          </cell>
          <cell r="HQ134">
            <v>0</v>
          </cell>
          <cell r="HR134">
            <v>0</v>
          </cell>
          <cell r="HS134">
            <v>0</v>
          </cell>
          <cell r="HT134">
            <v>0</v>
          </cell>
          <cell r="HU134">
            <v>0</v>
          </cell>
          <cell r="HV134">
            <v>0</v>
          </cell>
          <cell r="HW134">
            <v>0</v>
          </cell>
          <cell r="HX134">
            <v>0</v>
          </cell>
          <cell r="HY134">
            <v>0</v>
          </cell>
          <cell r="HZ134">
            <v>0</v>
          </cell>
          <cell r="IA134">
            <v>0</v>
          </cell>
          <cell r="IB134">
            <v>0</v>
          </cell>
          <cell r="IC134">
            <v>0</v>
          </cell>
          <cell r="ID134">
            <v>0</v>
          </cell>
          <cell r="IE134">
            <v>0</v>
          </cell>
          <cell r="IF134">
            <v>0</v>
          </cell>
          <cell r="IG134">
            <v>0</v>
          </cell>
          <cell r="IH134">
            <v>0</v>
          </cell>
          <cell r="II134">
            <v>0</v>
          </cell>
          <cell r="IJ134">
            <v>0</v>
          </cell>
          <cell r="IK134">
            <v>0</v>
          </cell>
          <cell r="IL134">
            <v>0</v>
          </cell>
          <cell r="IM134">
            <v>0</v>
          </cell>
          <cell r="IN134">
            <v>0</v>
          </cell>
          <cell r="IO134">
            <v>0</v>
          </cell>
          <cell r="IP134">
            <v>0</v>
          </cell>
          <cell r="IQ134">
            <v>0</v>
          </cell>
          <cell r="IR134">
            <v>0</v>
          </cell>
          <cell r="IS134">
            <v>0</v>
          </cell>
          <cell r="IT134">
            <v>0</v>
          </cell>
          <cell r="IU134">
            <v>0</v>
          </cell>
          <cell r="IV134">
            <v>0</v>
          </cell>
          <cell r="IW134">
            <v>0</v>
          </cell>
          <cell r="IX134">
            <v>0</v>
          </cell>
          <cell r="IY134">
            <v>0</v>
          </cell>
          <cell r="IZ134">
            <v>0</v>
          </cell>
          <cell r="JA134">
            <v>0</v>
          </cell>
          <cell r="JB134">
            <v>0</v>
          </cell>
          <cell r="JC134">
            <v>0</v>
          </cell>
          <cell r="JD134">
            <v>0</v>
          </cell>
          <cell r="JE134">
            <v>0</v>
          </cell>
          <cell r="JF134">
            <v>0</v>
          </cell>
          <cell r="JG134">
            <v>0</v>
          </cell>
          <cell r="JH134">
            <v>0</v>
          </cell>
          <cell r="JI134">
            <v>0</v>
          </cell>
          <cell r="JJ134">
            <v>0</v>
          </cell>
          <cell r="JK134">
            <v>0</v>
          </cell>
          <cell r="JL134">
            <v>0</v>
          </cell>
          <cell r="JM134">
            <v>0</v>
          </cell>
          <cell r="JN134">
            <v>0</v>
          </cell>
          <cell r="JO134">
            <v>0</v>
          </cell>
          <cell r="JP134">
            <v>0</v>
          </cell>
          <cell r="JQ134">
            <v>0</v>
          </cell>
          <cell r="JR134">
            <v>0</v>
          </cell>
          <cell r="JS134">
            <v>0</v>
          </cell>
          <cell r="JT134">
            <v>0</v>
          </cell>
          <cell r="JU134">
            <v>0</v>
          </cell>
          <cell r="JV134">
            <v>0</v>
          </cell>
          <cell r="JW134">
            <v>0</v>
          </cell>
          <cell r="JX134">
            <v>0</v>
          </cell>
          <cell r="JY134">
            <v>0</v>
          </cell>
          <cell r="JZ134">
            <v>0</v>
          </cell>
          <cell r="KA134">
            <v>0</v>
          </cell>
          <cell r="KB134">
            <v>0</v>
          </cell>
          <cell r="KC134">
            <v>0</v>
          </cell>
          <cell r="KD134">
            <v>0</v>
          </cell>
          <cell r="KE134">
            <v>0</v>
          </cell>
          <cell r="KF134">
            <v>0</v>
          </cell>
          <cell r="KG134">
            <v>0</v>
          </cell>
          <cell r="KH134">
            <v>0</v>
          </cell>
          <cell r="KI134">
            <v>0</v>
          </cell>
          <cell r="KJ134">
            <v>0</v>
          </cell>
          <cell r="KK134">
            <v>0</v>
          </cell>
          <cell r="KL134">
            <v>0</v>
          </cell>
          <cell r="KM134">
            <v>0</v>
          </cell>
          <cell r="KN134">
            <v>0</v>
          </cell>
          <cell r="KO134">
            <v>0</v>
          </cell>
          <cell r="KP134">
            <v>0</v>
          </cell>
          <cell r="KQ134">
            <v>0</v>
          </cell>
          <cell r="KR134">
            <v>0</v>
          </cell>
          <cell r="KS134">
            <v>0</v>
          </cell>
          <cell r="KT134">
            <v>0</v>
          </cell>
          <cell r="KU134">
            <v>0</v>
          </cell>
          <cell r="KV134">
            <v>0</v>
          </cell>
          <cell r="KW134">
            <v>0</v>
          </cell>
          <cell r="KX134">
            <v>0</v>
          </cell>
          <cell r="KY134">
            <v>0</v>
          </cell>
          <cell r="KZ134">
            <v>0</v>
          </cell>
          <cell r="LA134">
            <v>0</v>
          </cell>
          <cell r="LB134">
            <v>0</v>
          </cell>
          <cell r="LC134">
            <v>0</v>
          </cell>
          <cell r="LD134">
            <v>0</v>
          </cell>
          <cell r="LE134">
            <v>0</v>
          </cell>
          <cell r="LF134">
            <v>0</v>
          </cell>
          <cell r="LG134">
            <v>0</v>
          </cell>
          <cell r="LH134">
            <v>0</v>
          </cell>
          <cell r="LI134">
            <v>0</v>
          </cell>
        </row>
        <row r="135">
          <cell r="C135">
            <v>424</v>
          </cell>
          <cell r="D135">
            <v>424</v>
          </cell>
          <cell r="E135" t="str">
            <v>Ostala prava iz oblasti zdravstvene zaštite</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639432.91000000015</v>
          </cell>
          <cell r="CM135">
            <v>1579093.2500000002</v>
          </cell>
          <cell r="CN135">
            <v>626460.35000000009</v>
          </cell>
          <cell r="CO135">
            <v>1544704.7100000004</v>
          </cell>
          <cell r="CP135">
            <v>1166317.4599999997</v>
          </cell>
          <cell r="CQ135">
            <v>678250.89000000025</v>
          </cell>
          <cell r="CR135">
            <v>1306714.3699999999</v>
          </cell>
          <cell r="CS135">
            <v>1105331.22</v>
          </cell>
          <cell r="CT135">
            <v>1786629.0099999988</v>
          </cell>
          <cell r="CU135">
            <v>1261101.8699999999</v>
          </cell>
          <cell r="CV135">
            <v>1076426.2</v>
          </cell>
          <cell r="CW135">
            <v>2021633.8499999987</v>
          </cell>
          <cell r="CX135">
            <v>1293482.7299999997</v>
          </cell>
          <cell r="CY135">
            <v>1086849.98</v>
          </cell>
          <cell r="CZ135">
            <v>818430.35000000021</v>
          </cell>
          <cell r="DA135">
            <v>1570673.3899999997</v>
          </cell>
          <cell r="DB135">
            <v>1228987.79</v>
          </cell>
          <cell r="DC135">
            <v>1337111.7700000003</v>
          </cell>
          <cell r="DD135">
            <v>1115187.44</v>
          </cell>
          <cell r="DE135">
            <v>1756755.5599999998</v>
          </cell>
          <cell r="DF135">
            <v>609320.99</v>
          </cell>
          <cell r="DG135">
            <v>1504324.0299999996</v>
          </cell>
          <cell r="DH135">
            <v>1467582.65</v>
          </cell>
          <cell r="DI135">
            <v>1426429.0600000005</v>
          </cell>
          <cell r="DJ135">
            <v>2071244.14</v>
          </cell>
          <cell r="DK135">
            <v>1199019.9400000002</v>
          </cell>
          <cell r="DL135">
            <v>1102979.5</v>
          </cell>
          <cell r="DM135">
            <v>1146889.2000000004</v>
          </cell>
          <cell r="DN135">
            <v>1220185.26</v>
          </cell>
          <cell r="DO135">
            <v>594321.54</v>
          </cell>
          <cell r="DP135">
            <v>1273205.0199999998</v>
          </cell>
          <cell r="DQ135">
            <v>1006470.19</v>
          </cell>
          <cell r="DR135">
            <v>1242793.6300000001</v>
          </cell>
          <cell r="DS135">
            <v>1182832.1200000001</v>
          </cell>
          <cell r="DT135">
            <v>745599.45999999985</v>
          </cell>
          <cell r="DU135">
            <v>1664459.9999999995</v>
          </cell>
          <cell r="DV135">
            <v>1150369.68</v>
          </cell>
          <cell r="DW135">
            <v>923381.67999999959</v>
          </cell>
          <cell r="DX135">
            <v>1480160.7099999995</v>
          </cell>
          <cell r="DY135">
            <v>951748.64000000013</v>
          </cell>
          <cell r="DZ135">
            <v>1197411.44</v>
          </cell>
          <cell r="EA135">
            <v>1025179.4</v>
          </cell>
          <cell r="EB135">
            <v>630668.05000000005</v>
          </cell>
          <cell r="EC135">
            <v>1198731.9099999999</v>
          </cell>
          <cell r="ED135">
            <v>1323846.92</v>
          </cell>
          <cell r="EE135">
            <v>1613956.28</v>
          </cell>
          <cell r="EF135">
            <v>1810820.34</v>
          </cell>
          <cell r="EG135">
            <v>2973474.95</v>
          </cell>
          <cell r="EH135">
            <v>202511.01</v>
          </cell>
          <cell r="EI135">
            <v>1122393.47</v>
          </cell>
          <cell r="EJ135">
            <v>2105961.34</v>
          </cell>
          <cell r="EK135">
            <v>1278855.19</v>
          </cell>
          <cell r="EL135">
            <v>1134813.47</v>
          </cell>
          <cell r="EM135">
            <v>1335830.71</v>
          </cell>
          <cell r="EN135">
            <v>1666149.56</v>
          </cell>
          <cell r="EO135">
            <v>1463570.61</v>
          </cell>
          <cell r="EP135">
            <v>1518302.55</v>
          </cell>
          <cell r="EQ135">
            <v>1424217.95</v>
          </cell>
          <cell r="ER135">
            <v>1512893.76</v>
          </cell>
          <cell r="ES135">
            <v>1723879.49</v>
          </cell>
          <cell r="ET135">
            <v>0</v>
          </cell>
          <cell r="EU135">
            <v>0</v>
          </cell>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cell r="FQ135">
            <v>0</v>
          </cell>
          <cell r="FR135">
            <v>0</v>
          </cell>
          <cell r="FS135">
            <v>0</v>
          </cell>
          <cell r="FT135">
            <v>0</v>
          </cell>
          <cell r="FU135">
            <v>0</v>
          </cell>
          <cell r="FV135">
            <v>0</v>
          </cell>
          <cell r="FW135">
            <v>0</v>
          </cell>
          <cell r="FX135">
            <v>0</v>
          </cell>
          <cell r="FY135">
            <v>0</v>
          </cell>
          <cell r="FZ135">
            <v>0</v>
          </cell>
          <cell r="GA135">
            <v>0</v>
          </cell>
          <cell r="GB135">
            <v>0</v>
          </cell>
          <cell r="GC135">
            <v>0</v>
          </cell>
          <cell r="GD135">
            <v>0</v>
          </cell>
          <cell r="GE135">
            <v>0</v>
          </cell>
          <cell r="GF135">
            <v>0</v>
          </cell>
          <cell r="GG135">
            <v>0</v>
          </cell>
          <cell r="GH135">
            <v>0</v>
          </cell>
          <cell r="GI135">
            <v>0</v>
          </cell>
          <cell r="GJ135">
            <v>0</v>
          </cell>
          <cell r="GK135">
            <v>0</v>
          </cell>
          <cell r="GL135">
            <v>0</v>
          </cell>
          <cell r="GM135">
            <v>0</v>
          </cell>
          <cell r="GN135">
            <v>0</v>
          </cell>
          <cell r="GO135">
            <v>0</v>
          </cell>
          <cell r="GP135">
            <v>0</v>
          </cell>
          <cell r="GQ135">
            <v>0</v>
          </cell>
          <cell r="GR135">
            <v>0</v>
          </cell>
          <cell r="GS135">
            <v>0</v>
          </cell>
          <cell r="GT135">
            <v>0</v>
          </cell>
          <cell r="GU135">
            <v>0</v>
          </cell>
          <cell r="GV135">
            <v>0</v>
          </cell>
          <cell r="GW135">
            <v>0</v>
          </cell>
          <cell r="GX135">
            <v>0</v>
          </cell>
          <cell r="GY135">
            <v>0</v>
          </cell>
          <cell r="GZ135">
            <v>0</v>
          </cell>
          <cell r="HA135">
            <v>0</v>
          </cell>
          <cell r="HB135">
            <v>0</v>
          </cell>
          <cell r="HC135">
            <v>0</v>
          </cell>
          <cell r="HD135">
            <v>0</v>
          </cell>
          <cell r="HE135">
            <v>0</v>
          </cell>
          <cell r="HF135">
            <v>0</v>
          </cell>
          <cell r="HG135">
            <v>0</v>
          </cell>
          <cell r="HH135">
            <v>0</v>
          </cell>
          <cell r="HI135">
            <v>0</v>
          </cell>
          <cell r="HJ135">
            <v>0</v>
          </cell>
          <cell r="HK135">
            <v>0</v>
          </cell>
          <cell r="HL135">
            <v>0</v>
          </cell>
          <cell r="HM135">
            <v>0</v>
          </cell>
          <cell r="HN135">
            <v>0</v>
          </cell>
          <cell r="HO135">
            <v>0</v>
          </cell>
          <cell r="HP135">
            <v>0</v>
          </cell>
          <cell r="HQ135">
            <v>0</v>
          </cell>
          <cell r="HR135">
            <v>0</v>
          </cell>
          <cell r="HS135">
            <v>0</v>
          </cell>
          <cell r="HT135">
            <v>0</v>
          </cell>
          <cell r="HU135">
            <v>0</v>
          </cell>
          <cell r="HV135">
            <v>0</v>
          </cell>
          <cell r="HW135">
            <v>0</v>
          </cell>
          <cell r="HX135">
            <v>0</v>
          </cell>
          <cell r="HY135">
            <v>0</v>
          </cell>
          <cell r="HZ135">
            <v>0</v>
          </cell>
          <cell r="IA135">
            <v>0</v>
          </cell>
          <cell r="IB135">
            <v>0</v>
          </cell>
          <cell r="IC135">
            <v>0</v>
          </cell>
          <cell r="ID135">
            <v>0</v>
          </cell>
          <cell r="IE135">
            <v>0</v>
          </cell>
          <cell r="IF135">
            <v>0</v>
          </cell>
          <cell r="IG135">
            <v>0</v>
          </cell>
          <cell r="IH135">
            <v>0</v>
          </cell>
          <cell r="II135">
            <v>0</v>
          </cell>
          <cell r="IJ135">
            <v>0</v>
          </cell>
          <cell r="IK135">
            <v>0</v>
          </cell>
          <cell r="IL135">
            <v>0</v>
          </cell>
          <cell r="IM135">
            <v>0</v>
          </cell>
          <cell r="IN135">
            <v>0</v>
          </cell>
          <cell r="IO135">
            <v>0</v>
          </cell>
          <cell r="IP135">
            <v>0</v>
          </cell>
          <cell r="IQ135">
            <v>0</v>
          </cell>
          <cell r="IR135">
            <v>0</v>
          </cell>
          <cell r="IS135">
            <v>0</v>
          </cell>
          <cell r="IT135">
            <v>0</v>
          </cell>
          <cell r="IU135">
            <v>0</v>
          </cell>
          <cell r="IV135">
            <v>0</v>
          </cell>
          <cell r="IW135">
            <v>0</v>
          </cell>
          <cell r="IX135">
            <v>0</v>
          </cell>
          <cell r="IY135">
            <v>0</v>
          </cell>
          <cell r="IZ135">
            <v>0</v>
          </cell>
          <cell r="JA135">
            <v>0</v>
          </cell>
          <cell r="JB135">
            <v>0</v>
          </cell>
          <cell r="JC135">
            <v>0</v>
          </cell>
          <cell r="JD135">
            <v>0</v>
          </cell>
          <cell r="JE135">
            <v>0</v>
          </cell>
          <cell r="JF135">
            <v>0</v>
          </cell>
          <cell r="JG135">
            <v>0</v>
          </cell>
          <cell r="JH135">
            <v>0</v>
          </cell>
          <cell r="JI135">
            <v>0</v>
          </cell>
          <cell r="JJ135">
            <v>0</v>
          </cell>
          <cell r="JK135">
            <v>0</v>
          </cell>
          <cell r="JL135">
            <v>0</v>
          </cell>
          <cell r="JM135">
            <v>0</v>
          </cell>
          <cell r="JN135">
            <v>0</v>
          </cell>
          <cell r="JO135">
            <v>0</v>
          </cell>
          <cell r="JP135">
            <v>0</v>
          </cell>
          <cell r="JQ135">
            <v>0</v>
          </cell>
          <cell r="JR135">
            <v>0</v>
          </cell>
          <cell r="JS135">
            <v>0</v>
          </cell>
          <cell r="JT135">
            <v>0</v>
          </cell>
          <cell r="JU135">
            <v>0</v>
          </cell>
          <cell r="JV135">
            <v>0</v>
          </cell>
          <cell r="JW135">
            <v>0</v>
          </cell>
          <cell r="JX135">
            <v>0</v>
          </cell>
          <cell r="JY135">
            <v>0</v>
          </cell>
          <cell r="JZ135">
            <v>0</v>
          </cell>
          <cell r="KA135">
            <v>0</v>
          </cell>
          <cell r="KB135">
            <v>0</v>
          </cell>
          <cell r="KC135">
            <v>0</v>
          </cell>
          <cell r="KD135">
            <v>0</v>
          </cell>
          <cell r="KE135">
            <v>0</v>
          </cell>
          <cell r="KF135">
            <v>0</v>
          </cell>
          <cell r="KG135">
            <v>0</v>
          </cell>
          <cell r="KH135">
            <v>0</v>
          </cell>
          <cell r="KI135">
            <v>0</v>
          </cell>
          <cell r="KJ135">
            <v>0</v>
          </cell>
          <cell r="KK135">
            <v>0</v>
          </cell>
          <cell r="KL135">
            <v>0</v>
          </cell>
          <cell r="KM135">
            <v>0</v>
          </cell>
          <cell r="KN135">
            <v>0</v>
          </cell>
          <cell r="KO135">
            <v>0</v>
          </cell>
          <cell r="KP135">
            <v>0</v>
          </cell>
          <cell r="KQ135">
            <v>0</v>
          </cell>
          <cell r="KR135">
            <v>0</v>
          </cell>
          <cell r="KS135">
            <v>0</v>
          </cell>
          <cell r="KT135">
            <v>0</v>
          </cell>
          <cell r="KU135">
            <v>0</v>
          </cell>
          <cell r="KV135">
            <v>0</v>
          </cell>
          <cell r="KW135">
            <v>0</v>
          </cell>
          <cell r="KX135">
            <v>0</v>
          </cell>
          <cell r="KY135">
            <v>0</v>
          </cell>
          <cell r="KZ135">
            <v>0</v>
          </cell>
          <cell r="LA135">
            <v>0</v>
          </cell>
          <cell r="LB135">
            <v>0</v>
          </cell>
          <cell r="LC135">
            <v>0</v>
          </cell>
          <cell r="LD135">
            <v>0</v>
          </cell>
          <cell r="LE135">
            <v>0</v>
          </cell>
          <cell r="LF135">
            <v>0</v>
          </cell>
          <cell r="LG135">
            <v>0</v>
          </cell>
          <cell r="LH135">
            <v>0</v>
          </cell>
          <cell r="LI135">
            <v>0</v>
          </cell>
        </row>
        <row r="136">
          <cell r="D136">
            <v>4241</v>
          </cell>
          <cell r="E136" t="str">
            <v>Liječenje van Crne Gore</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639432.91000000015</v>
          </cell>
          <cell r="CM136">
            <v>1579093.2500000002</v>
          </cell>
          <cell r="CN136">
            <v>626460.35000000009</v>
          </cell>
          <cell r="CO136">
            <v>1544704.7100000004</v>
          </cell>
          <cell r="CP136">
            <v>1166317.4599999997</v>
          </cell>
          <cell r="CQ136">
            <v>678250.89000000025</v>
          </cell>
          <cell r="CR136">
            <v>1306714.3699999999</v>
          </cell>
          <cell r="CS136">
            <v>1105331.22</v>
          </cell>
          <cell r="CT136">
            <v>1786629.0099999988</v>
          </cell>
          <cell r="CU136">
            <v>1261101.8699999999</v>
          </cell>
          <cell r="CV136">
            <v>1076426.2</v>
          </cell>
          <cell r="CW136">
            <v>2021633.8499999987</v>
          </cell>
          <cell r="CX136">
            <v>1293482.7299999997</v>
          </cell>
          <cell r="CY136">
            <v>1086849.98</v>
          </cell>
          <cell r="CZ136">
            <v>818430.35000000021</v>
          </cell>
          <cell r="DA136">
            <v>1570673.3899999997</v>
          </cell>
          <cell r="DB136">
            <v>1228987.79</v>
          </cell>
          <cell r="DC136">
            <v>1337111.7700000003</v>
          </cell>
          <cell r="DD136">
            <v>1115187.44</v>
          </cell>
          <cell r="DE136">
            <v>1756755.5599999998</v>
          </cell>
          <cell r="DF136">
            <v>609320.99</v>
          </cell>
          <cell r="DG136">
            <v>1504324.0299999996</v>
          </cell>
          <cell r="DH136">
            <v>1467582.65</v>
          </cell>
          <cell r="DI136">
            <v>1426429.0600000005</v>
          </cell>
          <cell r="DJ136">
            <v>2071244.14</v>
          </cell>
          <cell r="DK136">
            <v>1199019.9400000002</v>
          </cell>
          <cell r="DL136">
            <v>1102979.5</v>
          </cell>
          <cell r="DM136">
            <v>1146889.2000000004</v>
          </cell>
          <cell r="DN136">
            <v>1220185.26</v>
          </cell>
          <cell r="DO136">
            <v>594321.54</v>
          </cell>
          <cell r="DP136">
            <v>1273205.0199999998</v>
          </cell>
          <cell r="DQ136">
            <v>1006470.19</v>
          </cell>
          <cell r="DR136">
            <v>1242793.6300000001</v>
          </cell>
          <cell r="DS136">
            <v>1182832.1200000001</v>
          </cell>
          <cell r="DT136">
            <v>745599.45999999985</v>
          </cell>
          <cell r="DU136">
            <v>1664459.9999999995</v>
          </cell>
          <cell r="DV136">
            <v>1150369.68</v>
          </cell>
          <cell r="DW136">
            <v>923381.67999999959</v>
          </cell>
          <cell r="DX136">
            <v>1480160.7099999995</v>
          </cell>
          <cell r="DY136">
            <v>951748.64000000013</v>
          </cell>
          <cell r="DZ136">
            <v>1197411.44</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U136">
            <v>0</v>
          </cell>
          <cell r="GV136">
            <v>0</v>
          </cell>
          <cell r="GW136">
            <v>0</v>
          </cell>
          <cell r="GX136">
            <v>0</v>
          </cell>
          <cell r="GY136">
            <v>0</v>
          </cell>
          <cell r="GZ136">
            <v>0</v>
          </cell>
          <cell r="HA136">
            <v>0</v>
          </cell>
          <cell r="HB136">
            <v>0</v>
          </cell>
          <cell r="HC136">
            <v>0</v>
          </cell>
          <cell r="HD136">
            <v>0</v>
          </cell>
          <cell r="HE136">
            <v>0</v>
          </cell>
          <cell r="HF136">
            <v>0</v>
          </cell>
          <cell r="HG136">
            <v>0</v>
          </cell>
          <cell r="HH136">
            <v>0</v>
          </cell>
          <cell r="HI136">
            <v>0</v>
          </cell>
          <cell r="HJ136">
            <v>0</v>
          </cell>
          <cell r="HK136">
            <v>0</v>
          </cell>
          <cell r="HL136">
            <v>0</v>
          </cell>
          <cell r="HM136">
            <v>0</v>
          </cell>
          <cell r="HN136">
            <v>0</v>
          </cell>
          <cell r="HO136">
            <v>0</v>
          </cell>
          <cell r="HP136">
            <v>0</v>
          </cell>
          <cell r="HQ136">
            <v>0</v>
          </cell>
          <cell r="HR136">
            <v>0</v>
          </cell>
          <cell r="HS136">
            <v>0</v>
          </cell>
          <cell r="HT136">
            <v>0</v>
          </cell>
          <cell r="HU136">
            <v>0</v>
          </cell>
          <cell r="HV136">
            <v>0</v>
          </cell>
          <cell r="HW136">
            <v>0</v>
          </cell>
          <cell r="HX136">
            <v>0</v>
          </cell>
          <cell r="HY136">
            <v>0</v>
          </cell>
          <cell r="HZ136">
            <v>0</v>
          </cell>
          <cell r="IA136">
            <v>0</v>
          </cell>
          <cell r="IB136">
            <v>0</v>
          </cell>
          <cell r="IC136">
            <v>0</v>
          </cell>
          <cell r="ID136">
            <v>0</v>
          </cell>
          <cell r="IE136">
            <v>0</v>
          </cell>
          <cell r="IF136">
            <v>0</v>
          </cell>
          <cell r="IG136">
            <v>0</v>
          </cell>
          <cell r="IH136">
            <v>0</v>
          </cell>
          <cell r="II136">
            <v>0</v>
          </cell>
          <cell r="IJ136">
            <v>0</v>
          </cell>
          <cell r="IK136">
            <v>0</v>
          </cell>
          <cell r="IL136">
            <v>0</v>
          </cell>
          <cell r="IM136">
            <v>0</v>
          </cell>
          <cell r="IN136">
            <v>0</v>
          </cell>
          <cell r="IO136">
            <v>0</v>
          </cell>
          <cell r="IP136">
            <v>0</v>
          </cell>
          <cell r="IQ136">
            <v>0</v>
          </cell>
          <cell r="IR136">
            <v>0</v>
          </cell>
          <cell r="IS136">
            <v>0</v>
          </cell>
          <cell r="IT136">
            <v>0</v>
          </cell>
          <cell r="IU136">
            <v>0</v>
          </cell>
          <cell r="IV136">
            <v>0</v>
          </cell>
          <cell r="IW136">
            <v>0</v>
          </cell>
          <cell r="IX136">
            <v>0</v>
          </cell>
          <cell r="IY136">
            <v>0</v>
          </cell>
          <cell r="IZ136">
            <v>0</v>
          </cell>
          <cell r="JA136">
            <v>0</v>
          </cell>
          <cell r="JB136">
            <v>0</v>
          </cell>
          <cell r="JC136">
            <v>0</v>
          </cell>
          <cell r="JD136">
            <v>0</v>
          </cell>
          <cell r="JE136">
            <v>0</v>
          </cell>
          <cell r="JF136">
            <v>0</v>
          </cell>
          <cell r="JG136">
            <v>0</v>
          </cell>
          <cell r="JH136">
            <v>0</v>
          </cell>
          <cell r="JI136">
            <v>0</v>
          </cell>
          <cell r="JJ136">
            <v>0</v>
          </cell>
          <cell r="JK136">
            <v>0</v>
          </cell>
          <cell r="JL136">
            <v>0</v>
          </cell>
          <cell r="JM136">
            <v>0</v>
          </cell>
          <cell r="JN136">
            <v>0</v>
          </cell>
          <cell r="JO136">
            <v>0</v>
          </cell>
          <cell r="JP136">
            <v>0</v>
          </cell>
          <cell r="JQ136">
            <v>0</v>
          </cell>
          <cell r="JR136">
            <v>0</v>
          </cell>
          <cell r="JS136">
            <v>0</v>
          </cell>
          <cell r="JT136">
            <v>0</v>
          </cell>
          <cell r="JU136">
            <v>0</v>
          </cell>
          <cell r="JV136">
            <v>0</v>
          </cell>
          <cell r="JW136">
            <v>0</v>
          </cell>
          <cell r="JX136">
            <v>0</v>
          </cell>
          <cell r="JY136">
            <v>0</v>
          </cell>
          <cell r="JZ136">
            <v>0</v>
          </cell>
          <cell r="KA136">
            <v>0</v>
          </cell>
          <cell r="KB136">
            <v>0</v>
          </cell>
          <cell r="KC136">
            <v>0</v>
          </cell>
          <cell r="KD136">
            <v>0</v>
          </cell>
          <cell r="KE136">
            <v>0</v>
          </cell>
          <cell r="KF136">
            <v>0</v>
          </cell>
          <cell r="KG136">
            <v>0</v>
          </cell>
          <cell r="KH136">
            <v>0</v>
          </cell>
          <cell r="KI136">
            <v>0</v>
          </cell>
          <cell r="KJ136">
            <v>0</v>
          </cell>
          <cell r="KK136">
            <v>0</v>
          </cell>
          <cell r="KL136">
            <v>0</v>
          </cell>
          <cell r="KM136">
            <v>0</v>
          </cell>
          <cell r="KN136">
            <v>0</v>
          </cell>
          <cell r="KO136">
            <v>0</v>
          </cell>
          <cell r="KP136">
            <v>0</v>
          </cell>
          <cell r="KQ136">
            <v>0</v>
          </cell>
          <cell r="KR136">
            <v>0</v>
          </cell>
          <cell r="KS136">
            <v>0</v>
          </cell>
          <cell r="KT136">
            <v>0</v>
          </cell>
          <cell r="KU136">
            <v>0</v>
          </cell>
          <cell r="KV136">
            <v>0</v>
          </cell>
          <cell r="KW136">
            <v>0</v>
          </cell>
          <cell r="KX136">
            <v>0</v>
          </cell>
          <cell r="KY136">
            <v>0</v>
          </cell>
          <cell r="KZ136">
            <v>0</v>
          </cell>
          <cell r="LA136">
            <v>0</v>
          </cell>
          <cell r="LB136">
            <v>0</v>
          </cell>
          <cell r="LC136">
            <v>0</v>
          </cell>
          <cell r="LD136">
            <v>0</v>
          </cell>
          <cell r="LE136">
            <v>0</v>
          </cell>
          <cell r="LF136">
            <v>0</v>
          </cell>
          <cell r="LG136">
            <v>0</v>
          </cell>
          <cell r="LH136">
            <v>0</v>
          </cell>
          <cell r="LI136">
            <v>0</v>
          </cell>
        </row>
        <row r="137">
          <cell r="C137">
            <v>425</v>
          </cell>
          <cell r="D137">
            <v>425</v>
          </cell>
          <cell r="E137" t="str">
            <v>Ostala prava iz zdravstvenog osiguranja</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370401.12000000005</v>
          </cell>
          <cell r="CM137">
            <v>620552.5199999999</v>
          </cell>
          <cell r="CN137">
            <v>638457.29</v>
          </cell>
          <cell r="CO137">
            <v>505586.33999999991</v>
          </cell>
          <cell r="CP137">
            <v>569999.48</v>
          </cell>
          <cell r="CQ137">
            <v>860418.68</v>
          </cell>
          <cell r="CR137">
            <v>568338.07999999984</v>
          </cell>
          <cell r="CS137">
            <v>637853.68000000005</v>
          </cell>
          <cell r="CT137">
            <v>721453.06999999983</v>
          </cell>
          <cell r="CU137">
            <v>561941.62</v>
          </cell>
          <cell r="CV137">
            <v>443816.17000000004</v>
          </cell>
          <cell r="CW137">
            <v>1363707.3099999996</v>
          </cell>
          <cell r="CX137">
            <v>503185.41000000003</v>
          </cell>
          <cell r="CY137">
            <v>426354.28999999992</v>
          </cell>
          <cell r="CZ137">
            <v>628953.87</v>
          </cell>
          <cell r="DA137">
            <v>620067.23</v>
          </cell>
          <cell r="DB137">
            <v>662196.34000000008</v>
          </cell>
          <cell r="DC137">
            <v>772197.06999999983</v>
          </cell>
          <cell r="DD137">
            <v>705999.46</v>
          </cell>
          <cell r="DE137">
            <v>680678.52000000025</v>
          </cell>
          <cell r="DF137">
            <v>658703.32999999996</v>
          </cell>
          <cell r="DG137">
            <v>796557.62999999977</v>
          </cell>
          <cell r="DH137">
            <v>890787.12000000023</v>
          </cell>
          <cell r="DI137">
            <v>743659.84</v>
          </cell>
          <cell r="DJ137">
            <v>749043.34</v>
          </cell>
          <cell r="DK137">
            <v>616767.44999999984</v>
          </cell>
          <cell r="DL137">
            <v>535380.03</v>
          </cell>
          <cell r="DM137">
            <v>653304.86999999988</v>
          </cell>
          <cell r="DN137">
            <v>766570.99</v>
          </cell>
          <cell r="DO137">
            <v>569528.72</v>
          </cell>
          <cell r="DP137">
            <v>637917.58999999985</v>
          </cell>
          <cell r="DQ137">
            <v>324544.67999999993</v>
          </cell>
          <cell r="DR137">
            <v>1008401.7400000005</v>
          </cell>
          <cell r="DS137">
            <v>718254.19</v>
          </cell>
          <cell r="DT137">
            <v>778942.84</v>
          </cell>
          <cell r="DU137">
            <v>702885.63</v>
          </cell>
          <cell r="DV137">
            <v>652321.29999999981</v>
          </cell>
          <cell r="DW137">
            <v>711488.03</v>
          </cell>
          <cell r="DX137">
            <v>727068.71999999986</v>
          </cell>
          <cell r="DY137">
            <v>744546.84000000008</v>
          </cell>
          <cell r="DZ137">
            <v>845214.7</v>
          </cell>
          <cell r="EA137">
            <v>704498.55</v>
          </cell>
          <cell r="EB137">
            <v>527845.81999999995</v>
          </cell>
          <cell r="EC137">
            <v>606574.91</v>
          </cell>
          <cell r="ED137">
            <v>1032313.21</v>
          </cell>
          <cell r="EE137">
            <v>702384.14</v>
          </cell>
          <cell r="EF137">
            <v>706462.4</v>
          </cell>
          <cell r="EG137">
            <v>3305498.13</v>
          </cell>
          <cell r="EH137">
            <v>266542</v>
          </cell>
          <cell r="EI137">
            <v>813711.97</v>
          </cell>
          <cell r="EJ137">
            <v>753027.44</v>
          </cell>
          <cell r="EK137">
            <v>524268.09</v>
          </cell>
          <cell r="EL137">
            <v>1044437.47</v>
          </cell>
          <cell r="EM137">
            <v>791930.72</v>
          </cell>
          <cell r="EN137">
            <v>567515.49</v>
          </cell>
          <cell r="EO137">
            <v>700345.86</v>
          </cell>
          <cell r="EP137">
            <v>933405.66</v>
          </cell>
          <cell r="EQ137">
            <v>704680.49</v>
          </cell>
          <cell r="ER137">
            <v>758794.16</v>
          </cell>
          <cell r="ES137">
            <v>765627.44</v>
          </cell>
          <cell r="ET137">
            <v>0</v>
          </cell>
          <cell r="EU137">
            <v>0</v>
          </cell>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cell r="GA137">
            <v>0</v>
          </cell>
          <cell r="GB137">
            <v>0</v>
          </cell>
          <cell r="GC137">
            <v>0</v>
          </cell>
          <cell r="GD137">
            <v>0</v>
          </cell>
          <cell r="GE137">
            <v>0</v>
          </cell>
          <cell r="GF137">
            <v>0</v>
          </cell>
          <cell r="GG137">
            <v>0</v>
          </cell>
          <cell r="GH137">
            <v>0</v>
          </cell>
          <cell r="GI137">
            <v>0</v>
          </cell>
          <cell r="GJ137">
            <v>0</v>
          </cell>
          <cell r="GK137">
            <v>0</v>
          </cell>
          <cell r="GL137">
            <v>0</v>
          </cell>
          <cell r="GM137">
            <v>0</v>
          </cell>
          <cell r="GN137">
            <v>0</v>
          </cell>
          <cell r="GO137">
            <v>0</v>
          </cell>
          <cell r="GP137">
            <v>0</v>
          </cell>
          <cell r="GQ137">
            <v>0</v>
          </cell>
          <cell r="GR137">
            <v>0</v>
          </cell>
          <cell r="GS137">
            <v>0</v>
          </cell>
          <cell r="GT137">
            <v>0</v>
          </cell>
          <cell r="GU137">
            <v>0</v>
          </cell>
          <cell r="GV137">
            <v>0</v>
          </cell>
          <cell r="GW137">
            <v>0</v>
          </cell>
          <cell r="GX137">
            <v>0</v>
          </cell>
          <cell r="GY137">
            <v>0</v>
          </cell>
          <cell r="GZ137">
            <v>0</v>
          </cell>
          <cell r="HA137">
            <v>0</v>
          </cell>
          <cell r="HB137">
            <v>0</v>
          </cell>
          <cell r="HC137">
            <v>0</v>
          </cell>
          <cell r="HD137">
            <v>0</v>
          </cell>
          <cell r="HE137">
            <v>0</v>
          </cell>
          <cell r="HF137">
            <v>0</v>
          </cell>
          <cell r="HG137">
            <v>0</v>
          </cell>
          <cell r="HH137">
            <v>0</v>
          </cell>
          <cell r="HI137">
            <v>0</v>
          </cell>
          <cell r="HJ137">
            <v>0</v>
          </cell>
          <cell r="HK137">
            <v>0</v>
          </cell>
          <cell r="HL137">
            <v>0</v>
          </cell>
          <cell r="HM137">
            <v>0</v>
          </cell>
          <cell r="HN137">
            <v>0</v>
          </cell>
          <cell r="HO137">
            <v>0</v>
          </cell>
          <cell r="HP137">
            <v>0</v>
          </cell>
          <cell r="HQ137">
            <v>0</v>
          </cell>
          <cell r="HR137">
            <v>0</v>
          </cell>
          <cell r="HS137">
            <v>0</v>
          </cell>
          <cell r="HT137">
            <v>0</v>
          </cell>
          <cell r="HU137">
            <v>0</v>
          </cell>
          <cell r="HV137">
            <v>0</v>
          </cell>
          <cell r="HW137">
            <v>0</v>
          </cell>
          <cell r="HX137">
            <v>0</v>
          </cell>
          <cell r="HY137">
            <v>0</v>
          </cell>
          <cell r="HZ137">
            <v>0</v>
          </cell>
          <cell r="IA137">
            <v>0</v>
          </cell>
          <cell r="IB137">
            <v>0</v>
          </cell>
          <cell r="IC137">
            <v>0</v>
          </cell>
          <cell r="ID137">
            <v>0</v>
          </cell>
          <cell r="IE137">
            <v>0</v>
          </cell>
          <cell r="IF137">
            <v>0</v>
          </cell>
          <cell r="IG137">
            <v>0</v>
          </cell>
          <cell r="IH137">
            <v>0</v>
          </cell>
          <cell r="II137">
            <v>0</v>
          </cell>
          <cell r="IJ137">
            <v>0</v>
          </cell>
          <cell r="IK137">
            <v>0</v>
          </cell>
          <cell r="IL137">
            <v>0</v>
          </cell>
          <cell r="IM137">
            <v>0</v>
          </cell>
          <cell r="IN137">
            <v>0</v>
          </cell>
          <cell r="IO137">
            <v>0</v>
          </cell>
          <cell r="IP137">
            <v>0</v>
          </cell>
          <cell r="IQ137">
            <v>0</v>
          </cell>
          <cell r="IR137">
            <v>0</v>
          </cell>
          <cell r="IS137">
            <v>0</v>
          </cell>
          <cell r="IT137">
            <v>0</v>
          </cell>
          <cell r="IU137">
            <v>0</v>
          </cell>
          <cell r="IV137">
            <v>0</v>
          </cell>
          <cell r="IW137">
            <v>0</v>
          </cell>
          <cell r="IX137">
            <v>0</v>
          </cell>
          <cell r="IY137">
            <v>0</v>
          </cell>
          <cell r="IZ137">
            <v>0</v>
          </cell>
          <cell r="JA137">
            <v>0</v>
          </cell>
          <cell r="JB137">
            <v>0</v>
          </cell>
          <cell r="JC137">
            <v>0</v>
          </cell>
          <cell r="JD137">
            <v>0</v>
          </cell>
          <cell r="JE137">
            <v>0</v>
          </cell>
          <cell r="JF137">
            <v>0</v>
          </cell>
          <cell r="JG137">
            <v>0</v>
          </cell>
          <cell r="JH137">
            <v>0</v>
          </cell>
          <cell r="JI137">
            <v>0</v>
          </cell>
          <cell r="JJ137">
            <v>0</v>
          </cell>
          <cell r="JK137">
            <v>0</v>
          </cell>
          <cell r="JL137">
            <v>0</v>
          </cell>
          <cell r="JM137">
            <v>0</v>
          </cell>
          <cell r="JN137">
            <v>0</v>
          </cell>
          <cell r="JO137">
            <v>0</v>
          </cell>
          <cell r="JP137">
            <v>0</v>
          </cell>
          <cell r="JQ137">
            <v>0</v>
          </cell>
          <cell r="JR137">
            <v>0</v>
          </cell>
          <cell r="JS137">
            <v>0</v>
          </cell>
          <cell r="JT137">
            <v>0</v>
          </cell>
          <cell r="JU137">
            <v>0</v>
          </cell>
          <cell r="JV137">
            <v>0</v>
          </cell>
          <cell r="JW137">
            <v>0</v>
          </cell>
          <cell r="JX137">
            <v>0</v>
          </cell>
          <cell r="JY137">
            <v>0</v>
          </cell>
          <cell r="JZ137">
            <v>0</v>
          </cell>
          <cell r="KA137">
            <v>0</v>
          </cell>
          <cell r="KB137">
            <v>0</v>
          </cell>
          <cell r="KC137">
            <v>0</v>
          </cell>
          <cell r="KD137">
            <v>0</v>
          </cell>
          <cell r="KE137">
            <v>0</v>
          </cell>
          <cell r="KF137">
            <v>0</v>
          </cell>
          <cell r="KG137">
            <v>0</v>
          </cell>
          <cell r="KH137">
            <v>0</v>
          </cell>
          <cell r="KI137">
            <v>0</v>
          </cell>
          <cell r="KJ137">
            <v>0</v>
          </cell>
          <cell r="KK137">
            <v>0</v>
          </cell>
          <cell r="KL137">
            <v>0</v>
          </cell>
          <cell r="KM137">
            <v>0</v>
          </cell>
          <cell r="KN137">
            <v>0</v>
          </cell>
          <cell r="KO137">
            <v>0</v>
          </cell>
          <cell r="KP137">
            <v>0</v>
          </cell>
          <cell r="KQ137">
            <v>0</v>
          </cell>
          <cell r="KR137">
            <v>0</v>
          </cell>
          <cell r="KS137">
            <v>0</v>
          </cell>
          <cell r="KT137">
            <v>0</v>
          </cell>
          <cell r="KU137">
            <v>0</v>
          </cell>
          <cell r="KV137">
            <v>0</v>
          </cell>
          <cell r="KW137">
            <v>0</v>
          </cell>
          <cell r="KX137">
            <v>0</v>
          </cell>
          <cell r="KY137">
            <v>0</v>
          </cell>
          <cell r="KZ137">
            <v>0</v>
          </cell>
          <cell r="LA137">
            <v>0</v>
          </cell>
          <cell r="LB137">
            <v>0</v>
          </cell>
          <cell r="LC137">
            <v>0</v>
          </cell>
          <cell r="LD137">
            <v>0</v>
          </cell>
          <cell r="LE137">
            <v>0</v>
          </cell>
          <cell r="LF137">
            <v>0</v>
          </cell>
          <cell r="LG137">
            <v>0</v>
          </cell>
          <cell r="LH137">
            <v>0</v>
          </cell>
          <cell r="LI137">
            <v>0</v>
          </cell>
        </row>
        <row r="138">
          <cell r="D138">
            <v>4251</v>
          </cell>
          <cell r="E138" t="str">
            <v>Ortopedske sprave i pomagala</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5318.52</v>
          </cell>
          <cell r="CM138">
            <v>136195.00000000006</v>
          </cell>
          <cell r="CN138">
            <v>113585.04</v>
          </cell>
          <cell r="CO138">
            <v>148606.53</v>
          </cell>
          <cell r="CP138">
            <v>106435.74000000002</v>
          </cell>
          <cell r="CQ138">
            <v>133745.32999999996</v>
          </cell>
          <cell r="CR138">
            <v>107490.24000000003</v>
          </cell>
          <cell r="CS138">
            <v>165677.75999999998</v>
          </cell>
          <cell r="CT138">
            <v>76441.179999999993</v>
          </cell>
          <cell r="CU138">
            <v>78236.91</v>
          </cell>
          <cell r="CV138">
            <v>140605.26</v>
          </cell>
          <cell r="CW138">
            <v>230783.2699999999</v>
          </cell>
          <cell r="CX138">
            <v>105087.14000000001</v>
          </cell>
          <cell r="CY138">
            <v>120355.63999999996</v>
          </cell>
          <cell r="CZ138">
            <v>104139.21999999999</v>
          </cell>
          <cell r="DA138">
            <v>96597.85000000002</v>
          </cell>
          <cell r="DB138">
            <v>110535.58</v>
          </cell>
          <cell r="DC138">
            <v>112516.09999999999</v>
          </cell>
          <cell r="DD138">
            <v>186117.77999999997</v>
          </cell>
          <cell r="DE138">
            <v>132367.28000000003</v>
          </cell>
          <cell r="DF138">
            <v>120605.53000000001</v>
          </cell>
          <cell r="DG138">
            <v>101100.45999999999</v>
          </cell>
          <cell r="DH138">
            <v>106678.62000000001</v>
          </cell>
          <cell r="DI138">
            <v>133898.79999999999</v>
          </cell>
          <cell r="DJ138">
            <v>224934.99000000002</v>
          </cell>
          <cell r="DK138">
            <v>98936.429999999949</v>
          </cell>
          <cell r="DL138">
            <v>122866.40999999999</v>
          </cell>
          <cell r="DM138">
            <v>118740.00999999998</v>
          </cell>
          <cell r="DN138">
            <v>118345.54</v>
          </cell>
          <cell r="DO138">
            <v>1872.9300000000003</v>
          </cell>
          <cell r="DP138">
            <v>110561.47000000002</v>
          </cell>
          <cell r="DQ138">
            <v>112522.26</v>
          </cell>
          <cell r="DR138">
            <v>67718.299999999988</v>
          </cell>
          <cell r="DS138">
            <v>145906.90000000002</v>
          </cell>
          <cell r="DT138">
            <v>113457.29000000001</v>
          </cell>
          <cell r="DU138">
            <v>134137.47</v>
          </cell>
          <cell r="DV138">
            <v>110019.88999999998</v>
          </cell>
          <cell r="DW138">
            <v>98231.099999999991</v>
          </cell>
          <cell r="DX138">
            <v>132908.38</v>
          </cell>
          <cell r="DY138">
            <v>114458.42</v>
          </cell>
          <cell r="DZ138">
            <v>216275.72</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V138">
            <v>0</v>
          </cell>
          <cell r="GW138">
            <v>0</v>
          </cell>
          <cell r="GX138">
            <v>0</v>
          </cell>
          <cell r="GY138">
            <v>0</v>
          </cell>
          <cell r="GZ138">
            <v>0</v>
          </cell>
          <cell r="HA138">
            <v>0</v>
          </cell>
          <cell r="HB138">
            <v>0</v>
          </cell>
          <cell r="HC138">
            <v>0</v>
          </cell>
          <cell r="HD138">
            <v>0</v>
          </cell>
          <cell r="HE138">
            <v>0</v>
          </cell>
          <cell r="HF138">
            <v>0</v>
          </cell>
          <cell r="HG138">
            <v>0</v>
          </cell>
          <cell r="HH138">
            <v>0</v>
          </cell>
          <cell r="HI138">
            <v>0</v>
          </cell>
          <cell r="HJ138">
            <v>0</v>
          </cell>
          <cell r="HK138">
            <v>0</v>
          </cell>
          <cell r="HL138">
            <v>0</v>
          </cell>
          <cell r="HM138">
            <v>0</v>
          </cell>
          <cell r="HN138">
            <v>0</v>
          </cell>
          <cell r="HO138">
            <v>0</v>
          </cell>
          <cell r="HP138">
            <v>0</v>
          </cell>
          <cell r="HQ138">
            <v>0</v>
          </cell>
          <cell r="HR138">
            <v>0</v>
          </cell>
          <cell r="HS138">
            <v>0</v>
          </cell>
          <cell r="HT138">
            <v>0</v>
          </cell>
          <cell r="HU138">
            <v>0</v>
          </cell>
          <cell r="HV138">
            <v>0</v>
          </cell>
          <cell r="HW138">
            <v>0</v>
          </cell>
          <cell r="HX138">
            <v>0</v>
          </cell>
          <cell r="HY138">
            <v>0</v>
          </cell>
          <cell r="HZ138">
            <v>0</v>
          </cell>
          <cell r="IA138">
            <v>0</v>
          </cell>
          <cell r="IB138">
            <v>0</v>
          </cell>
          <cell r="IC138">
            <v>0</v>
          </cell>
          <cell r="ID138">
            <v>0</v>
          </cell>
          <cell r="IE138">
            <v>0</v>
          </cell>
          <cell r="IF138">
            <v>0</v>
          </cell>
          <cell r="IG138">
            <v>0</v>
          </cell>
          <cell r="IH138">
            <v>0</v>
          </cell>
          <cell r="II138">
            <v>0</v>
          </cell>
          <cell r="IJ138">
            <v>0</v>
          </cell>
          <cell r="IK138">
            <v>0</v>
          </cell>
          <cell r="IL138">
            <v>0</v>
          </cell>
          <cell r="IM138">
            <v>0</v>
          </cell>
          <cell r="IN138">
            <v>0</v>
          </cell>
          <cell r="IO138">
            <v>0</v>
          </cell>
          <cell r="IP138">
            <v>0</v>
          </cell>
          <cell r="IQ138">
            <v>0</v>
          </cell>
          <cell r="IR138">
            <v>0</v>
          </cell>
          <cell r="IS138">
            <v>0</v>
          </cell>
          <cell r="IT138">
            <v>0</v>
          </cell>
          <cell r="IU138">
            <v>0</v>
          </cell>
          <cell r="IV138">
            <v>0</v>
          </cell>
          <cell r="IW138">
            <v>0</v>
          </cell>
          <cell r="IX138">
            <v>0</v>
          </cell>
          <cell r="IY138">
            <v>0</v>
          </cell>
          <cell r="IZ138">
            <v>0</v>
          </cell>
          <cell r="JA138">
            <v>0</v>
          </cell>
          <cell r="JB138">
            <v>0</v>
          </cell>
          <cell r="JC138">
            <v>0</v>
          </cell>
          <cell r="JD138">
            <v>0</v>
          </cell>
          <cell r="JE138">
            <v>0</v>
          </cell>
          <cell r="JF138">
            <v>0</v>
          </cell>
          <cell r="JG138">
            <v>0</v>
          </cell>
          <cell r="JH138">
            <v>0</v>
          </cell>
          <cell r="JI138">
            <v>0</v>
          </cell>
          <cell r="JJ138">
            <v>0</v>
          </cell>
          <cell r="JK138">
            <v>0</v>
          </cell>
          <cell r="JL138">
            <v>0</v>
          </cell>
          <cell r="JM138">
            <v>0</v>
          </cell>
          <cell r="JN138">
            <v>0</v>
          </cell>
          <cell r="JO138">
            <v>0</v>
          </cell>
          <cell r="JP138">
            <v>0</v>
          </cell>
          <cell r="JQ138">
            <v>0</v>
          </cell>
          <cell r="JR138">
            <v>0</v>
          </cell>
          <cell r="JS138">
            <v>0</v>
          </cell>
          <cell r="JT138">
            <v>0</v>
          </cell>
          <cell r="JU138">
            <v>0</v>
          </cell>
          <cell r="JV138">
            <v>0</v>
          </cell>
          <cell r="JW138">
            <v>0</v>
          </cell>
          <cell r="JX138">
            <v>0</v>
          </cell>
          <cell r="JY138">
            <v>0</v>
          </cell>
          <cell r="JZ138">
            <v>0</v>
          </cell>
          <cell r="KA138">
            <v>0</v>
          </cell>
          <cell r="KB138">
            <v>0</v>
          </cell>
          <cell r="KC138">
            <v>0</v>
          </cell>
          <cell r="KD138">
            <v>0</v>
          </cell>
          <cell r="KE138">
            <v>0</v>
          </cell>
          <cell r="KF138">
            <v>0</v>
          </cell>
          <cell r="KG138">
            <v>0</v>
          </cell>
          <cell r="KH138">
            <v>0</v>
          </cell>
          <cell r="KI138">
            <v>0</v>
          </cell>
          <cell r="KJ138">
            <v>0</v>
          </cell>
          <cell r="KK138">
            <v>0</v>
          </cell>
          <cell r="KL138">
            <v>0</v>
          </cell>
          <cell r="KM138">
            <v>0</v>
          </cell>
          <cell r="KN138">
            <v>0</v>
          </cell>
          <cell r="KO138">
            <v>0</v>
          </cell>
          <cell r="KP138">
            <v>0</v>
          </cell>
          <cell r="KQ138">
            <v>0</v>
          </cell>
          <cell r="KR138">
            <v>0</v>
          </cell>
          <cell r="KS138">
            <v>0</v>
          </cell>
          <cell r="KT138">
            <v>0</v>
          </cell>
          <cell r="KU138">
            <v>0</v>
          </cell>
          <cell r="KV138">
            <v>0</v>
          </cell>
          <cell r="KW138">
            <v>0</v>
          </cell>
          <cell r="KX138">
            <v>0</v>
          </cell>
          <cell r="KY138">
            <v>0</v>
          </cell>
          <cell r="KZ138">
            <v>0</v>
          </cell>
          <cell r="LA138">
            <v>0</v>
          </cell>
          <cell r="LB138">
            <v>0</v>
          </cell>
          <cell r="LC138">
            <v>0</v>
          </cell>
          <cell r="LD138">
            <v>0</v>
          </cell>
          <cell r="LE138">
            <v>0</v>
          </cell>
          <cell r="LF138">
            <v>0</v>
          </cell>
          <cell r="LG138">
            <v>0</v>
          </cell>
          <cell r="LH138">
            <v>0</v>
          </cell>
          <cell r="LI138">
            <v>0</v>
          </cell>
        </row>
        <row r="139">
          <cell r="D139">
            <v>4252</v>
          </cell>
          <cell r="E139" t="str">
            <v>Naknade za bolovanje preko 60 dana</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174980.17000000007</v>
          </cell>
          <cell r="CM139">
            <v>162369.47000000006</v>
          </cell>
          <cell r="CN139">
            <v>193871.93000000005</v>
          </cell>
          <cell r="CO139">
            <v>132859.09999999998</v>
          </cell>
          <cell r="CP139">
            <v>227031.55999999991</v>
          </cell>
          <cell r="CQ139">
            <v>101788.92000000003</v>
          </cell>
          <cell r="CR139">
            <v>238293.99999999988</v>
          </cell>
          <cell r="CS139">
            <v>149111.75</v>
          </cell>
          <cell r="CT139">
            <v>294855.35000000003</v>
          </cell>
          <cell r="CU139">
            <v>169950.05</v>
          </cell>
          <cell r="CV139">
            <v>116301.25</v>
          </cell>
          <cell r="CW139">
            <v>363585.95</v>
          </cell>
          <cell r="CX139">
            <v>162563.71999999997</v>
          </cell>
          <cell r="CY139">
            <v>121873.49000000002</v>
          </cell>
          <cell r="CZ139">
            <v>211651.86</v>
          </cell>
          <cell r="DA139">
            <v>220780.25</v>
          </cell>
          <cell r="DB139">
            <v>231618.75000000006</v>
          </cell>
          <cell r="DC139">
            <v>193594.77999999997</v>
          </cell>
          <cell r="DD139">
            <v>147325.19999999995</v>
          </cell>
          <cell r="DE139">
            <v>260161.72000000003</v>
          </cell>
          <cell r="DF139">
            <v>187127.37</v>
          </cell>
          <cell r="DG139">
            <v>200771.83</v>
          </cell>
          <cell r="DH139">
            <v>191005.09999999995</v>
          </cell>
          <cell r="DI139">
            <v>196525.92999999991</v>
          </cell>
          <cell r="DJ139">
            <v>202080.48</v>
          </cell>
          <cell r="DK139">
            <v>201538.77999999994</v>
          </cell>
          <cell r="DL139">
            <v>202453.86999999997</v>
          </cell>
          <cell r="DM139">
            <v>201417.68000000002</v>
          </cell>
          <cell r="DN139">
            <v>202606.82000000004</v>
          </cell>
          <cell r="DO139">
            <v>200826.3</v>
          </cell>
          <cell r="DP139">
            <v>203612.94999999998</v>
          </cell>
          <cell r="DQ139">
            <v>202119.69999999998</v>
          </cell>
          <cell r="DR139">
            <v>201440.21000000008</v>
          </cell>
          <cell r="DS139">
            <v>202643.86999999991</v>
          </cell>
          <cell r="DT139">
            <v>201958.02999999994</v>
          </cell>
          <cell r="DU139">
            <v>202301.27000000005</v>
          </cell>
          <cell r="DV139">
            <v>246156.83</v>
          </cell>
          <cell r="DW139">
            <v>218598.25999999998</v>
          </cell>
          <cell r="DX139">
            <v>269256.68</v>
          </cell>
          <cell r="DY139">
            <v>226607.22000000003</v>
          </cell>
          <cell r="DZ139">
            <v>277262.96000000002</v>
          </cell>
          <cell r="EB139">
            <v>0</v>
          </cell>
          <cell r="EC139">
            <v>0</v>
          </cell>
          <cell r="ED139">
            <v>0</v>
          </cell>
          <cell r="EE139">
            <v>0</v>
          </cell>
          <cell r="EF139">
            <v>0</v>
          </cell>
          <cell r="EG139">
            <v>0</v>
          </cell>
          <cell r="EH139">
            <v>0</v>
          </cell>
          <cell r="EI139">
            <v>0</v>
          </cell>
          <cell r="EJ139">
            <v>0</v>
          </cell>
          <cell r="EK139">
            <v>0</v>
          </cell>
          <cell r="EL139">
            <v>0</v>
          </cell>
          <cell r="EM139">
            <v>0</v>
          </cell>
          <cell r="EN139">
            <v>0</v>
          </cell>
          <cell r="EO139">
            <v>0</v>
          </cell>
          <cell r="EP139">
            <v>0</v>
          </cell>
          <cell r="EQ139">
            <v>0</v>
          </cell>
          <cell r="ER139">
            <v>0</v>
          </cell>
          <cell r="ES139">
            <v>0</v>
          </cell>
          <cell r="ET139">
            <v>0</v>
          </cell>
          <cell r="EU139">
            <v>0</v>
          </cell>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cell r="GA139">
            <v>0</v>
          </cell>
          <cell r="GB139">
            <v>0</v>
          </cell>
          <cell r="GC139">
            <v>0</v>
          </cell>
          <cell r="GD139">
            <v>0</v>
          </cell>
          <cell r="GE139">
            <v>0</v>
          </cell>
          <cell r="GF139">
            <v>0</v>
          </cell>
          <cell r="GG139">
            <v>0</v>
          </cell>
          <cell r="GH139">
            <v>0</v>
          </cell>
          <cell r="GI139">
            <v>0</v>
          </cell>
          <cell r="GJ139">
            <v>0</v>
          </cell>
          <cell r="GK139">
            <v>0</v>
          </cell>
          <cell r="GL139">
            <v>0</v>
          </cell>
          <cell r="GM139">
            <v>0</v>
          </cell>
          <cell r="GN139">
            <v>0</v>
          </cell>
          <cell r="GO139">
            <v>0</v>
          </cell>
          <cell r="GP139">
            <v>0</v>
          </cell>
          <cell r="GQ139">
            <v>0</v>
          </cell>
          <cell r="GR139">
            <v>0</v>
          </cell>
          <cell r="GS139">
            <v>0</v>
          </cell>
          <cell r="GT139">
            <v>0</v>
          </cell>
          <cell r="GU139">
            <v>0</v>
          </cell>
          <cell r="GV139">
            <v>0</v>
          </cell>
          <cell r="GW139">
            <v>0</v>
          </cell>
          <cell r="GX139">
            <v>0</v>
          </cell>
          <cell r="GY139">
            <v>0</v>
          </cell>
          <cell r="GZ139">
            <v>0</v>
          </cell>
          <cell r="HA139">
            <v>0</v>
          </cell>
          <cell r="HB139">
            <v>0</v>
          </cell>
          <cell r="HC139">
            <v>0</v>
          </cell>
          <cell r="HD139">
            <v>0</v>
          </cell>
          <cell r="HE139">
            <v>0</v>
          </cell>
          <cell r="HF139">
            <v>0</v>
          </cell>
          <cell r="HG139">
            <v>0</v>
          </cell>
          <cell r="HH139">
            <v>0</v>
          </cell>
          <cell r="HI139">
            <v>0</v>
          </cell>
          <cell r="HJ139">
            <v>0</v>
          </cell>
          <cell r="HK139">
            <v>0</v>
          </cell>
          <cell r="HL139">
            <v>0</v>
          </cell>
          <cell r="HM139">
            <v>0</v>
          </cell>
          <cell r="HN139">
            <v>0</v>
          </cell>
          <cell r="HO139">
            <v>0</v>
          </cell>
          <cell r="HP139">
            <v>0</v>
          </cell>
          <cell r="HQ139">
            <v>0</v>
          </cell>
          <cell r="HR139">
            <v>0</v>
          </cell>
          <cell r="HS139">
            <v>0</v>
          </cell>
          <cell r="HT139">
            <v>0</v>
          </cell>
          <cell r="HU139">
            <v>0</v>
          </cell>
          <cell r="HV139">
            <v>0</v>
          </cell>
          <cell r="HW139">
            <v>0</v>
          </cell>
          <cell r="HX139">
            <v>0</v>
          </cell>
          <cell r="HY139">
            <v>0</v>
          </cell>
          <cell r="HZ139">
            <v>0</v>
          </cell>
          <cell r="IA139">
            <v>0</v>
          </cell>
          <cell r="IB139">
            <v>0</v>
          </cell>
          <cell r="IC139">
            <v>0</v>
          </cell>
          <cell r="ID139">
            <v>0</v>
          </cell>
          <cell r="IE139">
            <v>0</v>
          </cell>
          <cell r="IF139">
            <v>0</v>
          </cell>
          <cell r="IG139">
            <v>0</v>
          </cell>
          <cell r="IH139">
            <v>0</v>
          </cell>
          <cell r="II139">
            <v>0</v>
          </cell>
          <cell r="IJ139">
            <v>0</v>
          </cell>
          <cell r="IK139">
            <v>0</v>
          </cell>
          <cell r="IL139">
            <v>0</v>
          </cell>
          <cell r="IM139">
            <v>0</v>
          </cell>
          <cell r="IN139">
            <v>0</v>
          </cell>
          <cell r="IO139">
            <v>0</v>
          </cell>
          <cell r="IP139">
            <v>0</v>
          </cell>
          <cell r="IQ139">
            <v>0</v>
          </cell>
          <cell r="IR139">
            <v>0</v>
          </cell>
          <cell r="IS139">
            <v>0</v>
          </cell>
          <cell r="IT139">
            <v>0</v>
          </cell>
          <cell r="IU139">
            <v>0</v>
          </cell>
          <cell r="IV139">
            <v>0</v>
          </cell>
          <cell r="IW139">
            <v>0</v>
          </cell>
          <cell r="IX139">
            <v>0</v>
          </cell>
          <cell r="IY139">
            <v>0</v>
          </cell>
          <cell r="IZ139">
            <v>0</v>
          </cell>
          <cell r="JA139">
            <v>0</v>
          </cell>
          <cell r="JB139">
            <v>0</v>
          </cell>
          <cell r="JC139">
            <v>0</v>
          </cell>
          <cell r="JD139">
            <v>0</v>
          </cell>
          <cell r="JE139">
            <v>0</v>
          </cell>
          <cell r="JF139">
            <v>0</v>
          </cell>
          <cell r="JG139">
            <v>0</v>
          </cell>
          <cell r="JH139">
            <v>0</v>
          </cell>
          <cell r="JI139">
            <v>0</v>
          </cell>
          <cell r="JJ139">
            <v>0</v>
          </cell>
          <cell r="JK139">
            <v>0</v>
          </cell>
          <cell r="JL139">
            <v>0</v>
          </cell>
          <cell r="JM139">
            <v>0</v>
          </cell>
          <cell r="JN139">
            <v>0</v>
          </cell>
          <cell r="JO139">
            <v>0</v>
          </cell>
          <cell r="JP139">
            <v>0</v>
          </cell>
          <cell r="JQ139">
            <v>0</v>
          </cell>
          <cell r="JR139">
            <v>0</v>
          </cell>
          <cell r="JS139">
            <v>0</v>
          </cell>
          <cell r="JT139">
            <v>0</v>
          </cell>
          <cell r="JU139">
            <v>0</v>
          </cell>
          <cell r="JV139">
            <v>0</v>
          </cell>
          <cell r="JW139">
            <v>0</v>
          </cell>
          <cell r="JX139">
            <v>0</v>
          </cell>
          <cell r="JY139">
            <v>0</v>
          </cell>
          <cell r="JZ139">
            <v>0</v>
          </cell>
          <cell r="KA139">
            <v>0</v>
          </cell>
          <cell r="KB139">
            <v>0</v>
          </cell>
          <cell r="KC139">
            <v>0</v>
          </cell>
          <cell r="KD139">
            <v>0</v>
          </cell>
          <cell r="KE139">
            <v>0</v>
          </cell>
          <cell r="KF139">
            <v>0</v>
          </cell>
          <cell r="KG139">
            <v>0</v>
          </cell>
          <cell r="KH139">
            <v>0</v>
          </cell>
          <cell r="KI139">
            <v>0</v>
          </cell>
          <cell r="KJ139">
            <v>0</v>
          </cell>
          <cell r="KK139">
            <v>0</v>
          </cell>
          <cell r="KL139">
            <v>0</v>
          </cell>
          <cell r="KM139">
            <v>0</v>
          </cell>
          <cell r="KN139">
            <v>0</v>
          </cell>
          <cell r="KO139">
            <v>0</v>
          </cell>
          <cell r="KP139">
            <v>0</v>
          </cell>
          <cell r="KQ139">
            <v>0</v>
          </cell>
          <cell r="KR139">
            <v>0</v>
          </cell>
          <cell r="KS139">
            <v>0</v>
          </cell>
          <cell r="KT139">
            <v>0</v>
          </cell>
          <cell r="KU139">
            <v>0</v>
          </cell>
          <cell r="KV139">
            <v>0</v>
          </cell>
          <cell r="KW139">
            <v>0</v>
          </cell>
          <cell r="KX139">
            <v>0</v>
          </cell>
          <cell r="KY139">
            <v>0</v>
          </cell>
          <cell r="KZ139">
            <v>0</v>
          </cell>
          <cell r="LA139">
            <v>0</v>
          </cell>
          <cell r="LB139">
            <v>0</v>
          </cell>
          <cell r="LC139">
            <v>0</v>
          </cell>
          <cell r="LD139">
            <v>0</v>
          </cell>
          <cell r="LE139">
            <v>0</v>
          </cell>
          <cell r="LF139">
            <v>0</v>
          </cell>
          <cell r="LG139">
            <v>0</v>
          </cell>
          <cell r="LH139">
            <v>0</v>
          </cell>
          <cell r="LI139">
            <v>0</v>
          </cell>
        </row>
        <row r="140">
          <cell r="D140">
            <v>4253</v>
          </cell>
          <cell r="E140" t="str">
            <v>Naknade za putne troškove osiguranika</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190102.43</v>
          </cell>
          <cell r="CM140">
            <v>321988.04999999981</v>
          </cell>
          <cell r="CN140">
            <v>331000.32000000001</v>
          </cell>
          <cell r="CO140">
            <v>224120.7099999999</v>
          </cell>
          <cell r="CP140">
            <v>236532.18000000008</v>
          </cell>
          <cell r="CQ140">
            <v>624884.43000000005</v>
          </cell>
          <cell r="CR140">
            <v>222553.83999999997</v>
          </cell>
          <cell r="CS140">
            <v>323064.17000000004</v>
          </cell>
          <cell r="CT140">
            <v>350156.53999999986</v>
          </cell>
          <cell r="CU140">
            <v>313754.65999999997</v>
          </cell>
          <cell r="CV140">
            <v>186909.66</v>
          </cell>
          <cell r="CW140">
            <v>769338.08999999973</v>
          </cell>
          <cell r="CX140">
            <v>235534.55000000005</v>
          </cell>
          <cell r="CY140">
            <v>184125.15999999997</v>
          </cell>
          <cell r="CZ140">
            <v>313162.79000000004</v>
          </cell>
          <cell r="DA140">
            <v>302689.12999999989</v>
          </cell>
          <cell r="DB140">
            <v>320042.01000000007</v>
          </cell>
          <cell r="DC140">
            <v>466086.18999999994</v>
          </cell>
          <cell r="DD140">
            <v>372556.48000000004</v>
          </cell>
          <cell r="DE140">
            <v>288149.52000000014</v>
          </cell>
          <cell r="DF140">
            <v>350970.42999999993</v>
          </cell>
          <cell r="DG140">
            <v>494685.33999999979</v>
          </cell>
          <cell r="DH140">
            <v>593103.40000000026</v>
          </cell>
          <cell r="DI140">
            <v>413235.1100000001</v>
          </cell>
          <cell r="DJ140">
            <v>322027.86999999994</v>
          </cell>
          <cell r="DK140">
            <v>316292.23999999993</v>
          </cell>
          <cell r="DL140">
            <v>210059.75000000003</v>
          </cell>
          <cell r="DM140">
            <v>333147.17999999993</v>
          </cell>
          <cell r="DN140">
            <v>445618.63</v>
          </cell>
          <cell r="DO140">
            <v>366829.49</v>
          </cell>
          <cell r="DP140">
            <v>323743.16999999993</v>
          </cell>
          <cell r="DQ140">
            <v>9902.7200000000012</v>
          </cell>
          <cell r="DR140">
            <v>739243.23000000045</v>
          </cell>
          <cell r="DS140">
            <v>369703.42</v>
          </cell>
          <cell r="DT140">
            <v>463527.52</v>
          </cell>
          <cell r="DU140">
            <v>366446.88999999996</v>
          </cell>
          <cell r="DV140">
            <v>296144.57999999984</v>
          </cell>
          <cell r="DW140">
            <v>394658.67000000004</v>
          </cell>
          <cell r="DX140">
            <v>324903.65999999986</v>
          </cell>
          <cell r="DY140">
            <v>403481.20000000013</v>
          </cell>
          <cell r="DZ140">
            <v>351676.02</v>
          </cell>
          <cell r="EB140">
            <v>0</v>
          </cell>
          <cell r="EC140">
            <v>0</v>
          </cell>
          <cell r="ED140">
            <v>0</v>
          </cell>
          <cell r="EE140">
            <v>0</v>
          </cell>
          <cell r="EF140">
            <v>0</v>
          </cell>
          <cell r="EG140">
            <v>0</v>
          </cell>
          <cell r="EH140">
            <v>0</v>
          </cell>
          <cell r="EI140">
            <v>0</v>
          </cell>
          <cell r="EJ140">
            <v>0</v>
          </cell>
          <cell r="EK140">
            <v>0</v>
          </cell>
          <cell r="EL140">
            <v>0</v>
          </cell>
          <cell r="EM140">
            <v>0</v>
          </cell>
          <cell r="EN140">
            <v>0</v>
          </cell>
          <cell r="EO140">
            <v>0</v>
          </cell>
          <cell r="EP140">
            <v>0</v>
          </cell>
          <cell r="EQ140">
            <v>0</v>
          </cell>
          <cell r="ER140">
            <v>0</v>
          </cell>
          <cell r="ES140">
            <v>0</v>
          </cell>
          <cell r="ET140">
            <v>0</v>
          </cell>
          <cell r="EU140">
            <v>0</v>
          </cell>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cell r="GA140">
            <v>0</v>
          </cell>
          <cell r="GB140">
            <v>0</v>
          </cell>
          <cell r="GC140">
            <v>0</v>
          </cell>
          <cell r="GD140">
            <v>0</v>
          </cell>
          <cell r="GE140">
            <v>0</v>
          </cell>
          <cell r="GF140">
            <v>0</v>
          </cell>
          <cell r="GG140">
            <v>0</v>
          </cell>
          <cell r="GH140">
            <v>0</v>
          </cell>
          <cell r="GI140">
            <v>0</v>
          </cell>
          <cell r="GJ140">
            <v>0</v>
          </cell>
          <cell r="GK140">
            <v>0</v>
          </cell>
          <cell r="GL140">
            <v>0</v>
          </cell>
          <cell r="GM140">
            <v>0</v>
          </cell>
          <cell r="GN140">
            <v>0</v>
          </cell>
          <cell r="GO140">
            <v>0</v>
          </cell>
          <cell r="GP140">
            <v>0</v>
          </cell>
          <cell r="GQ140">
            <v>0</v>
          </cell>
          <cell r="GR140">
            <v>0</v>
          </cell>
          <cell r="GS140">
            <v>0</v>
          </cell>
          <cell r="GT140">
            <v>0</v>
          </cell>
          <cell r="GU140">
            <v>0</v>
          </cell>
          <cell r="GV140">
            <v>0</v>
          </cell>
          <cell r="GW140">
            <v>0</v>
          </cell>
          <cell r="GX140">
            <v>0</v>
          </cell>
          <cell r="GY140">
            <v>0</v>
          </cell>
          <cell r="GZ140">
            <v>0</v>
          </cell>
          <cell r="HA140">
            <v>0</v>
          </cell>
          <cell r="HB140">
            <v>0</v>
          </cell>
          <cell r="HC140">
            <v>0</v>
          </cell>
          <cell r="HD140">
            <v>0</v>
          </cell>
          <cell r="HE140">
            <v>0</v>
          </cell>
          <cell r="HF140">
            <v>0</v>
          </cell>
          <cell r="HG140">
            <v>0</v>
          </cell>
          <cell r="HH140">
            <v>0</v>
          </cell>
          <cell r="HI140">
            <v>0</v>
          </cell>
          <cell r="HJ140">
            <v>0</v>
          </cell>
          <cell r="HK140">
            <v>0</v>
          </cell>
          <cell r="HL140">
            <v>0</v>
          </cell>
          <cell r="HM140">
            <v>0</v>
          </cell>
          <cell r="HN140">
            <v>0</v>
          </cell>
          <cell r="HO140">
            <v>0</v>
          </cell>
          <cell r="HP140">
            <v>0</v>
          </cell>
          <cell r="HQ140">
            <v>0</v>
          </cell>
          <cell r="HR140">
            <v>0</v>
          </cell>
          <cell r="HS140">
            <v>0</v>
          </cell>
          <cell r="HT140">
            <v>0</v>
          </cell>
          <cell r="HU140">
            <v>0</v>
          </cell>
          <cell r="HV140">
            <v>0</v>
          </cell>
          <cell r="HW140">
            <v>0</v>
          </cell>
          <cell r="HX140">
            <v>0</v>
          </cell>
          <cell r="HY140">
            <v>0</v>
          </cell>
          <cell r="HZ140">
            <v>0</v>
          </cell>
          <cell r="IA140">
            <v>0</v>
          </cell>
          <cell r="IB140">
            <v>0</v>
          </cell>
          <cell r="IC140">
            <v>0</v>
          </cell>
          <cell r="ID140">
            <v>0</v>
          </cell>
          <cell r="IE140">
            <v>0</v>
          </cell>
          <cell r="IF140">
            <v>0</v>
          </cell>
          <cell r="IG140">
            <v>0</v>
          </cell>
          <cell r="IH140">
            <v>0</v>
          </cell>
          <cell r="II140">
            <v>0</v>
          </cell>
          <cell r="IJ140">
            <v>0</v>
          </cell>
          <cell r="IK140">
            <v>0</v>
          </cell>
          <cell r="IL140">
            <v>0</v>
          </cell>
          <cell r="IM140">
            <v>0</v>
          </cell>
          <cell r="IN140">
            <v>0</v>
          </cell>
          <cell r="IO140">
            <v>0</v>
          </cell>
          <cell r="IP140">
            <v>0</v>
          </cell>
          <cell r="IQ140">
            <v>0</v>
          </cell>
          <cell r="IR140">
            <v>0</v>
          </cell>
          <cell r="IS140">
            <v>0</v>
          </cell>
          <cell r="IT140">
            <v>0</v>
          </cell>
          <cell r="IU140">
            <v>0</v>
          </cell>
          <cell r="IV140">
            <v>0</v>
          </cell>
          <cell r="IW140">
            <v>0</v>
          </cell>
          <cell r="IX140">
            <v>0</v>
          </cell>
          <cell r="IY140">
            <v>0</v>
          </cell>
          <cell r="IZ140">
            <v>0</v>
          </cell>
          <cell r="JA140">
            <v>0</v>
          </cell>
          <cell r="JB140">
            <v>0</v>
          </cell>
          <cell r="JC140">
            <v>0</v>
          </cell>
          <cell r="JD140">
            <v>0</v>
          </cell>
          <cell r="JE140">
            <v>0</v>
          </cell>
          <cell r="JF140">
            <v>0</v>
          </cell>
          <cell r="JG140">
            <v>0</v>
          </cell>
          <cell r="JH140">
            <v>0</v>
          </cell>
          <cell r="JI140">
            <v>0</v>
          </cell>
          <cell r="JJ140">
            <v>0</v>
          </cell>
          <cell r="JK140">
            <v>0</v>
          </cell>
          <cell r="JL140">
            <v>0</v>
          </cell>
          <cell r="JM140">
            <v>0</v>
          </cell>
          <cell r="JN140">
            <v>0</v>
          </cell>
          <cell r="JO140">
            <v>0</v>
          </cell>
          <cell r="JP140">
            <v>0</v>
          </cell>
          <cell r="JQ140">
            <v>0</v>
          </cell>
          <cell r="JR140">
            <v>0</v>
          </cell>
          <cell r="JS140">
            <v>0</v>
          </cell>
          <cell r="JT140">
            <v>0</v>
          </cell>
          <cell r="JU140">
            <v>0</v>
          </cell>
          <cell r="JV140">
            <v>0</v>
          </cell>
          <cell r="JW140">
            <v>0</v>
          </cell>
          <cell r="JX140">
            <v>0</v>
          </cell>
          <cell r="JY140">
            <v>0</v>
          </cell>
          <cell r="JZ140">
            <v>0</v>
          </cell>
          <cell r="KA140">
            <v>0</v>
          </cell>
          <cell r="KB140">
            <v>0</v>
          </cell>
          <cell r="KC140">
            <v>0</v>
          </cell>
          <cell r="KD140">
            <v>0</v>
          </cell>
          <cell r="KE140">
            <v>0</v>
          </cell>
          <cell r="KF140">
            <v>0</v>
          </cell>
          <cell r="KG140">
            <v>0</v>
          </cell>
          <cell r="KH140">
            <v>0</v>
          </cell>
          <cell r="KI140">
            <v>0</v>
          </cell>
          <cell r="KJ140">
            <v>0</v>
          </cell>
          <cell r="KK140">
            <v>0</v>
          </cell>
          <cell r="KL140">
            <v>0</v>
          </cell>
          <cell r="KM140">
            <v>0</v>
          </cell>
          <cell r="KN140">
            <v>0</v>
          </cell>
          <cell r="KO140">
            <v>0</v>
          </cell>
          <cell r="KP140">
            <v>0</v>
          </cell>
          <cell r="KQ140">
            <v>0</v>
          </cell>
          <cell r="KR140">
            <v>0</v>
          </cell>
          <cell r="KS140">
            <v>0</v>
          </cell>
          <cell r="KT140">
            <v>0</v>
          </cell>
          <cell r="KU140">
            <v>0</v>
          </cell>
          <cell r="KV140">
            <v>0</v>
          </cell>
          <cell r="KW140">
            <v>0</v>
          </cell>
          <cell r="KX140">
            <v>0</v>
          </cell>
          <cell r="KY140">
            <v>0</v>
          </cell>
          <cell r="KZ140">
            <v>0</v>
          </cell>
          <cell r="LA140">
            <v>0</v>
          </cell>
          <cell r="LB140">
            <v>0</v>
          </cell>
          <cell r="LC140">
            <v>0</v>
          </cell>
          <cell r="LD140">
            <v>0</v>
          </cell>
          <cell r="LE140">
            <v>0</v>
          </cell>
          <cell r="LF140">
            <v>0</v>
          </cell>
          <cell r="LG140">
            <v>0</v>
          </cell>
          <cell r="LH140">
            <v>0</v>
          </cell>
          <cell r="LI140">
            <v>0</v>
          </cell>
        </row>
        <row r="141">
          <cell r="A141" t="str">
            <v xml:space="preserve"> </v>
          </cell>
          <cell r="B141">
            <v>43</v>
          </cell>
          <cell r="D141">
            <v>43</v>
          </cell>
          <cell r="E141" t="str">
            <v xml:space="preserve">Transferi institucijama, pojedincima, nevladinom i javnom sektoru </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4766352.82</v>
          </cell>
          <cell r="CM141">
            <v>7183318.2800000003</v>
          </cell>
          <cell r="CN141">
            <v>8947545.6400000043</v>
          </cell>
          <cell r="CO141">
            <v>5884665.6099999966</v>
          </cell>
          <cell r="CP141">
            <v>7415737.6300000092</v>
          </cell>
          <cell r="CQ141">
            <v>7060820.3000000007</v>
          </cell>
          <cell r="CR141">
            <v>5861351.5200000033</v>
          </cell>
          <cell r="CS141">
            <v>9038041.9699999969</v>
          </cell>
          <cell r="CT141">
            <v>8245712.2599999988</v>
          </cell>
          <cell r="CU141">
            <v>7298462.0700000059</v>
          </cell>
          <cell r="CV141">
            <v>4753269.4800000023</v>
          </cell>
          <cell r="CW141">
            <v>17851748.629999999</v>
          </cell>
          <cell r="CX141">
            <v>4729453.0199999968</v>
          </cell>
          <cell r="CY141">
            <v>3668588.0200000005</v>
          </cell>
          <cell r="CZ141">
            <v>11943087.780000003</v>
          </cell>
          <cell r="DA141">
            <v>8801515.4700000044</v>
          </cell>
          <cell r="DB141">
            <v>7959182.730000007</v>
          </cell>
          <cell r="DC141">
            <v>8709222.3800000045</v>
          </cell>
          <cell r="DD141">
            <v>7344002.3300000019</v>
          </cell>
          <cell r="DE141">
            <v>8854476.2599999998</v>
          </cell>
          <cell r="DF141">
            <v>7105061.4999999991</v>
          </cell>
          <cell r="DG141">
            <v>13729651.66</v>
          </cell>
          <cell r="DH141">
            <v>4705106.5999999996</v>
          </cell>
          <cell r="DI141">
            <v>11500398.329999996</v>
          </cell>
          <cell r="DJ141">
            <v>11457600.680000011</v>
          </cell>
          <cell r="DK141">
            <v>6752624.2700000033</v>
          </cell>
          <cell r="DL141">
            <v>11420501.770000005</v>
          </cell>
          <cell r="DM141">
            <v>14999479.220000006</v>
          </cell>
          <cell r="DN141">
            <v>7593694.929999995</v>
          </cell>
          <cell r="DO141">
            <v>8426871.379999999</v>
          </cell>
          <cell r="DP141">
            <v>10744092.740000006</v>
          </cell>
          <cell r="DQ141">
            <v>11333981.32</v>
          </cell>
          <cell r="DR141">
            <v>10383700.710000008</v>
          </cell>
          <cell r="DS141">
            <v>11050474.780000005</v>
          </cell>
          <cell r="DT141">
            <v>10760211.210000003</v>
          </cell>
          <cell r="DU141">
            <v>21302981.459999997</v>
          </cell>
          <cell r="DV141">
            <v>5182408.62</v>
          </cell>
          <cell r="DW141">
            <v>8548848.3000000007</v>
          </cell>
          <cell r="DX141">
            <v>21000988.850000013</v>
          </cell>
          <cell r="DY141">
            <v>15199940.680000002</v>
          </cell>
          <cell r="DZ141">
            <v>11045075.699999999</v>
          </cell>
          <cell r="EA141">
            <v>11676659.710000001</v>
          </cell>
          <cell r="EB141">
            <v>10057576.49</v>
          </cell>
          <cell r="EC141">
            <v>13191630.189999999</v>
          </cell>
          <cell r="ED141">
            <v>11618940.939999999</v>
          </cell>
          <cell r="EE141">
            <v>10639076.880000001</v>
          </cell>
          <cell r="EF141">
            <v>14397093.9</v>
          </cell>
          <cell r="EG141">
            <v>39257145.460000001</v>
          </cell>
          <cell r="EH141">
            <v>5367351.82</v>
          </cell>
          <cell r="EI141">
            <v>7878426.2999999998</v>
          </cell>
          <cell r="EJ141">
            <v>12624632.02</v>
          </cell>
          <cell r="EK141">
            <v>15717196.880000001</v>
          </cell>
          <cell r="EL141">
            <v>10712461.529999999</v>
          </cell>
          <cell r="EM141">
            <v>13589172.92</v>
          </cell>
          <cell r="EN141">
            <v>17165199.760000002</v>
          </cell>
          <cell r="EO141">
            <v>15793377.119999999</v>
          </cell>
          <cell r="EP141">
            <v>13743974.02</v>
          </cell>
          <cell r="EQ141">
            <v>13251144.24</v>
          </cell>
          <cell r="ER141">
            <v>11142113.050000001</v>
          </cell>
          <cell r="ES141">
            <v>29896675.100000001</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0</v>
          </cell>
          <cell r="GI141">
            <v>0</v>
          </cell>
          <cell r="GJ141">
            <v>0</v>
          </cell>
          <cell r="GK141">
            <v>0</v>
          </cell>
          <cell r="GL141">
            <v>0</v>
          </cell>
          <cell r="GM141">
            <v>0</v>
          </cell>
          <cell r="GN141">
            <v>0</v>
          </cell>
          <cell r="GO141">
            <v>0</v>
          </cell>
          <cell r="GP141">
            <v>0</v>
          </cell>
          <cell r="GQ141">
            <v>0</v>
          </cell>
          <cell r="GR141">
            <v>0</v>
          </cell>
          <cell r="GS141">
            <v>0</v>
          </cell>
          <cell r="GT141">
            <v>0</v>
          </cell>
          <cell r="GU141">
            <v>0</v>
          </cell>
          <cell r="GV141">
            <v>0</v>
          </cell>
          <cell r="GW141">
            <v>0</v>
          </cell>
          <cell r="GX141">
            <v>0</v>
          </cell>
          <cell r="GY141">
            <v>0</v>
          </cell>
          <cell r="GZ141">
            <v>0</v>
          </cell>
          <cell r="HA141">
            <v>0</v>
          </cell>
          <cell r="HB141">
            <v>0</v>
          </cell>
          <cell r="HC141">
            <v>0</v>
          </cell>
          <cell r="HD141">
            <v>0</v>
          </cell>
          <cell r="HE141">
            <v>0</v>
          </cell>
          <cell r="HF141">
            <v>0</v>
          </cell>
          <cell r="HG141">
            <v>0</v>
          </cell>
          <cell r="HH141">
            <v>0</v>
          </cell>
          <cell r="HI141">
            <v>0</v>
          </cell>
          <cell r="HJ141">
            <v>0</v>
          </cell>
          <cell r="HK141">
            <v>0</v>
          </cell>
          <cell r="HL141">
            <v>0</v>
          </cell>
          <cell r="HM141">
            <v>0</v>
          </cell>
          <cell r="HN141">
            <v>0</v>
          </cell>
          <cell r="HO141">
            <v>0</v>
          </cell>
          <cell r="HP141">
            <v>0</v>
          </cell>
          <cell r="HQ141">
            <v>0</v>
          </cell>
          <cell r="HR141">
            <v>0</v>
          </cell>
          <cell r="HS141">
            <v>0</v>
          </cell>
          <cell r="HT141">
            <v>0</v>
          </cell>
          <cell r="HU141">
            <v>0</v>
          </cell>
          <cell r="HV141">
            <v>0</v>
          </cell>
          <cell r="HW141">
            <v>0</v>
          </cell>
          <cell r="HX141">
            <v>0</v>
          </cell>
          <cell r="HY141">
            <v>0</v>
          </cell>
          <cell r="HZ141">
            <v>0</v>
          </cell>
          <cell r="IA141">
            <v>0</v>
          </cell>
          <cell r="IB141">
            <v>0</v>
          </cell>
          <cell r="IC141">
            <v>0</v>
          </cell>
          <cell r="ID141">
            <v>0</v>
          </cell>
          <cell r="IE141">
            <v>0</v>
          </cell>
          <cell r="IF141">
            <v>0</v>
          </cell>
          <cell r="IG141">
            <v>0</v>
          </cell>
          <cell r="IH141">
            <v>0</v>
          </cell>
          <cell r="II141">
            <v>0</v>
          </cell>
          <cell r="IJ141">
            <v>0</v>
          </cell>
          <cell r="IK141">
            <v>0</v>
          </cell>
          <cell r="IL141">
            <v>0</v>
          </cell>
          <cell r="IM141">
            <v>0</v>
          </cell>
          <cell r="IN141">
            <v>0</v>
          </cell>
          <cell r="IO141">
            <v>0</v>
          </cell>
          <cell r="IP141">
            <v>0</v>
          </cell>
          <cell r="IQ141">
            <v>0</v>
          </cell>
          <cell r="IR141">
            <v>0</v>
          </cell>
          <cell r="IS141">
            <v>0</v>
          </cell>
          <cell r="IT141">
            <v>0</v>
          </cell>
          <cell r="IU141">
            <v>0</v>
          </cell>
          <cell r="IV141">
            <v>0</v>
          </cell>
          <cell r="IW141">
            <v>0</v>
          </cell>
          <cell r="IX141">
            <v>0</v>
          </cell>
          <cell r="IY141">
            <v>0</v>
          </cell>
          <cell r="IZ141">
            <v>0</v>
          </cell>
          <cell r="JA141">
            <v>0</v>
          </cell>
          <cell r="JB141">
            <v>0</v>
          </cell>
          <cell r="JC141">
            <v>0</v>
          </cell>
          <cell r="JD141">
            <v>0</v>
          </cell>
          <cell r="JE141">
            <v>0</v>
          </cell>
          <cell r="JF141">
            <v>0</v>
          </cell>
          <cell r="JG141">
            <v>0</v>
          </cell>
          <cell r="JH141">
            <v>0</v>
          </cell>
          <cell r="JI141">
            <v>0</v>
          </cell>
          <cell r="JJ141">
            <v>0</v>
          </cell>
          <cell r="JK141">
            <v>0</v>
          </cell>
          <cell r="JL141">
            <v>0</v>
          </cell>
          <cell r="JM141">
            <v>0</v>
          </cell>
          <cell r="JN141">
            <v>0</v>
          </cell>
          <cell r="JO141">
            <v>0</v>
          </cell>
          <cell r="JP141">
            <v>0</v>
          </cell>
          <cell r="JQ141">
            <v>0</v>
          </cell>
          <cell r="JR141">
            <v>0</v>
          </cell>
          <cell r="JS141">
            <v>0</v>
          </cell>
          <cell r="JT141">
            <v>0</v>
          </cell>
          <cell r="JU141">
            <v>0</v>
          </cell>
          <cell r="JV141">
            <v>0</v>
          </cell>
          <cell r="JW141">
            <v>0</v>
          </cell>
          <cell r="JX141">
            <v>0</v>
          </cell>
          <cell r="JY141">
            <v>0</v>
          </cell>
          <cell r="JZ141">
            <v>0</v>
          </cell>
          <cell r="KA141">
            <v>0</v>
          </cell>
          <cell r="KB141">
            <v>0</v>
          </cell>
          <cell r="KC141">
            <v>0</v>
          </cell>
          <cell r="KD141">
            <v>0</v>
          </cell>
          <cell r="KE141">
            <v>0</v>
          </cell>
          <cell r="KF141">
            <v>0</v>
          </cell>
          <cell r="KG141">
            <v>0</v>
          </cell>
          <cell r="KH141">
            <v>0</v>
          </cell>
          <cell r="KI141">
            <v>0</v>
          </cell>
          <cell r="KJ141">
            <v>0</v>
          </cell>
          <cell r="KK141">
            <v>0</v>
          </cell>
          <cell r="KL141">
            <v>0</v>
          </cell>
          <cell r="KM141">
            <v>0</v>
          </cell>
          <cell r="KN141">
            <v>0</v>
          </cell>
          <cell r="KO141">
            <v>0</v>
          </cell>
          <cell r="KP141">
            <v>0</v>
          </cell>
          <cell r="KQ141">
            <v>0</v>
          </cell>
          <cell r="KR141">
            <v>0</v>
          </cell>
          <cell r="KS141">
            <v>0</v>
          </cell>
          <cell r="KT141">
            <v>0</v>
          </cell>
          <cell r="KU141">
            <v>0</v>
          </cell>
          <cell r="KV141">
            <v>0</v>
          </cell>
          <cell r="KW141">
            <v>0</v>
          </cell>
          <cell r="KX141">
            <v>0</v>
          </cell>
          <cell r="KY141">
            <v>0</v>
          </cell>
          <cell r="KZ141">
            <v>0</v>
          </cell>
          <cell r="LA141">
            <v>0</v>
          </cell>
          <cell r="LB141">
            <v>0</v>
          </cell>
          <cell r="LC141">
            <v>0</v>
          </cell>
          <cell r="LD141">
            <v>0</v>
          </cell>
          <cell r="LE141">
            <v>0</v>
          </cell>
          <cell r="LF141">
            <v>0</v>
          </cell>
          <cell r="LG141">
            <v>0</v>
          </cell>
          <cell r="LH141">
            <v>0</v>
          </cell>
          <cell r="LI141">
            <v>0</v>
          </cell>
        </row>
        <row r="142">
          <cell r="A142" t="str">
            <v xml:space="preserve"> </v>
          </cell>
          <cell r="B142" t="str">
            <v xml:space="preserve"> </v>
          </cell>
          <cell r="C142">
            <v>431</v>
          </cell>
          <cell r="D142">
            <v>431</v>
          </cell>
          <cell r="E142" t="str">
            <v xml:space="preserve">Transferi institucijama, pojedincima, nevladinom i javnom sektoru </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4766352.82</v>
          </cell>
          <cell r="CM142">
            <v>7183318.2800000003</v>
          </cell>
          <cell r="CN142">
            <v>8945045.6400000043</v>
          </cell>
          <cell r="CO142">
            <v>5880665.6099999966</v>
          </cell>
          <cell r="CP142">
            <v>7415737.6300000092</v>
          </cell>
          <cell r="CQ142">
            <v>7060820.3000000007</v>
          </cell>
          <cell r="CR142">
            <v>5860351.5200000033</v>
          </cell>
          <cell r="CS142">
            <v>9017741.9699999969</v>
          </cell>
          <cell r="CT142">
            <v>8242712.2599999988</v>
          </cell>
          <cell r="CU142">
            <v>7282489.8800000055</v>
          </cell>
          <cell r="CV142">
            <v>4546653.2400000021</v>
          </cell>
          <cell r="CW142">
            <v>16619491.83</v>
          </cell>
          <cell r="CX142">
            <v>4729453.0199999968</v>
          </cell>
          <cell r="CY142">
            <v>3668588.0200000005</v>
          </cell>
          <cell r="CZ142">
            <v>11943087.780000003</v>
          </cell>
          <cell r="DA142">
            <v>8801515.4700000044</v>
          </cell>
          <cell r="DB142">
            <v>7959182.730000007</v>
          </cell>
          <cell r="DC142">
            <v>8474803.7700000051</v>
          </cell>
          <cell r="DD142">
            <v>7344002.3300000019</v>
          </cell>
          <cell r="DE142">
            <v>8688828.7300000004</v>
          </cell>
          <cell r="DF142">
            <v>7098548.0999999987</v>
          </cell>
          <cell r="DG142">
            <v>13257486.939999999</v>
          </cell>
          <cell r="DH142">
            <v>4644206.5999999996</v>
          </cell>
          <cell r="DI142">
            <v>10253278.469999997</v>
          </cell>
          <cell r="DJ142">
            <v>11457600.680000011</v>
          </cell>
          <cell r="DK142">
            <v>6752624.2700000033</v>
          </cell>
          <cell r="DL142">
            <v>11210501.770000005</v>
          </cell>
          <cell r="DM142">
            <v>14999479.220000006</v>
          </cell>
          <cell r="DN142">
            <v>7593694.929999995</v>
          </cell>
          <cell r="DO142">
            <v>8416871.379999999</v>
          </cell>
          <cell r="DP142">
            <v>10541092.800000006</v>
          </cell>
          <cell r="DQ142">
            <v>11333981.32</v>
          </cell>
          <cell r="DR142">
            <v>10383700.710000008</v>
          </cell>
          <cell r="DS142">
            <v>11050474.780000005</v>
          </cell>
          <cell r="DT142">
            <v>10758211.210000003</v>
          </cell>
          <cell r="DU142">
            <v>21273051.029999997</v>
          </cell>
          <cell r="DV142">
            <v>5182408.62</v>
          </cell>
          <cell r="DW142">
            <v>8542348.3000000007</v>
          </cell>
          <cell r="DX142">
            <v>20704889.629999999</v>
          </cell>
          <cell r="DY142">
            <v>14867940.68</v>
          </cell>
          <cell r="DZ142">
            <v>11045075.699999999</v>
          </cell>
          <cell r="EA142">
            <v>11393659.710000001</v>
          </cell>
          <cell r="EB142">
            <v>10057576.49</v>
          </cell>
          <cell r="EC142">
            <v>13191630.189999999</v>
          </cell>
          <cell r="ED142">
            <v>11618940.939999999</v>
          </cell>
          <cell r="EE142">
            <v>10639076.880000001</v>
          </cell>
          <cell r="EF142">
            <v>14397093.9</v>
          </cell>
          <cell r="EG142">
            <v>38981145.460000001</v>
          </cell>
          <cell r="EH142">
            <v>0</v>
          </cell>
          <cell r="EI142">
            <v>7878426.2999999998</v>
          </cell>
          <cell r="EJ142">
            <v>12624632.02</v>
          </cell>
          <cell r="EK142">
            <v>15248396.880000001</v>
          </cell>
          <cell r="EL142">
            <v>10712461.529999999</v>
          </cell>
          <cell r="EM142">
            <v>13530839.57</v>
          </cell>
          <cell r="EN142">
            <v>16956874.25</v>
          </cell>
          <cell r="EO142">
            <v>15251339.6</v>
          </cell>
          <cell r="EP142">
            <v>0</v>
          </cell>
          <cell r="EQ142">
            <v>13129810.890000001</v>
          </cell>
          <cell r="ER142">
            <v>11137560.17</v>
          </cell>
          <cell r="ES142">
            <v>0</v>
          </cell>
          <cell r="ET142">
            <v>0</v>
          </cell>
          <cell r="EU142">
            <v>0</v>
          </cell>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cell r="FQ142">
            <v>0</v>
          </cell>
          <cell r="FR142">
            <v>0</v>
          </cell>
          <cell r="FS142">
            <v>0</v>
          </cell>
          <cell r="FT142">
            <v>0</v>
          </cell>
          <cell r="FU142">
            <v>0</v>
          </cell>
          <cell r="FV142">
            <v>0</v>
          </cell>
          <cell r="FW142">
            <v>0</v>
          </cell>
          <cell r="FX142">
            <v>0</v>
          </cell>
          <cell r="FY142">
            <v>0</v>
          </cell>
          <cell r="FZ142">
            <v>0</v>
          </cell>
          <cell r="GA142">
            <v>0</v>
          </cell>
          <cell r="GB142">
            <v>0</v>
          </cell>
          <cell r="GC142">
            <v>0</v>
          </cell>
          <cell r="GD142">
            <v>0</v>
          </cell>
          <cell r="GE142">
            <v>0</v>
          </cell>
          <cell r="GF142">
            <v>0</v>
          </cell>
          <cell r="GG142">
            <v>0</v>
          </cell>
          <cell r="GH142">
            <v>0</v>
          </cell>
          <cell r="GI142">
            <v>0</v>
          </cell>
          <cell r="GJ142">
            <v>0</v>
          </cell>
          <cell r="GK142">
            <v>0</v>
          </cell>
          <cell r="GL142">
            <v>0</v>
          </cell>
          <cell r="GM142">
            <v>0</v>
          </cell>
          <cell r="GN142">
            <v>0</v>
          </cell>
          <cell r="GO142">
            <v>0</v>
          </cell>
          <cell r="GP142">
            <v>0</v>
          </cell>
          <cell r="GQ142">
            <v>0</v>
          </cell>
          <cell r="GR142">
            <v>0</v>
          </cell>
          <cell r="GS142">
            <v>0</v>
          </cell>
          <cell r="GT142">
            <v>0</v>
          </cell>
          <cell r="GU142">
            <v>0</v>
          </cell>
          <cell r="GV142">
            <v>0</v>
          </cell>
          <cell r="GW142">
            <v>0</v>
          </cell>
          <cell r="GX142">
            <v>0</v>
          </cell>
          <cell r="GY142">
            <v>0</v>
          </cell>
          <cell r="GZ142">
            <v>0</v>
          </cell>
          <cell r="HA142">
            <v>0</v>
          </cell>
          <cell r="HB142">
            <v>0</v>
          </cell>
          <cell r="HC142">
            <v>0</v>
          </cell>
          <cell r="HD142">
            <v>0</v>
          </cell>
          <cell r="HE142">
            <v>0</v>
          </cell>
          <cell r="HF142">
            <v>0</v>
          </cell>
          <cell r="HG142">
            <v>0</v>
          </cell>
          <cell r="HH142">
            <v>0</v>
          </cell>
          <cell r="HI142">
            <v>0</v>
          </cell>
          <cell r="HJ142">
            <v>0</v>
          </cell>
          <cell r="HK142">
            <v>0</v>
          </cell>
          <cell r="HL142">
            <v>0</v>
          </cell>
          <cell r="HM142">
            <v>0</v>
          </cell>
          <cell r="HN142">
            <v>0</v>
          </cell>
          <cell r="HO142">
            <v>0</v>
          </cell>
          <cell r="HP142">
            <v>0</v>
          </cell>
          <cell r="HQ142">
            <v>0</v>
          </cell>
          <cell r="HR142">
            <v>0</v>
          </cell>
          <cell r="HS142">
            <v>0</v>
          </cell>
          <cell r="HT142">
            <v>0</v>
          </cell>
          <cell r="HU142">
            <v>0</v>
          </cell>
          <cell r="HV142">
            <v>0</v>
          </cell>
          <cell r="HW142">
            <v>0</v>
          </cell>
          <cell r="HX142">
            <v>0</v>
          </cell>
          <cell r="HY142">
            <v>0</v>
          </cell>
          <cell r="HZ142">
            <v>0</v>
          </cell>
          <cell r="IA142">
            <v>0</v>
          </cell>
          <cell r="IB142">
            <v>0</v>
          </cell>
          <cell r="IC142">
            <v>0</v>
          </cell>
          <cell r="ID142">
            <v>0</v>
          </cell>
          <cell r="IE142">
            <v>0</v>
          </cell>
          <cell r="IF142">
            <v>0</v>
          </cell>
          <cell r="IG142">
            <v>0</v>
          </cell>
          <cell r="IH142">
            <v>0</v>
          </cell>
          <cell r="II142">
            <v>0</v>
          </cell>
          <cell r="IJ142">
            <v>0</v>
          </cell>
          <cell r="IK142">
            <v>0</v>
          </cell>
          <cell r="IL142">
            <v>0</v>
          </cell>
          <cell r="IM142">
            <v>0</v>
          </cell>
          <cell r="IN142">
            <v>0</v>
          </cell>
          <cell r="IO142">
            <v>0</v>
          </cell>
          <cell r="IP142">
            <v>0</v>
          </cell>
          <cell r="IQ142">
            <v>0</v>
          </cell>
          <cell r="IR142">
            <v>0</v>
          </cell>
          <cell r="IS142">
            <v>0</v>
          </cell>
          <cell r="IT142">
            <v>0</v>
          </cell>
          <cell r="IU142">
            <v>0</v>
          </cell>
          <cell r="IV142">
            <v>0</v>
          </cell>
          <cell r="IW142">
            <v>0</v>
          </cell>
          <cell r="IX142">
            <v>0</v>
          </cell>
          <cell r="IY142">
            <v>0</v>
          </cell>
          <cell r="IZ142">
            <v>0</v>
          </cell>
          <cell r="JA142">
            <v>0</v>
          </cell>
          <cell r="JB142">
            <v>0</v>
          </cell>
          <cell r="JC142">
            <v>0</v>
          </cell>
          <cell r="JD142">
            <v>0</v>
          </cell>
          <cell r="JE142">
            <v>0</v>
          </cell>
          <cell r="JF142">
            <v>0</v>
          </cell>
          <cell r="JG142">
            <v>0</v>
          </cell>
          <cell r="JH142">
            <v>0</v>
          </cell>
          <cell r="JI142">
            <v>0</v>
          </cell>
          <cell r="JJ142">
            <v>0</v>
          </cell>
          <cell r="JK142">
            <v>0</v>
          </cell>
          <cell r="JL142">
            <v>0</v>
          </cell>
          <cell r="JM142">
            <v>0</v>
          </cell>
          <cell r="JN142">
            <v>0</v>
          </cell>
          <cell r="JO142">
            <v>0</v>
          </cell>
          <cell r="JP142">
            <v>0</v>
          </cell>
          <cell r="JQ142">
            <v>0</v>
          </cell>
          <cell r="JR142">
            <v>0</v>
          </cell>
          <cell r="JS142">
            <v>0</v>
          </cell>
          <cell r="JT142">
            <v>0</v>
          </cell>
          <cell r="JU142">
            <v>0</v>
          </cell>
          <cell r="JV142">
            <v>0</v>
          </cell>
          <cell r="JW142">
            <v>0</v>
          </cell>
          <cell r="JX142">
            <v>0</v>
          </cell>
          <cell r="JY142">
            <v>0</v>
          </cell>
          <cell r="JZ142">
            <v>0</v>
          </cell>
          <cell r="KA142">
            <v>0</v>
          </cell>
          <cell r="KB142">
            <v>0</v>
          </cell>
          <cell r="KC142">
            <v>0</v>
          </cell>
          <cell r="KD142">
            <v>0</v>
          </cell>
          <cell r="KE142">
            <v>0</v>
          </cell>
          <cell r="KF142">
            <v>0</v>
          </cell>
          <cell r="KG142">
            <v>0</v>
          </cell>
          <cell r="KH142">
            <v>0</v>
          </cell>
          <cell r="KI142">
            <v>0</v>
          </cell>
          <cell r="KJ142">
            <v>0</v>
          </cell>
          <cell r="KK142">
            <v>0</v>
          </cell>
          <cell r="KL142">
            <v>0</v>
          </cell>
          <cell r="KM142">
            <v>0</v>
          </cell>
          <cell r="KN142">
            <v>0</v>
          </cell>
          <cell r="KO142">
            <v>0</v>
          </cell>
          <cell r="KP142">
            <v>0</v>
          </cell>
          <cell r="KQ142">
            <v>0</v>
          </cell>
          <cell r="KR142">
            <v>0</v>
          </cell>
          <cell r="KS142">
            <v>0</v>
          </cell>
          <cell r="KT142">
            <v>0</v>
          </cell>
          <cell r="KU142">
            <v>0</v>
          </cell>
          <cell r="KV142">
            <v>0</v>
          </cell>
          <cell r="KW142">
            <v>0</v>
          </cell>
          <cell r="KX142">
            <v>0</v>
          </cell>
          <cell r="KY142">
            <v>0</v>
          </cell>
          <cell r="KZ142">
            <v>0</v>
          </cell>
          <cell r="LA142">
            <v>0</v>
          </cell>
          <cell r="LB142">
            <v>0</v>
          </cell>
          <cell r="LC142">
            <v>0</v>
          </cell>
          <cell r="LD142">
            <v>0</v>
          </cell>
          <cell r="LE142">
            <v>0</v>
          </cell>
          <cell r="LF142">
            <v>0</v>
          </cell>
          <cell r="LG142">
            <v>0</v>
          </cell>
          <cell r="LH142">
            <v>0</v>
          </cell>
          <cell r="LI142">
            <v>0</v>
          </cell>
        </row>
        <row r="143">
          <cell r="D143">
            <v>4311</v>
          </cell>
          <cell r="E143" t="str">
            <v xml:space="preserve">Transferi za zdravstvenu zaštitu </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3573650.94</v>
          </cell>
          <cell r="CM143">
            <v>4505192.4200000009</v>
          </cell>
          <cell r="CN143">
            <v>6025699.8300000029</v>
          </cell>
          <cell r="CO143">
            <v>2615352.1199999973</v>
          </cell>
          <cell r="CP143">
            <v>5152536.1200000066</v>
          </cell>
          <cell r="CQ143">
            <v>4523363.4999999991</v>
          </cell>
          <cell r="CR143">
            <v>2913767.9499999993</v>
          </cell>
          <cell r="CS143">
            <v>6138065.4799999977</v>
          </cell>
          <cell r="CT143">
            <v>5872842.96</v>
          </cell>
          <cell r="CU143">
            <v>4772419.6500000041</v>
          </cell>
          <cell r="CV143">
            <v>3110152.7700000014</v>
          </cell>
          <cell r="CW143">
            <v>9177617.7000000011</v>
          </cell>
          <cell r="CX143">
            <v>3853394.4399999967</v>
          </cell>
          <cell r="CY143">
            <v>1640129.33</v>
          </cell>
          <cell r="CZ143">
            <v>8519754.9900000021</v>
          </cell>
          <cell r="DA143">
            <v>6327561.1900000041</v>
          </cell>
          <cell r="DB143">
            <v>5336289.8400000073</v>
          </cell>
          <cell r="DC143">
            <v>5156467.1200000057</v>
          </cell>
          <cell r="DD143">
            <v>4564730.6000000006</v>
          </cell>
          <cell r="DE143">
            <v>5589535.3500000006</v>
          </cell>
          <cell r="DF143">
            <v>4053275.8599999985</v>
          </cell>
          <cell r="DG143">
            <v>9566505.2000000011</v>
          </cell>
          <cell r="DH143">
            <v>2162806.0199999996</v>
          </cell>
          <cell r="DI143">
            <v>3175131.2299999972</v>
          </cell>
          <cell r="DJ143">
            <v>5536673.8800000101</v>
          </cell>
          <cell r="DK143">
            <v>4300280.2700000023</v>
          </cell>
          <cell r="DL143">
            <v>5807149.2000000058</v>
          </cell>
          <cell r="DM143">
            <v>8234781.9800000079</v>
          </cell>
          <cell r="DN143">
            <v>2175484.1599999941</v>
          </cell>
          <cell r="DO143">
            <v>4610413.3299999982</v>
          </cell>
          <cell r="DP143">
            <v>4653281.7500000047</v>
          </cell>
          <cell r="DQ143">
            <v>4996181.6099999975</v>
          </cell>
          <cell r="DR143">
            <v>5017138.6900000088</v>
          </cell>
          <cell r="DS143">
            <v>5157752.2200000035</v>
          </cell>
          <cell r="DT143">
            <v>6081931.6000000043</v>
          </cell>
          <cell r="DU143">
            <v>5914938.5799999991</v>
          </cell>
          <cell r="DV143">
            <v>3612271.65</v>
          </cell>
          <cell r="DW143">
            <v>3581008.5500000003</v>
          </cell>
          <cell r="DX143">
            <v>10432641.290000016</v>
          </cell>
          <cell r="DY143">
            <v>7162067.3800000018</v>
          </cell>
          <cell r="DZ143">
            <v>5662218.6100000003</v>
          </cell>
          <cell r="EB143">
            <v>0</v>
          </cell>
          <cell r="EC143">
            <v>0</v>
          </cell>
          <cell r="ED143">
            <v>0</v>
          </cell>
          <cell r="EE143">
            <v>0</v>
          </cell>
          <cell r="EF143">
            <v>0</v>
          </cell>
          <cell r="EG143">
            <v>0</v>
          </cell>
          <cell r="EH143">
            <v>0</v>
          </cell>
          <cell r="EI143">
            <v>0</v>
          </cell>
          <cell r="EJ143">
            <v>0</v>
          </cell>
          <cell r="EK143">
            <v>0</v>
          </cell>
          <cell r="EL143">
            <v>0</v>
          </cell>
          <cell r="EM143">
            <v>0</v>
          </cell>
          <cell r="EO143">
            <v>0</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0</v>
          </cell>
          <cell r="GB143">
            <v>0</v>
          </cell>
          <cell r="GC143">
            <v>0</v>
          </cell>
          <cell r="GD143">
            <v>0</v>
          </cell>
          <cell r="GE143">
            <v>0</v>
          </cell>
          <cell r="GF143">
            <v>0</v>
          </cell>
          <cell r="GG143">
            <v>0</v>
          </cell>
          <cell r="GH143">
            <v>0</v>
          </cell>
          <cell r="GI143">
            <v>0</v>
          </cell>
          <cell r="GJ143">
            <v>0</v>
          </cell>
          <cell r="GK143">
            <v>0</v>
          </cell>
          <cell r="GL143">
            <v>0</v>
          </cell>
          <cell r="GM143">
            <v>0</v>
          </cell>
          <cell r="GN143">
            <v>0</v>
          </cell>
          <cell r="GO143">
            <v>0</v>
          </cell>
          <cell r="GP143">
            <v>0</v>
          </cell>
          <cell r="GQ143">
            <v>0</v>
          </cell>
          <cell r="GR143">
            <v>0</v>
          </cell>
          <cell r="GS143">
            <v>0</v>
          </cell>
          <cell r="GT143">
            <v>0</v>
          </cell>
          <cell r="GU143">
            <v>0</v>
          </cell>
          <cell r="GV143">
            <v>0</v>
          </cell>
          <cell r="GW143">
            <v>0</v>
          </cell>
          <cell r="GX143">
            <v>0</v>
          </cell>
          <cell r="GY143">
            <v>0</v>
          </cell>
          <cell r="GZ143">
            <v>0</v>
          </cell>
          <cell r="HA143">
            <v>0</v>
          </cell>
          <cell r="HB143">
            <v>0</v>
          </cell>
          <cell r="HC143">
            <v>0</v>
          </cell>
          <cell r="HD143">
            <v>0</v>
          </cell>
          <cell r="HE143">
            <v>0</v>
          </cell>
          <cell r="HF143">
            <v>0</v>
          </cell>
          <cell r="HG143">
            <v>0</v>
          </cell>
          <cell r="HH143">
            <v>0</v>
          </cell>
          <cell r="HI143">
            <v>0</v>
          </cell>
          <cell r="HJ143">
            <v>0</v>
          </cell>
          <cell r="HK143">
            <v>0</v>
          </cell>
          <cell r="HL143">
            <v>0</v>
          </cell>
          <cell r="HM143">
            <v>0</v>
          </cell>
          <cell r="HN143">
            <v>0</v>
          </cell>
          <cell r="HO143">
            <v>0</v>
          </cell>
          <cell r="HP143">
            <v>0</v>
          </cell>
          <cell r="HQ143">
            <v>0</v>
          </cell>
          <cell r="HR143">
            <v>0</v>
          </cell>
          <cell r="HS143">
            <v>0</v>
          </cell>
          <cell r="HT143">
            <v>0</v>
          </cell>
          <cell r="HU143">
            <v>0</v>
          </cell>
          <cell r="HV143">
            <v>0</v>
          </cell>
          <cell r="HW143">
            <v>0</v>
          </cell>
          <cell r="HX143">
            <v>0</v>
          </cell>
          <cell r="HY143">
            <v>0</v>
          </cell>
          <cell r="HZ143">
            <v>0</v>
          </cell>
          <cell r="IA143">
            <v>0</v>
          </cell>
          <cell r="IB143">
            <v>0</v>
          </cell>
          <cell r="IC143">
            <v>0</v>
          </cell>
          <cell r="ID143">
            <v>0</v>
          </cell>
          <cell r="IE143">
            <v>0</v>
          </cell>
          <cell r="IF143">
            <v>0</v>
          </cell>
          <cell r="IG143">
            <v>0</v>
          </cell>
          <cell r="IH143">
            <v>0</v>
          </cell>
          <cell r="II143">
            <v>0</v>
          </cell>
          <cell r="IJ143">
            <v>0</v>
          </cell>
          <cell r="IK143">
            <v>0</v>
          </cell>
          <cell r="IL143">
            <v>0</v>
          </cell>
          <cell r="IM143">
            <v>0</v>
          </cell>
          <cell r="IN143">
            <v>0</v>
          </cell>
          <cell r="IO143">
            <v>0</v>
          </cell>
          <cell r="IP143">
            <v>0</v>
          </cell>
          <cell r="IQ143">
            <v>0</v>
          </cell>
          <cell r="IR143">
            <v>0</v>
          </cell>
          <cell r="IS143">
            <v>0</v>
          </cell>
          <cell r="IT143">
            <v>0</v>
          </cell>
          <cell r="IU143">
            <v>0</v>
          </cell>
          <cell r="IV143">
            <v>0</v>
          </cell>
          <cell r="IW143">
            <v>0</v>
          </cell>
          <cell r="IX143">
            <v>0</v>
          </cell>
          <cell r="IY143">
            <v>0</v>
          </cell>
          <cell r="IZ143">
            <v>0</v>
          </cell>
          <cell r="JA143">
            <v>0</v>
          </cell>
          <cell r="JB143">
            <v>0</v>
          </cell>
          <cell r="JC143">
            <v>0</v>
          </cell>
          <cell r="JD143">
            <v>0</v>
          </cell>
          <cell r="JE143">
            <v>0</v>
          </cell>
          <cell r="JF143">
            <v>0</v>
          </cell>
          <cell r="JG143">
            <v>0</v>
          </cell>
          <cell r="JH143">
            <v>0</v>
          </cell>
          <cell r="JI143">
            <v>0</v>
          </cell>
          <cell r="JJ143">
            <v>0</v>
          </cell>
          <cell r="JK143">
            <v>0</v>
          </cell>
          <cell r="JL143">
            <v>0</v>
          </cell>
          <cell r="JM143">
            <v>0</v>
          </cell>
          <cell r="JN143">
            <v>0</v>
          </cell>
          <cell r="JO143">
            <v>0</v>
          </cell>
          <cell r="JP143">
            <v>0</v>
          </cell>
          <cell r="JQ143">
            <v>0</v>
          </cell>
          <cell r="JR143">
            <v>0</v>
          </cell>
          <cell r="JS143">
            <v>0</v>
          </cell>
          <cell r="JT143">
            <v>0</v>
          </cell>
          <cell r="JU143">
            <v>0</v>
          </cell>
          <cell r="JV143">
            <v>0</v>
          </cell>
          <cell r="JW143">
            <v>0</v>
          </cell>
          <cell r="JX143">
            <v>0</v>
          </cell>
          <cell r="JY143">
            <v>0</v>
          </cell>
          <cell r="JZ143">
            <v>0</v>
          </cell>
          <cell r="KA143">
            <v>0</v>
          </cell>
          <cell r="KB143">
            <v>0</v>
          </cell>
          <cell r="KC143">
            <v>0</v>
          </cell>
          <cell r="KD143">
            <v>0</v>
          </cell>
          <cell r="KE143">
            <v>0</v>
          </cell>
          <cell r="KF143">
            <v>0</v>
          </cell>
          <cell r="KG143">
            <v>0</v>
          </cell>
          <cell r="KH143">
            <v>0</v>
          </cell>
          <cell r="KI143">
            <v>0</v>
          </cell>
          <cell r="KJ143">
            <v>0</v>
          </cell>
          <cell r="KK143">
            <v>0</v>
          </cell>
          <cell r="KL143">
            <v>0</v>
          </cell>
          <cell r="KM143">
            <v>0</v>
          </cell>
          <cell r="KN143">
            <v>0</v>
          </cell>
          <cell r="KO143">
            <v>0</v>
          </cell>
          <cell r="KP143">
            <v>0</v>
          </cell>
          <cell r="KQ143">
            <v>0</v>
          </cell>
          <cell r="KR143">
            <v>0</v>
          </cell>
          <cell r="KS143">
            <v>0</v>
          </cell>
          <cell r="KT143">
            <v>0</v>
          </cell>
          <cell r="KU143">
            <v>0</v>
          </cell>
          <cell r="KV143">
            <v>0</v>
          </cell>
          <cell r="KW143">
            <v>0</v>
          </cell>
          <cell r="KX143">
            <v>0</v>
          </cell>
          <cell r="KY143">
            <v>0</v>
          </cell>
          <cell r="KZ143">
            <v>0</v>
          </cell>
          <cell r="LA143">
            <v>0</v>
          </cell>
          <cell r="LB143">
            <v>0</v>
          </cell>
          <cell r="LC143">
            <v>0</v>
          </cell>
          <cell r="LD143">
            <v>0</v>
          </cell>
          <cell r="LE143">
            <v>0</v>
          </cell>
          <cell r="LF143">
            <v>0</v>
          </cell>
          <cell r="LG143">
            <v>0</v>
          </cell>
          <cell r="LH143">
            <v>0</v>
          </cell>
          <cell r="LI143">
            <v>0</v>
          </cell>
        </row>
        <row r="144">
          <cell r="D144">
            <v>4312</v>
          </cell>
          <cell r="E144" t="str">
            <v>Transferi obrazovanju</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248962.44</v>
          </cell>
          <cell r="CM144">
            <v>252365.31</v>
          </cell>
          <cell r="CN144">
            <v>0</v>
          </cell>
          <cell r="CO144">
            <v>259865.02999999997</v>
          </cell>
          <cell r="CP144">
            <v>11196.529999999999</v>
          </cell>
          <cell r="CQ144">
            <v>257246.21000000008</v>
          </cell>
          <cell r="CR144">
            <v>200</v>
          </cell>
          <cell r="CS144">
            <v>268390.82</v>
          </cell>
          <cell r="CT144">
            <v>1757</v>
          </cell>
          <cell r="CU144">
            <v>450</v>
          </cell>
          <cell r="CV144">
            <v>53573.08</v>
          </cell>
          <cell r="CW144">
            <v>1500728.43</v>
          </cell>
          <cell r="CX144">
            <v>99665.95</v>
          </cell>
          <cell r="CY144">
            <v>381698.57000000007</v>
          </cell>
          <cell r="CZ144">
            <v>433969.12000000017</v>
          </cell>
          <cell r="DA144">
            <v>55645.069999999992</v>
          </cell>
          <cell r="DB144">
            <v>469121.1999999999</v>
          </cell>
          <cell r="DC144">
            <v>873450.41999999993</v>
          </cell>
          <cell r="DD144">
            <v>383008.91</v>
          </cell>
          <cell r="DE144">
            <v>800416.66999999993</v>
          </cell>
          <cell r="DF144">
            <v>311688.29000000004</v>
          </cell>
          <cell r="DG144">
            <v>745448.95999999961</v>
          </cell>
          <cell r="DH144">
            <v>9994.48</v>
          </cell>
          <cell r="DI144">
            <v>1998310.4699999995</v>
          </cell>
          <cell r="DJ144">
            <v>1177476.83</v>
          </cell>
          <cell r="DK144">
            <v>416971.60000000003</v>
          </cell>
          <cell r="DL144">
            <v>1545683.8399999999</v>
          </cell>
          <cell r="DM144">
            <v>2973747.0599999996</v>
          </cell>
          <cell r="DN144">
            <v>1626606.61</v>
          </cell>
          <cell r="DO144">
            <v>151911.44999999995</v>
          </cell>
          <cell r="DP144">
            <v>2854382.15</v>
          </cell>
          <cell r="DQ144">
            <v>1797132.86</v>
          </cell>
          <cell r="DR144">
            <v>1733810.6800000002</v>
          </cell>
          <cell r="DS144">
            <v>1606402.17</v>
          </cell>
          <cell r="DT144">
            <v>493304.1700000001</v>
          </cell>
          <cell r="DU144">
            <v>4673911.5500000007</v>
          </cell>
          <cell r="DV144">
            <v>117683.83999999998</v>
          </cell>
          <cell r="DW144">
            <v>1736761.8299999998</v>
          </cell>
          <cell r="DX144">
            <v>2593457.83</v>
          </cell>
          <cell r="DY144">
            <v>3024939.8899999992</v>
          </cell>
          <cell r="DZ144">
            <v>1118400.17</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U144">
            <v>0</v>
          </cell>
          <cell r="GV144">
            <v>0</v>
          </cell>
          <cell r="GW144">
            <v>0</v>
          </cell>
          <cell r="GX144">
            <v>0</v>
          </cell>
          <cell r="GY144">
            <v>0</v>
          </cell>
          <cell r="GZ144">
            <v>0</v>
          </cell>
          <cell r="HA144">
            <v>0</v>
          </cell>
          <cell r="HB144">
            <v>0</v>
          </cell>
          <cell r="HC144">
            <v>0</v>
          </cell>
          <cell r="HD144">
            <v>0</v>
          </cell>
          <cell r="HE144">
            <v>0</v>
          </cell>
          <cell r="HF144">
            <v>0</v>
          </cell>
          <cell r="HG144">
            <v>0</v>
          </cell>
          <cell r="HH144">
            <v>0</v>
          </cell>
          <cell r="HI144">
            <v>0</v>
          </cell>
          <cell r="HJ144">
            <v>0</v>
          </cell>
          <cell r="HK144">
            <v>0</v>
          </cell>
          <cell r="HL144">
            <v>0</v>
          </cell>
          <cell r="HM144">
            <v>0</v>
          </cell>
          <cell r="HN144">
            <v>0</v>
          </cell>
          <cell r="HO144">
            <v>0</v>
          </cell>
          <cell r="HP144">
            <v>0</v>
          </cell>
          <cell r="HQ144">
            <v>0</v>
          </cell>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row>
        <row r="145">
          <cell r="D145">
            <v>4313</v>
          </cell>
          <cell r="E145" t="str">
            <v>Transferi institucijama kulture i sporta</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246666.66999999998</v>
          </cell>
          <cell r="CM145">
            <v>308916.67</v>
          </cell>
          <cell r="CN145">
            <v>385415.67</v>
          </cell>
          <cell r="CO145">
            <v>779576.67</v>
          </cell>
          <cell r="CP145">
            <v>457682.02999999997</v>
          </cell>
          <cell r="CQ145">
            <v>285623.46999999997</v>
          </cell>
          <cell r="CR145">
            <v>363833.33999999997</v>
          </cell>
          <cell r="CS145">
            <v>287350</v>
          </cell>
          <cell r="CT145">
            <v>500733.33999999997</v>
          </cell>
          <cell r="CU145">
            <v>147416.66999999998</v>
          </cell>
          <cell r="CV145">
            <v>104666</v>
          </cell>
          <cell r="CW145">
            <v>141155</v>
          </cell>
          <cell r="CX145">
            <v>255500</v>
          </cell>
          <cell r="CY145">
            <v>233100</v>
          </cell>
          <cell r="CZ145">
            <v>232640</v>
          </cell>
          <cell r="DA145">
            <v>369303.35</v>
          </cell>
          <cell r="DB145">
            <v>347953.33999999997</v>
          </cell>
          <cell r="DC145">
            <v>435633.32999999996</v>
          </cell>
          <cell r="DD145">
            <v>276511.67</v>
          </cell>
          <cell r="DE145">
            <v>139333.5</v>
          </cell>
          <cell r="DF145">
            <v>364603.31</v>
          </cell>
          <cell r="DG145">
            <v>363353.02</v>
          </cell>
          <cell r="DH145">
            <v>624811.14</v>
          </cell>
          <cell r="DI145">
            <v>535620</v>
          </cell>
          <cell r="DJ145">
            <v>225520</v>
          </cell>
          <cell r="DK145">
            <v>245350</v>
          </cell>
          <cell r="DL145">
            <v>299100</v>
          </cell>
          <cell r="DM145">
            <v>460704</v>
          </cell>
          <cell r="DN145">
            <v>929500</v>
          </cell>
          <cell r="DO145">
            <v>178500</v>
          </cell>
          <cell r="DP145">
            <v>245700</v>
          </cell>
          <cell r="DQ145">
            <v>152220</v>
          </cell>
          <cell r="DR145">
            <v>412220</v>
          </cell>
          <cell r="DS145">
            <v>204373.29999999987</v>
          </cell>
          <cell r="DT145">
            <v>1808570</v>
          </cell>
          <cell r="DU145">
            <v>1176730.9800000002</v>
          </cell>
          <cell r="DV145">
            <v>150630</v>
          </cell>
          <cell r="DW145">
            <v>537020</v>
          </cell>
          <cell r="DX145">
            <v>896220</v>
          </cell>
          <cell r="DY145">
            <v>1033230</v>
          </cell>
          <cell r="DZ145">
            <v>880300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0</v>
          </cell>
          <cell r="GI145">
            <v>0</v>
          </cell>
          <cell r="GJ145">
            <v>0</v>
          </cell>
          <cell r="GK145">
            <v>0</v>
          </cell>
          <cell r="GL145">
            <v>0</v>
          </cell>
          <cell r="GM145">
            <v>0</v>
          </cell>
          <cell r="GN145">
            <v>0</v>
          </cell>
          <cell r="GO145">
            <v>0</v>
          </cell>
          <cell r="GP145">
            <v>0</v>
          </cell>
          <cell r="GQ145">
            <v>0</v>
          </cell>
          <cell r="GR145">
            <v>0</v>
          </cell>
          <cell r="GS145">
            <v>0</v>
          </cell>
          <cell r="GT145">
            <v>0</v>
          </cell>
          <cell r="GU145">
            <v>0</v>
          </cell>
          <cell r="GV145">
            <v>0</v>
          </cell>
          <cell r="GW145">
            <v>0</v>
          </cell>
          <cell r="GX145">
            <v>0</v>
          </cell>
          <cell r="GY145">
            <v>0</v>
          </cell>
          <cell r="GZ145">
            <v>0</v>
          </cell>
          <cell r="HA145">
            <v>0</v>
          </cell>
          <cell r="HB145">
            <v>0</v>
          </cell>
          <cell r="HC145">
            <v>0</v>
          </cell>
          <cell r="HD145">
            <v>0</v>
          </cell>
          <cell r="HE145">
            <v>0</v>
          </cell>
          <cell r="HF145">
            <v>0</v>
          </cell>
          <cell r="HG145">
            <v>0</v>
          </cell>
          <cell r="HH145">
            <v>0</v>
          </cell>
          <cell r="HI145">
            <v>0</v>
          </cell>
          <cell r="HJ145">
            <v>0</v>
          </cell>
          <cell r="HK145">
            <v>0</v>
          </cell>
          <cell r="HL145">
            <v>0</v>
          </cell>
          <cell r="HM145">
            <v>0</v>
          </cell>
          <cell r="HN145">
            <v>0</v>
          </cell>
          <cell r="HO145">
            <v>0</v>
          </cell>
          <cell r="HP145">
            <v>0</v>
          </cell>
          <cell r="HQ145">
            <v>0</v>
          </cell>
          <cell r="HR145">
            <v>0</v>
          </cell>
          <cell r="HS145">
            <v>0</v>
          </cell>
          <cell r="HT145">
            <v>0</v>
          </cell>
          <cell r="HU145">
            <v>0</v>
          </cell>
          <cell r="HV145">
            <v>0</v>
          </cell>
          <cell r="HW145">
            <v>0</v>
          </cell>
          <cell r="HX145">
            <v>0</v>
          </cell>
          <cell r="HY145">
            <v>0</v>
          </cell>
          <cell r="HZ145">
            <v>0</v>
          </cell>
          <cell r="IA145">
            <v>0</v>
          </cell>
          <cell r="IB145">
            <v>0</v>
          </cell>
          <cell r="IC145">
            <v>0</v>
          </cell>
          <cell r="ID145">
            <v>0</v>
          </cell>
          <cell r="IE145">
            <v>0</v>
          </cell>
          <cell r="IF145">
            <v>0</v>
          </cell>
          <cell r="IG145">
            <v>0</v>
          </cell>
          <cell r="IH145">
            <v>0</v>
          </cell>
          <cell r="II145">
            <v>0</v>
          </cell>
          <cell r="IJ145">
            <v>0</v>
          </cell>
          <cell r="IK145">
            <v>0</v>
          </cell>
          <cell r="IL145">
            <v>0</v>
          </cell>
          <cell r="IM145">
            <v>0</v>
          </cell>
          <cell r="IN145">
            <v>0</v>
          </cell>
          <cell r="IO145">
            <v>0</v>
          </cell>
          <cell r="IP145">
            <v>0</v>
          </cell>
          <cell r="IQ145">
            <v>0</v>
          </cell>
          <cell r="IR145">
            <v>0</v>
          </cell>
          <cell r="IS145">
            <v>0</v>
          </cell>
          <cell r="IT145">
            <v>0</v>
          </cell>
          <cell r="IU145">
            <v>0</v>
          </cell>
          <cell r="IV145">
            <v>0</v>
          </cell>
          <cell r="IW145">
            <v>0</v>
          </cell>
          <cell r="IX145">
            <v>0</v>
          </cell>
          <cell r="IY145">
            <v>0</v>
          </cell>
          <cell r="IZ145">
            <v>0</v>
          </cell>
          <cell r="JA145">
            <v>0</v>
          </cell>
          <cell r="JB145">
            <v>0</v>
          </cell>
          <cell r="JC145">
            <v>0</v>
          </cell>
          <cell r="JD145">
            <v>0</v>
          </cell>
          <cell r="JE145">
            <v>0</v>
          </cell>
          <cell r="JF145">
            <v>0</v>
          </cell>
          <cell r="JG145">
            <v>0</v>
          </cell>
          <cell r="JH145">
            <v>0</v>
          </cell>
          <cell r="JI145">
            <v>0</v>
          </cell>
          <cell r="JJ145">
            <v>0</v>
          </cell>
          <cell r="JK145">
            <v>0</v>
          </cell>
          <cell r="JL145">
            <v>0</v>
          </cell>
          <cell r="JM145">
            <v>0</v>
          </cell>
          <cell r="JN145">
            <v>0</v>
          </cell>
          <cell r="JO145">
            <v>0</v>
          </cell>
          <cell r="JP145">
            <v>0</v>
          </cell>
          <cell r="JQ145">
            <v>0</v>
          </cell>
          <cell r="JR145">
            <v>0</v>
          </cell>
          <cell r="JS145">
            <v>0</v>
          </cell>
          <cell r="JT145">
            <v>0</v>
          </cell>
          <cell r="JU145">
            <v>0</v>
          </cell>
          <cell r="JV145">
            <v>0</v>
          </cell>
          <cell r="JW145">
            <v>0</v>
          </cell>
          <cell r="JX145">
            <v>0</v>
          </cell>
          <cell r="JY145">
            <v>0</v>
          </cell>
          <cell r="JZ145">
            <v>0</v>
          </cell>
          <cell r="KA145">
            <v>0</v>
          </cell>
          <cell r="KB145">
            <v>0</v>
          </cell>
          <cell r="KC145">
            <v>0</v>
          </cell>
          <cell r="KD145">
            <v>0</v>
          </cell>
          <cell r="KE145">
            <v>0</v>
          </cell>
          <cell r="KF145">
            <v>0</v>
          </cell>
          <cell r="KG145">
            <v>0</v>
          </cell>
          <cell r="KH145">
            <v>0</v>
          </cell>
          <cell r="KI145">
            <v>0</v>
          </cell>
          <cell r="KJ145">
            <v>0</v>
          </cell>
          <cell r="KK145">
            <v>0</v>
          </cell>
          <cell r="KL145">
            <v>0</v>
          </cell>
          <cell r="KM145">
            <v>0</v>
          </cell>
          <cell r="KN145">
            <v>0</v>
          </cell>
          <cell r="KO145">
            <v>0</v>
          </cell>
          <cell r="KP145">
            <v>0</v>
          </cell>
          <cell r="KQ145">
            <v>0</v>
          </cell>
          <cell r="KR145">
            <v>0</v>
          </cell>
          <cell r="KS145">
            <v>0</v>
          </cell>
          <cell r="KT145">
            <v>0</v>
          </cell>
          <cell r="KU145">
            <v>0</v>
          </cell>
          <cell r="KV145">
            <v>0</v>
          </cell>
          <cell r="KW145">
            <v>0</v>
          </cell>
          <cell r="KX145">
            <v>0</v>
          </cell>
          <cell r="KY145">
            <v>0</v>
          </cell>
          <cell r="KZ145">
            <v>0</v>
          </cell>
          <cell r="LA145">
            <v>0</v>
          </cell>
          <cell r="LB145">
            <v>0</v>
          </cell>
          <cell r="LC145">
            <v>0</v>
          </cell>
          <cell r="LD145">
            <v>0</v>
          </cell>
          <cell r="LE145">
            <v>0</v>
          </cell>
          <cell r="LF145">
            <v>0</v>
          </cell>
          <cell r="LG145">
            <v>0</v>
          </cell>
          <cell r="LH145">
            <v>0</v>
          </cell>
          <cell r="LI145">
            <v>0</v>
          </cell>
        </row>
        <row r="146">
          <cell r="D146">
            <v>4314</v>
          </cell>
          <cell r="E146" t="str">
            <v>Transferi nevladinim organizacijama</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45833.34</v>
          </cell>
          <cell r="CN146">
            <v>23116.67</v>
          </cell>
          <cell r="CO146">
            <v>0</v>
          </cell>
          <cell r="CP146">
            <v>22916.67</v>
          </cell>
          <cell r="CQ146">
            <v>22916.67</v>
          </cell>
          <cell r="CR146">
            <v>69816.67</v>
          </cell>
          <cell r="CS146">
            <v>129466.67</v>
          </cell>
          <cell r="CT146">
            <v>136466.66999999998</v>
          </cell>
          <cell r="CU146">
            <v>67316.67</v>
          </cell>
          <cell r="CV146">
            <v>64700</v>
          </cell>
          <cell r="CW146">
            <v>1798665.9900000002</v>
          </cell>
          <cell r="CX146">
            <v>9800</v>
          </cell>
          <cell r="CY146">
            <v>23187.5</v>
          </cell>
          <cell r="CZ146">
            <v>22687.5</v>
          </cell>
          <cell r="DA146">
            <v>22687.5</v>
          </cell>
          <cell r="DB146">
            <v>45375</v>
          </cell>
          <cell r="DC146">
            <v>23337.5</v>
          </cell>
          <cell r="DD146">
            <v>96000</v>
          </cell>
          <cell r="DE146">
            <v>197875</v>
          </cell>
          <cell r="DF146">
            <v>33100</v>
          </cell>
          <cell r="DG146">
            <v>118875</v>
          </cell>
          <cell r="DH146">
            <v>71787.5</v>
          </cell>
          <cell r="DI146">
            <v>1675968.5</v>
          </cell>
          <cell r="DJ146">
            <v>0</v>
          </cell>
          <cell r="DK146">
            <v>0</v>
          </cell>
          <cell r="DL146">
            <v>4320</v>
          </cell>
          <cell r="DM146">
            <v>500</v>
          </cell>
          <cell r="DN146">
            <v>39480</v>
          </cell>
          <cell r="DO146">
            <v>148920</v>
          </cell>
          <cell r="DP146">
            <v>53100</v>
          </cell>
          <cell r="DQ146">
            <v>135160</v>
          </cell>
          <cell r="DR146">
            <v>44150</v>
          </cell>
          <cell r="DS146">
            <v>61760</v>
          </cell>
          <cell r="DT146">
            <v>95140</v>
          </cell>
          <cell r="DU146">
            <v>2352165.5500000007</v>
          </cell>
          <cell r="DV146">
            <v>0</v>
          </cell>
          <cell r="DW146">
            <v>6000</v>
          </cell>
          <cell r="DX146">
            <v>1719.9999999999998</v>
          </cell>
          <cell r="DY146">
            <v>32295</v>
          </cell>
          <cell r="DZ146">
            <v>131308.32999999999</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0</v>
          </cell>
          <cell r="GI146">
            <v>0</v>
          </cell>
          <cell r="GJ146">
            <v>0</v>
          </cell>
          <cell r="GK146">
            <v>0</v>
          </cell>
          <cell r="GL146">
            <v>0</v>
          </cell>
          <cell r="GM146">
            <v>0</v>
          </cell>
          <cell r="GN146">
            <v>0</v>
          </cell>
          <cell r="GO146">
            <v>0</v>
          </cell>
          <cell r="GP146">
            <v>0</v>
          </cell>
          <cell r="GQ146">
            <v>0</v>
          </cell>
          <cell r="GR146">
            <v>0</v>
          </cell>
          <cell r="GS146">
            <v>0</v>
          </cell>
          <cell r="GT146">
            <v>0</v>
          </cell>
          <cell r="GU146">
            <v>0</v>
          </cell>
          <cell r="GV146">
            <v>0</v>
          </cell>
          <cell r="GW146">
            <v>0</v>
          </cell>
          <cell r="GX146">
            <v>0</v>
          </cell>
          <cell r="GY146">
            <v>0</v>
          </cell>
          <cell r="GZ146">
            <v>0</v>
          </cell>
          <cell r="HA146">
            <v>0</v>
          </cell>
          <cell r="HB146">
            <v>0</v>
          </cell>
          <cell r="HC146">
            <v>0</v>
          </cell>
          <cell r="HD146">
            <v>0</v>
          </cell>
          <cell r="HE146">
            <v>0</v>
          </cell>
          <cell r="HF146">
            <v>0</v>
          </cell>
          <cell r="HG146">
            <v>0</v>
          </cell>
          <cell r="HH146">
            <v>0</v>
          </cell>
          <cell r="HI146">
            <v>0</v>
          </cell>
          <cell r="HJ146">
            <v>0</v>
          </cell>
          <cell r="HK146">
            <v>0</v>
          </cell>
          <cell r="HL146">
            <v>0</v>
          </cell>
          <cell r="HM146">
            <v>0</v>
          </cell>
          <cell r="HN146">
            <v>0</v>
          </cell>
          <cell r="HO146">
            <v>0</v>
          </cell>
          <cell r="HP146">
            <v>0</v>
          </cell>
          <cell r="HQ146">
            <v>0</v>
          </cell>
          <cell r="HR146">
            <v>0</v>
          </cell>
          <cell r="HS146">
            <v>0</v>
          </cell>
          <cell r="HT146">
            <v>0</v>
          </cell>
          <cell r="HU146">
            <v>0</v>
          </cell>
          <cell r="HV146">
            <v>0</v>
          </cell>
          <cell r="HW146">
            <v>0</v>
          </cell>
          <cell r="HX146">
            <v>0</v>
          </cell>
          <cell r="HY146">
            <v>0</v>
          </cell>
          <cell r="HZ146">
            <v>0</v>
          </cell>
          <cell r="IA146">
            <v>0</v>
          </cell>
          <cell r="IB146">
            <v>0</v>
          </cell>
          <cell r="IC146">
            <v>0</v>
          </cell>
          <cell r="ID146">
            <v>0</v>
          </cell>
          <cell r="IE146">
            <v>0</v>
          </cell>
          <cell r="IF146">
            <v>0</v>
          </cell>
          <cell r="IG146">
            <v>0</v>
          </cell>
          <cell r="IH146">
            <v>0</v>
          </cell>
          <cell r="II146">
            <v>0</v>
          </cell>
          <cell r="IJ146">
            <v>0</v>
          </cell>
          <cell r="IK146">
            <v>0</v>
          </cell>
          <cell r="IL146">
            <v>0</v>
          </cell>
          <cell r="IM146">
            <v>0</v>
          </cell>
          <cell r="IN146">
            <v>0</v>
          </cell>
          <cell r="IO146">
            <v>0</v>
          </cell>
          <cell r="IP146">
            <v>0</v>
          </cell>
          <cell r="IQ146">
            <v>0</v>
          </cell>
          <cell r="IR146">
            <v>0</v>
          </cell>
          <cell r="IS146">
            <v>0</v>
          </cell>
          <cell r="IT146">
            <v>0</v>
          </cell>
          <cell r="IU146">
            <v>0</v>
          </cell>
          <cell r="IV146">
            <v>0</v>
          </cell>
          <cell r="IW146">
            <v>0</v>
          </cell>
          <cell r="IX146">
            <v>0</v>
          </cell>
          <cell r="IY146">
            <v>0</v>
          </cell>
          <cell r="IZ146">
            <v>0</v>
          </cell>
          <cell r="JA146">
            <v>0</v>
          </cell>
          <cell r="JB146">
            <v>0</v>
          </cell>
          <cell r="JC146">
            <v>0</v>
          </cell>
          <cell r="JD146">
            <v>0</v>
          </cell>
          <cell r="JE146">
            <v>0</v>
          </cell>
          <cell r="JF146">
            <v>0</v>
          </cell>
          <cell r="JG146">
            <v>0</v>
          </cell>
          <cell r="JH146">
            <v>0</v>
          </cell>
          <cell r="JI146">
            <v>0</v>
          </cell>
          <cell r="JJ146">
            <v>0</v>
          </cell>
          <cell r="JK146">
            <v>0</v>
          </cell>
          <cell r="JL146">
            <v>0</v>
          </cell>
          <cell r="JM146">
            <v>0</v>
          </cell>
          <cell r="JN146">
            <v>0</v>
          </cell>
          <cell r="JO146">
            <v>0</v>
          </cell>
          <cell r="JP146">
            <v>0</v>
          </cell>
          <cell r="JQ146">
            <v>0</v>
          </cell>
          <cell r="JR146">
            <v>0</v>
          </cell>
          <cell r="JS146">
            <v>0</v>
          </cell>
          <cell r="JT146">
            <v>0</v>
          </cell>
          <cell r="JU146">
            <v>0</v>
          </cell>
          <cell r="JV146">
            <v>0</v>
          </cell>
          <cell r="JW146">
            <v>0</v>
          </cell>
          <cell r="JX146">
            <v>0</v>
          </cell>
          <cell r="JY146">
            <v>0</v>
          </cell>
          <cell r="JZ146">
            <v>0</v>
          </cell>
          <cell r="KA146">
            <v>0</v>
          </cell>
          <cell r="KB146">
            <v>0</v>
          </cell>
          <cell r="KC146">
            <v>0</v>
          </cell>
          <cell r="KD146">
            <v>0</v>
          </cell>
          <cell r="KE146">
            <v>0</v>
          </cell>
          <cell r="KF146">
            <v>0</v>
          </cell>
          <cell r="KG146">
            <v>0</v>
          </cell>
          <cell r="KH146">
            <v>0</v>
          </cell>
          <cell r="KI146">
            <v>0</v>
          </cell>
          <cell r="KJ146">
            <v>0</v>
          </cell>
          <cell r="KK146">
            <v>0</v>
          </cell>
          <cell r="KL146">
            <v>0</v>
          </cell>
          <cell r="KM146">
            <v>0</v>
          </cell>
          <cell r="KN146">
            <v>0</v>
          </cell>
          <cell r="KO146">
            <v>0</v>
          </cell>
          <cell r="KP146">
            <v>0</v>
          </cell>
          <cell r="KQ146">
            <v>0</v>
          </cell>
          <cell r="KR146">
            <v>0</v>
          </cell>
          <cell r="KS146">
            <v>0</v>
          </cell>
          <cell r="KT146">
            <v>0</v>
          </cell>
          <cell r="KU146">
            <v>0</v>
          </cell>
          <cell r="KV146">
            <v>0</v>
          </cell>
          <cell r="KW146">
            <v>0</v>
          </cell>
          <cell r="KX146">
            <v>0</v>
          </cell>
          <cell r="KY146">
            <v>0</v>
          </cell>
          <cell r="KZ146">
            <v>0</v>
          </cell>
          <cell r="LA146">
            <v>0</v>
          </cell>
          <cell r="LB146">
            <v>0</v>
          </cell>
          <cell r="LC146">
            <v>0</v>
          </cell>
          <cell r="LD146">
            <v>0</v>
          </cell>
          <cell r="LE146">
            <v>0</v>
          </cell>
          <cell r="LF146">
            <v>0</v>
          </cell>
          <cell r="LG146">
            <v>0</v>
          </cell>
          <cell r="LH146">
            <v>0</v>
          </cell>
          <cell r="LI146">
            <v>0</v>
          </cell>
        </row>
        <row r="147">
          <cell r="D147">
            <v>4315</v>
          </cell>
          <cell r="E147" t="str">
            <v>Transferi političkim partijama, strankama i udruženjima</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266748.61999999994</v>
          </cell>
          <cell r="CM147">
            <v>316898.53999999975</v>
          </cell>
          <cell r="CN147">
            <v>292348.57999999984</v>
          </cell>
          <cell r="CO147">
            <v>291648.57999999984</v>
          </cell>
          <cell r="CP147">
            <v>266748.62</v>
          </cell>
          <cell r="CQ147">
            <v>316748.5399999998</v>
          </cell>
          <cell r="CR147">
            <v>275481.90999999986</v>
          </cell>
          <cell r="CS147">
            <v>303848.58999999997</v>
          </cell>
          <cell r="CT147">
            <v>267648.58999999997</v>
          </cell>
          <cell r="CU147">
            <v>298848.57999999978</v>
          </cell>
          <cell r="CV147">
            <v>270032.63999999996</v>
          </cell>
          <cell r="CW147">
            <v>314977.80999999982</v>
          </cell>
          <cell r="CX147">
            <v>299820.37999999995</v>
          </cell>
          <cell r="CY147">
            <v>313632.45</v>
          </cell>
          <cell r="CZ147">
            <v>320131.86999999976</v>
          </cell>
          <cell r="DA147">
            <v>311194.89999999997</v>
          </cell>
          <cell r="DB147">
            <v>311194.89999999979</v>
          </cell>
          <cell r="DC147">
            <v>311194.89999999979</v>
          </cell>
          <cell r="DD147">
            <v>311194.90000000002</v>
          </cell>
          <cell r="DE147">
            <v>310591.24999999994</v>
          </cell>
          <cell r="DF147">
            <v>311798.54999999993</v>
          </cell>
          <cell r="DG147">
            <v>311894.89999999997</v>
          </cell>
          <cell r="DH147">
            <v>311844.89999999979</v>
          </cell>
          <cell r="DI147">
            <v>312245.30999999994</v>
          </cell>
          <cell r="DJ147">
            <v>372755.46999999991</v>
          </cell>
          <cell r="DK147">
            <v>372755.4599999999</v>
          </cell>
          <cell r="DL147">
            <v>406190.3000000001</v>
          </cell>
          <cell r="DM147">
            <v>373755.46000000008</v>
          </cell>
          <cell r="DN147">
            <v>390912.02</v>
          </cell>
          <cell r="DO147">
            <v>381833.74000000011</v>
          </cell>
          <cell r="DP147">
            <v>381383.74</v>
          </cell>
          <cell r="DQ147">
            <v>406333.69999999984</v>
          </cell>
          <cell r="DR147">
            <v>348750.45000000013</v>
          </cell>
          <cell r="DS147">
            <v>388917.07</v>
          </cell>
          <cell r="DT147">
            <v>381633.73999999993</v>
          </cell>
          <cell r="DU147">
            <v>382732.66000000009</v>
          </cell>
          <cell r="DV147">
            <v>428528.31999999989</v>
          </cell>
          <cell r="DW147">
            <v>428528.33999999991</v>
          </cell>
          <cell r="DX147">
            <v>435428.33</v>
          </cell>
          <cell r="DY147">
            <v>428528.3299999999</v>
          </cell>
          <cell r="DZ147">
            <v>428528</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v>0</v>
          </cell>
          <cell r="HO147">
            <v>0</v>
          </cell>
          <cell r="HP147">
            <v>0</v>
          </cell>
          <cell r="HQ147">
            <v>0</v>
          </cell>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row>
        <row r="148">
          <cell r="D148">
            <v>4316</v>
          </cell>
          <cell r="E148" t="str">
            <v>Transferi za jednokratne socijalne pomoći</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10476.59</v>
          </cell>
          <cell r="CN148">
            <v>8230</v>
          </cell>
          <cell r="CO148">
            <v>3315</v>
          </cell>
          <cell r="CP148">
            <v>4472.75</v>
          </cell>
          <cell r="CQ148">
            <v>3325</v>
          </cell>
          <cell r="CR148">
            <v>310430</v>
          </cell>
          <cell r="CS148">
            <v>1370</v>
          </cell>
          <cell r="CT148">
            <v>880</v>
          </cell>
          <cell r="CU148">
            <v>6050</v>
          </cell>
          <cell r="CV148">
            <v>1310</v>
          </cell>
          <cell r="CW148">
            <v>324403.81999999995</v>
          </cell>
          <cell r="CX148">
            <v>10200</v>
          </cell>
          <cell r="CY148">
            <v>22350</v>
          </cell>
          <cell r="CZ148">
            <v>47450.43</v>
          </cell>
          <cell r="DA148">
            <v>3850</v>
          </cell>
          <cell r="DB148">
            <v>1650</v>
          </cell>
          <cell r="DC148">
            <v>45270</v>
          </cell>
          <cell r="DD148">
            <v>55243.73000000001</v>
          </cell>
          <cell r="DE148">
            <v>10048.689999999999</v>
          </cell>
          <cell r="DF148">
            <v>427624</v>
          </cell>
          <cell r="DG148">
            <v>497989.00000000006</v>
          </cell>
          <cell r="DH148">
            <v>43536</v>
          </cell>
          <cell r="DI148">
            <v>78394</v>
          </cell>
          <cell r="DJ148">
            <v>37890</v>
          </cell>
          <cell r="DK148">
            <v>16614</v>
          </cell>
          <cell r="DL148">
            <v>52898.679999999993</v>
          </cell>
          <cell r="DM148">
            <v>157505.70000000001</v>
          </cell>
          <cell r="DN148">
            <v>38178.479999999996</v>
          </cell>
          <cell r="DO148">
            <v>67698.319999999992</v>
          </cell>
          <cell r="DP148">
            <v>78813.75</v>
          </cell>
          <cell r="DQ148">
            <v>582872.80000000005</v>
          </cell>
          <cell r="DR148">
            <v>76313.909999999989</v>
          </cell>
          <cell r="DS148">
            <v>220363.19999999998</v>
          </cell>
          <cell r="DT148">
            <v>133899.73000000001</v>
          </cell>
          <cell r="DU148">
            <v>364944.91000000003</v>
          </cell>
          <cell r="DV148">
            <v>48117.740000000005</v>
          </cell>
          <cell r="DW148">
            <v>205967.35</v>
          </cell>
          <cell r="DX148">
            <v>139628.79999999999</v>
          </cell>
          <cell r="DY148">
            <v>67970.5</v>
          </cell>
          <cell r="DZ148">
            <v>163659.67000000001</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U148">
            <v>0</v>
          </cell>
          <cell r="GV148">
            <v>0</v>
          </cell>
          <cell r="GW148">
            <v>0</v>
          </cell>
          <cell r="GX148">
            <v>0</v>
          </cell>
          <cell r="GY148">
            <v>0</v>
          </cell>
          <cell r="GZ148">
            <v>0</v>
          </cell>
          <cell r="HA148">
            <v>0</v>
          </cell>
          <cell r="HB148">
            <v>0</v>
          </cell>
          <cell r="HC148">
            <v>0</v>
          </cell>
          <cell r="HD148">
            <v>0</v>
          </cell>
          <cell r="HE148">
            <v>0</v>
          </cell>
          <cell r="HF148">
            <v>0</v>
          </cell>
          <cell r="HG148">
            <v>0</v>
          </cell>
          <cell r="HH148">
            <v>0</v>
          </cell>
          <cell r="HI148">
            <v>0</v>
          </cell>
          <cell r="HJ148">
            <v>0</v>
          </cell>
          <cell r="HK148">
            <v>0</v>
          </cell>
          <cell r="HL148">
            <v>0</v>
          </cell>
          <cell r="HM148">
            <v>0</v>
          </cell>
          <cell r="HN148">
            <v>0</v>
          </cell>
          <cell r="HO148">
            <v>0</v>
          </cell>
          <cell r="HP148">
            <v>0</v>
          </cell>
          <cell r="HQ148">
            <v>0</v>
          </cell>
          <cell r="HR148">
            <v>0</v>
          </cell>
          <cell r="HS148">
            <v>0</v>
          </cell>
          <cell r="HT148">
            <v>0</v>
          </cell>
          <cell r="HU148">
            <v>0</v>
          </cell>
          <cell r="HV148">
            <v>0</v>
          </cell>
          <cell r="HW148">
            <v>0</v>
          </cell>
          <cell r="HX148">
            <v>0</v>
          </cell>
          <cell r="HY148">
            <v>0</v>
          </cell>
          <cell r="HZ148">
            <v>0</v>
          </cell>
          <cell r="IA148">
            <v>0</v>
          </cell>
          <cell r="IB148">
            <v>0</v>
          </cell>
          <cell r="IC148">
            <v>0</v>
          </cell>
          <cell r="ID148">
            <v>0</v>
          </cell>
          <cell r="IE148">
            <v>0</v>
          </cell>
          <cell r="IF148">
            <v>0</v>
          </cell>
          <cell r="IG148">
            <v>0</v>
          </cell>
          <cell r="IH148">
            <v>0</v>
          </cell>
          <cell r="II148">
            <v>0</v>
          </cell>
          <cell r="IJ148">
            <v>0</v>
          </cell>
          <cell r="IK148">
            <v>0</v>
          </cell>
          <cell r="IL148">
            <v>0</v>
          </cell>
          <cell r="IM148">
            <v>0</v>
          </cell>
          <cell r="IN148">
            <v>0</v>
          </cell>
          <cell r="IO148">
            <v>0</v>
          </cell>
          <cell r="IP148">
            <v>0</v>
          </cell>
          <cell r="IQ148">
            <v>0</v>
          </cell>
          <cell r="IR148">
            <v>0</v>
          </cell>
          <cell r="IS148">
            <v>0</v>
          </cell>
          <cell r="IT148">
            <v>0</v>
          </cell>
          <cell r="IU148">
            <v>0</v>
          </cell>
          <cell r="IV148">
            <v>0</v>
          </cell>
          <cell r="IW148">
            <v>0</v>
          </cell>
          <cell r="IX148">
            <v>0</v>
          </cell>
          <cell r="IY148">
            <v>0</v>
          </cell>
          <cell r="IZ148">
            <v>0</v>
          </cell>
          <cell r="JA148">
            <v>0</v>
          </cell>
          <cell r="JB148">
            <v>0</v>
          </cell>
          <cell r="JC148">
            <v>0</v>
          </cell>
          <cell r="JD148">
            <v>0</v>
          </cell>
          <cell r="JE148">
            <v>0</v>
          </cell>
          <cell r="JF148">
            <v>0</v>
          </cell>
          <cell r="JG148">
            <v>0</v>
          </cell>
          <cell r="JH148">
            <v>0</v>
          </cell>
          <cell r="JI148">
            <v>0</v>
          </cell>
          <cell r="JJ148">
            <v>0</v>
          </cell>
          <cell r="JK148">
            <v>0</v>
          </cell>
          <cell r="JL148">
            <v>0</v>
          </cell>
          <cell r="JM148">
            <v>0</v>
          </cell>
          <cell r="JN148">
            <v>0</v>
          </cell>
          <cell r="JO148">
            <v>0</v>
          </cell>
          <cell r="JP148">
            <v>0</v>
          </cell>
          <cell r="JQ148">
            <v>0</v>
          </cell>
          <cell r="JR148">
            <v>0</v>
          </cell>
          <cell r="JS148">
            <v>0</v>
          </cell>
          <cell r="JT148">
            <v>0</v>
          </cell>
          <cell r="JU148">
            <v>0</v>
          </cell>
          <cell r="JV148">
            <v>0</v>
          </cell>
          <cell r="JW148">
            <v>0</v>
          </cell>
          <cell r="JX148">
            <v>0</v>
          </cell>
          <cell r="JY148">
            <v>0</v>
          </cell>
          <cell r="JZ148">
            <v>0</v>
          </cell>
          <cell r="KA148">
            <v>0</v>
          </cell>
          <cell r="KB148">
            <v>0</v>
          </cell>
          <cell r="KC148">
            <v>0</v>
          </cell>
          <cell r="KD148">
            <v>0</v>
          </cell>
          <cell r="KE148">
            <v>0</v>
          </cell>
          <cell r="KF148">
            <v>0</v>
          </cell>
          <cell r="KG148">
            <v>0</v>
          </cell>
          <cell r="KH148">
            <v>0</v>
          </cell>
          <cell r="KI148">
            <v>0</v>
          </cell>
          <cell r="KJ148">
            <v>0</v>
          </cell>
          <cell r="KK148">
            <v>0</v>
          </cell>
          <cell r="KL148">
            <v>0</v>
          </cell>
          <cell r="KM148">
            <v>0</v>
          </cell>
          <cell r="KN148">
            <v>0</v>
          </cell>
          <cell r="KO148">
            <v>0</v>
          </cell>
          <cell r="KP148">
            <v>0</v>
          </cell>
          <cell r="KQ148">
            <v>0</v>
          </cell>
          <cell r="KR148">
            <v>0</v>
          </cell>
          <cell r="KS148">
            <v>0</v>
          </cell>
          <cell r="KT148">
            <v>0</v>
          </cell>
          <cell r="KU148">
            <v>0</v>
          </cell>
          <cell r="KV148">
            <v>0</v>
          </cell>
          <cell r="KW148">
            <v>0</v>
          </cell>
          <cell r="KX148">
            <v>0</v>
          </cell>
          <cell r="KY148">
            <v>0</v>
          </cell>
          <cell r="KZ148">
            <v>0</v>
          </cell>
          <cell r="LA148">
            <v>0</v>
          </cell>
          <cell r="LB148">
            <v>0</v>
          </cell>
          <cell r="LC148">
            <v>0</v>
          </cell>
          <cell r="LD148">
            <v>0</v>
          </cell>
          <cell r="LE148">
            <v>0</v>
          </cell>
          <cell r="LF148">
            <v>0</v>
          </cell>
          <cell r="LG148">
            <v>0</v>
          </cell>
          <cell r="LH148">
            <v>0</v>
          </cell>
          <cell r="LI148">
            <v>0</v>
          </cell>
        </row>
        <row r="149">
          <cell r="D149">
            <v>4317</v>
          </cell>
          <cell r="E149" t="str">
            <v>Transferi za lična primanja pripravnika</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3237.41</v>
          </cell>
          <cell r="CM149">
            <v>96184.400000000023</v>
          </cell>
          <cell r="CN149">
            <v>89346.049999999988</v>
          </cell>
          <cell r="CO149">
            <v>145886.35999999999</v>
          </cell>
          <cell r="CP149">
            <v>3237.41</v>
          </cell>
          <cell r="CQ149">
            <v>82166.94</v>
          </cell>
          <cell r="CR149">
            <v>49107.600000000006</v>
          </cell>
          <cell r="CS149">
            <v>52798.87000000001</v>
          </cell>
          <cell r="CT149">
            <v>32492.760000000002</v>
          </cell>
          <cell r="CU149">
            <v>28540.980000000003</v>
          </cell>
          <cell r="CV149">
            <v>22385.61</v>
          </cell>
          <cell r="CW149">
            <v>389400.5400000001</v>
          </cell>
          <cell r="CX149">
            <v>0</v>
          </cell>
          <cell r="CY149">
            <v>405707.50000000012</v>
          </cell>
          <cell r="CZ149">
            <v>957720.87999999989</v>
          </cell>
          <cell r="DA149">
            <v>928328.25999999989</v>
          </cell>
          <cell r="DB149">
            <v>881192.29</v>
          </cell>
          <cell r="DC149">
            <v>936996.85</v>
          </cell>
          <cell r="DD149">
            <v>906223.41999999993</v>
          </cell>
          <cell r="DE149">
            <v>1096158.4399999997</v>
          </cell>
          <cell r="DF149">
            <v>889074.96999999974</v>
          </cell>
          <cell r="DG149">
            <v>896285.74999999977</v>
          </cell>
          <cell r="DH149">
            <v>454865.69</v>
          </cell>
          <cell r="DI149">
            <v>84429.430000000008</v>
          </cell>
          <cell r="DJ149">
            <v>0</v>
          </cell>
          <cell r="DK149">
            <v>434202.28</v>
          </cell>
          <cell r="DL149">
            <v>867874.35000000009</v>
          </cell>
          <cell r="DM149">
            <v>862676.80999999971</v>
          </cell>
          <cell r="DN149">
            <v>848123.13</v>
          </cell>
          <cell r="DO149">
            <v>872521.20999999973</v>
          </cell>
          <cell r="DP149">
            <v>828213.14000000013</v>
          </cell>
          <cell r="DQ149">
            <v>857958.06000000017</v>
          </cell>
          <cell r="DR149">
            <v>848986.98999999987</v>
          </cell>
          <cell r="DS149">
            <v>834822.32999999984</v>
          </cell>
          <cell r="DT149">
            <v>426163.12</v>
          </cell>
          <cell r="DU149">
            <v>175020.66999999998</v>
          </cell>
          <cell r="DV149">
            <v>0</v>
          </cell>
          <cell r="DW149">
            <v>376004.54000000004</v>
          </cell>
          <cell r="DX149">
            <v>869121.24000000011</v>
          </cell>
          <cell r="DY149">
            <v>839366.55</v>
          </cell>
          <cell r="DZ149">
            <v>827960.69</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U149">
            <v>0</v>
          </cell>
          <cell r="GV149">
            <v>0</v>
          </cell>
          <cell r="GW149">
            <v>0</v>
          </cell>
          <cell r="GX149">
            <v>0</v>
          </cell>
          <cell r="GY149">
            <v>0</v>
          </cell>
          <cell r="GZ149">
            <v>0</v>
          </cell>
          <cell r="HA149">
            <v>0</v>
          </cell>
          <cell r="HB149">
            <v>0</v>
          </cell>
          <cell r="HC149">
            <v>0</v>
          </cell>
          <cell r="HD149">
            <v>0</v>
          </cell>
          <cell r="HE149">
            <v>0</v>
          </cell>
          <cell r="HF149">
            <v>0</v>
          </cell>
          <cell r="HG149">
            <v>0</v>
          </cell>
          <cell r="HH149">
            <v>0</v>
          </cell>
          <cell r="HI149">
            <v>0</v>
          </cell>
          <cell r="HJ149">
            <v>0</v>
          </cell>
          <cell r="HK149">
            <v>0</v>
          </cell>
          <cell r="HL149">
            <v>0</v>
          </cell>
          <cell r="HM149">
            <v>0</v>
          </cell>
          <cell r="HN149">
            <v>0</v>
          </cell>
          <cell r="HO149">
            <v>0</v>
          </cell>
          <cell r="HP149">
            <v>0</v>
          </cell>
          <cell r="HQ149">
            <v>0</v>
          </cell>
          <cell r="HR149">
            <v>0</v>
          </cell>
          <cell r="HS149">
            <v>0</v>
          </cell>
          <cell r="HT149">
            <v>0</v>
          </cell>
          <cell r="HU149">
            <v>0</v>
          </cell>
          <cell r="HV149">
            <v>0</v>
          </cell>
          <cell r="HW149">
            <v>0</v>
          </cell>
          <cell r="HX149">
            <v>0</v>
          </cell>
          <cell r="HY149">
            <v>0</v>
          </cell>
          <cell r="HZ149">
            <v>0</v>
          </cell>
          <cell r="IA149">
            <v>0</v>
          </cell>
          <cell r="IB149">
            <v>0</v>
          </cell>
          <cell r="IC149">
            <v>0</v>
          </cell>
          <cell r="ID149">
            <v>0</v>
          </cell>
          <cell r="IE149">
            <v>0</v>
          </cell>
          <cell r="IF149">
            <v>0</v>
          </cell>
          <cell r="IG149">
            <v>0</v>
          </cell>
          <cell r="IH149">
            <v>0</v>
          </cell>
          <cell r="II149">
            <v>0</v>
          </cell>
          <cell r="IJ149">
            <v>0</v>
          </cell>
          <cell r="IK149">
            <v>0</v>
          </cell>
          <cell r="IL149">
            <v>0</v>
          </cell>
          <cell r="IM149">
            <v>0</v>
          </cell>
          <cell r="IN149">
            <v>0</v>
          </cell>
          <cell r="IO149">
            <v>0</v>
          </cell>
          <cell r="IP149">
            <v>0</v>
          </cell>
          <cell r="IQ149">
            <v>0</v>
          </cell>
          <cell r="IR149">
            <v>0</v>
          </cell>
          <cell r="IS149">
            <v>0</v>
          </cell>
          <cell r="IT149">
            <v>0</v>
          </cell>
          <cell r="IU149">
            <v>0</v>
          </cell>
          <cell r="IV149">
            <v>0</v>
          </cell>
          <cell r="IW149">
            <v>0</v>
          </cell>
          <cell r="IX149">
            <v>0</v>
          </cell>
          <cell r="IY149">
            <v>0</v>
          </cell>
          <cell r="IZ149">
            <v>0</v>
          </cell>
          <cell r="JA149">
            <v>0</v>
          </cell>
          <cell r="JB149">
            <v>0</v>
          </cell>
          <cell r="JC149">
            <v>0</v>
          </cell>
          <cell r="JD149">
            <v>0</v>
          </cell>
          <cell r="JE149">
            <v>0</v>
          </cell>
          <cell r="JF149">
            <v>0</v>
          </cell>
          <cell r="JG149">
            <v>0</v>
          </cell>
          <cell r="JH149">
            <v>0</v>
          </cell>
          <cell r="JI149">
            <v>0</v>
          </cell>
          <cell r="JJ149">
            <v>0</v>
          </cell>
          <cell r="JK149">
            <v>0</v>
          </cell>
          <cell r="JL149">
            <v>0</v>
          </cell>
          <cell r="JM149">
            <v>0</v>
          </cell>
          <cell r="JN149">
            <v>0</v>
          </cell>
          <cell r="JO149">
            <v>0</v>
          </cell>
          <cell r="JP149">
            <v>0</v>
          </cell>
          <cell r="JQ149">
            <v>0</v>
          </cell>
          <cell r="JR149">
            <v>0</v>
          </cell>
          <cell r="JS149">
            <v>0</v>
          </cell>
          <cell r="JT149">
            <v>0</v>
          </cell>
          <cell r="JU149">
            <v>0</v>
          </cell>
          <cell r="JV149">
            <v>0</v>
          </cell>
          <cell r="JW149">
            <v>0</v>
          </cell>
          <cell r="JX149">
            <v>0</v>
          </cell>
          <cell r="JY149">
            <v>0</v>
          </cell>
          <cell r="JZ149">
            <v>0</v>
          </cell>
          <cell r="KA149">
            <v>0</v>
          </cell>
          <cell r="KB149">
            <v>0</v>
          </cell>
          <cell r="KC149">
            <v>0</v>
          </cell>
          <cell r="KD149">
            <v>0</v>
          </cell>
          <cell r="KE149">
            <v>0</v>
          </cell>
          <cell r="KF149">
            <v>0</v>
          </cell>
          <cell r="KG149">
            <v>0</v>
          </cell>
          <cell r="KH149">
            <v>0</v>
          </cell>
          <cell r="KI149">
            <v>0</v>
          </cell>
          <cell r="KJ149">
            <v>0</v>
          </cell>
          <cell r="KK149">
            <v>0</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row>
        <row r="150">
          <cell r="D150">
            <v>4318</v>
          </cell>
          <cell r="E150" t="str">
            <v>Ostali transferi pojedincima</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403695.66999999993</v>
          </cell>
          <cell r="CM150">
            <v>1104292.8000000003</v>
          </cell>
          <cell r="CN150">
            <v>2009659.2300000021</v>
          </cell>
          <cell r="CO150">
            <v>1710678.0800000008</v>
          </cell>
          <cell r="CP150">
            <v>1460705.2400000021</v>
          </cell>
          <cell r="CQ150">
            <v>1441074.4000000018</v>
          </cell>
          <cell r="CR150">
            <v>1808425.0700000038</v>
          </cell>
          <cell r="CS150">
            <v>1772052.2500000007</v>
          </cell>
          <cell r="CT150">
            <v>1343330.8900000001</v>
          </cell>
          <cell r="CU150">
            <v>1849553.7100000009</v>
          </cell>
          <cell r="CV150">
            <v>906550.39000000025</v>
          </cell>
          <cell r="CW150">
            <v>2344583.7199999974</v>
          </cell>
          <cell r="CX150">
            <v>154210.70000000007</v>
          </cell>
          <cell r="CY150">
            <v>506535.48000000004</v>
          </cell>
          <cell r="CZ150">
            <v>603849.34000000032</v>
          </cell>
          <cell r="DA150">
            <v>726205.21000000043</v>
          </cell>
          <cell r="DB150">
            <v>455906.81000000046</v>
          </cell>
          <cell r="DC150">
            <v>585050.16000000015</v>
          </cell>
          <cell r="DD150">
            <v>686132.44000000006</v>
          </cell>
          <cell r="DE150">
            <v>475722.24000000011</v>
          </cell>
          <cell r="DF150">
            <v>607299.71000000054</v>
          </cell>
          <cell r="DG150">
            <v>560977.44000000041</v>
          </cell>
          <cell r="DH150">
            <v>713554.15000000026</v>
          </cell>
          <cell r="DI150">
            <v>1031421.8600000018</v>
          </cell>
          <cell r="DJ150">
            <v>298624.92000000004</v>
          </cell>
          <cell r="DK150">
            <v>498809.93000000046</v>
          </cell>
          <cell r="DL150">
            <v>852681.2699999999</v>
          </cell>
          <cell r="DM150">
            <v>365615.20999999973</v>
          </cell>
          <cell r="DN150">
            <v>522771.63000000064</v>
          </cell>
          <cell r="DO150">
            <v>972235.08000000124</v>
          </cell>
          <cell r="DP150">
            <v>786771.90000000142</v>
          </cell>
          <cell r="DQ150">
            <v>671148.39000000199</v>
          </cell>
          <cell r="DR150">
            <v>588789.3600000008</v>
          </cell>
          <cell r="DS150">
            <v>954967.48000000254</v>
          </cell>
          <cell r="DT150">
            <v>994040.65000000119</v>
          </cell>
          <cell r="DU150">
            <v>3593424.239999997</v>
          </cell>
          <cell r="DV150">
            <v>203334.19000000006</v>
          </cell>
          <cell r="DW150">
            <v>568203.01000000013</v>
          </cell>
          <cell r="DX150">
            <v>581566.50999999989</v>
          </cell>
          <cell r="DY150">
            <v>848586.34000000043</v>
          </cell>
          <cell r="DZ150">
            <v>997953.14</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0</v>
          </cell>
          <cell r="GK150">
            <v>0</v>
          </cell>
          <cell r="GL150">
            <v>0</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v>0</v>
          </cell>
          <cell r="HO150">
            <v>0</v>
          </cell>
          <cell r="HP150">
            <v>0</v>
          </cell>
          <cell r="HQ150">
            <v>0</v>
          </cell>
          <cell r="HR150">
            <v>0</v>
          </cell>
          <cell r="HS150">
            <v>0</v>
          </cell>
          <cell r="HT150">
            <v>0</v>
          </cell>
          <cell r="HU150">
            <v>0</v>
          </cell>
          <cell r="HV150">
            <v>0</v>
          </cell>
          <cell r="HW150">
            <v>0</v>
          </cell>
          <cell r="HX150">
            <v>0</v>
          </cell>
          <cell r="HY150">
            <v>0</v>
          </cell>
          <cell r="HZ150">
            <v>0</v>
          </cell>
          <cell r="IA150">
            <v>0</v>
          </cell>
          <cell r="IB150">
            <v>0</v>
          </cell>
          <cell r="IC150">
            <v>0</v>
          </cell>
          <cell r="ID150">
            <v>0</v>
          </cell>
          <cell r="IE150">
            <v>0</v>
          </cell>
          <cell r="IF150">
            <v>0</v>
          </cell>
          <cell r="IG150">
            <v>0</v>
          </cell>
          <cell r="IH150">
            <v>0</v>
          </cell>
          <cell r="II150">
            <v>0</v>
          </cell>
          <cell r="IJ150">
            <v>0</v>
          </cell>
          <cell r="IK150">
            <v>0</v>
          </cell>
          <cell r="IL150">
            <v>0</v>
          </cell>
          <cell r="IM150">
            <v>0</v>
          </cell>
          <cell r="IN150">
            <v>0</v>
          </cell>
          <cell r="IO150">
            <v>0</v>
          </cell>
          <cell r="IP150">
            <v>0</v>
          </cell>
          <cell r="IQ150">
            <v>0</v>
          </cell>
          <cell r="IR150">
            <v>0</v>
          </cell>
          <cell r="IS150">
            <v>0</v>
          </cell>
          <cell r="IT150">
            <v>0</v>
          </cell>
          <cell r="IU150">
            <v>0</v>
          </cell>
          <cell r="IV150">
            <v>0</v>
          </cell>
          <cell r="IW150">
            <v>0</v>
          </cell>
          <cell r="IX150">
            <v>0</v>
          </cell>
          <cell r="IY150">
            <v>0</v>
          </cell>
          <cell r="IZ150">
            <v>0</v>
          </cell>
          <cell r="JA150">
            <v>0</v>
          </cell>
          <cell r="JB150">
            <v>0</v>
          </cell>
          <cell r="JC150">
            <v>0</v>
          </cell>
          <cell r="JD150">
            <v>0</v>
          </cell>
          <cell r="JE150">
            <v>0</v>
          </cell>
          <cell r="JF150">
            <v>0</v>
          </cell>
          <cell r="JG150">
            <v>0</v>
          </cell>
          <cell r="JH150">
            <v>0</v>
          </cell>
          <cell r="JI150">
            <v>0</v>
          </cell>
          <cell r="JJ150">
            <v>0</v>
          </cell>
          <cell r="JK150">
            <v>0</v>
          </cell>
          <cell r="JL150">
            <v>0</v>
          </cell>
          <cell r="JM150">
            <v>0</v>
          </cell>
          <cell r="JN150">
            <v>0</v>
          </cell>
          <cell r="JO150">
            <v>0</v>
          </cell>
          <cell r="JP150">
            <v>0</v>
          </cell>
          <cell r="JQ150">
            <v>0</v>
          </cell>
          <cell r="JR150">
            <v>0</v>
          </cell>
          <cell r="JS150">
            <v>0</v>
          </cell>
          <cell r="JT150">
            <v>0</v>
          </cell>
          <cell r="JU150">
            <v>0</v>
          </cell>
          <cell r="JV150">
            <v>0</v>
          </cell>
          <cell r="JW150">
            <v>0</v>
          </cell>
          <cell r="JX150">
            <v>0</v>
          </cell>
          <cell r="JY150">
            <v>0</v>
          </cell>
          <cell r="JZ150">
            <v>0</v>
          </cell>
          <cell r="KA150">
            <v>0</v>
          </cell>
          <cell r="KB150">
            <v>0</v>
          </cell>
          <cell r="KC150">
            <v>0</v>
          </cell>
          <cell r="KD150">
            <v>0</v>
          </cell>
          <cell r="KE150">
            <v>0</v>
          </cell>
          <cell r="KF150">
            <v>0</v>
          </cell>
          <cell r="KG150">
            <v>0</v>
          </cell>
          <cell r="KH150">
            <v>0</v>
          </cell>
          <cell r="KI150">
            <v>0</v>
          </cell>
          <cell r="KJ150">
            <v>0</v>
          </cell>
          <cell r="KK150">
            <v>0</v>
          </cell>
          <cell r="KL150">
            <v>0</v>
          </cell>
          <cell r="KM150">
            <v>0</v>
          </cell>
          <cell r="KN150">
            <v>0</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row>
        <row r="151">
          <cell r="D151">
            <v>4319</v>
          </cell>
          <cell r="E151" t="str">
            <v>Ostali transferi institucijama</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23391.07</v>
          </cell>
          <cell r="CM151">
            <v>543158.21</v>
          </cell>
          <cell r="CN151">
            <v>111229.61</v>
          </cell>
          <cell r="CO151">
            <v>74343.77</v>
          </cell>
          <cell r="CP151">
            <v>36242.259999999995</v>
          </cell>
          <cell r="CQ151">
            <v>128355.56999999999</v>
          </cell>
          <cell r="CR151">
            <v>69288.98</v>
          </cell>
          <cell r="CS151">
            <v>64399.29</v>
          </cell>
          <cell r="CT151">
            <v>86560.05</v>
          </cell>
          <cell r="CU151">
            <v>111893.62000000001</v>
          </cell>
          <cell r="CV151">
            <v>13282.75</v>
          </cell>
          <cell r="CW151">
            <v>627958.81999999995</v>
          </cell>
          <cell r="CX151">
            <v>46861.55</v>
          </cell>
          <cell r="CY151">
            <v>142247.19</v>
          </cell>
          <cell r="CZ151">
            <v>804883.65</v>
          </cell>
          <cell r="DA151">
            <v>56739.990000000005</v>
          </cell>
          <cell r="DB151">
            <v>110499.34999999999</v>
          </cell>
          <cell r="DC151">
            <v>107403.48999999999</v>
          </cell>
          <cell r="DD151">
            <v>64956.66</v>
          </cell>
          <cell r="DE151">
            <v>69147.59</v>
          </cell>
          <cell r="DF151">
            <v>100083.40999999999</v>
          </cell>
          <cell r="DG151">
            <v>196157.66999999998</v>
          </cell>
          <cell r="DH151">
            <v>251006.71999999997</v>
          </cell>
          <cell r="DI151">
            <v>1361757.6700000004</v>
          </cell>
          <cell r="DJ151">
            <v>3808659.58</v>
          </cell>
          <cell r="DK151">
            <v>467640.7300000001</v>
          </cell>
          <cell r="DL151">
            <v>1374604.1300000001</v>
          </cell>
          <cell r="DM151">
            <v>1570193.0000000002</v>
          </cell>
          <cell r="DN151">
            <v>1022638.9</v>
          </cell>
          <cell r="DO151">
            <v>1032838.25</v>
          </cell>
          <cell r="DP151">
            <v>659446.37</v>
          </cell>
          <cell r="DQ151">
            <v>1734973.9</v>
          </cell>
          <cell r="DR151">
            <v>1313540.6299999997</v>
          </cell>
          <cell r="DS151">
            <v>1621117.01</v>
          </cell>
          <cell r="DT151">
            <v>343528.19999999995</v>
          </cell>
          <cell r="DU151">
            <v>2639181.8900000006</v>
          </cell>
          <cell r="DV151">
            <v>621842.88</v>
          </cell>
          <cell r="DW151">
            <v>1102854.6800000002</v>
          </cell>
          <cell r="DX151">
            <v>4755105.629999998</v>
          </cell>
          <cell r="DY151">
            <v>1430956.6900000002</v>
          </cell>
          <cell r="DZ151">
            <v>922546.76</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v>0</v>
          </cell>
          <cell r="HO151">
            <v>0</v>
          </cell>
          <cell r="HP151">
            <v>0</v>
          </cell>
          <cell r="HQ151">
            <v>0</v>
          </cell>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row>
        <row r="152">
          <cell r="A152" t="str">
            <v xml:space="preserve"> </v>
          </cell>
          <cell r="B152" t="str">
            <v xml:space="preserve"> </v>
          </cell>
          <cell r="C152">
            <v>432</v>
          </cell>
          <cell r="D152">
            <v>432</v>
          </cell>
          <cell r="E152" t="str">
            <v xml:space="preserve">Ostali transferi </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2500</v>
          </cell>
          <cell r="CO152">
            <v>4000</v>
          </cell>
          <cell r="CP152">
            <v>0</v>
          </cell>
          <cell r="CQ152">
            <v>0</v>
          </cell>
          <cell r="CR152">
            <v>1000</v>
          </cell>
          <cell r="CS152">
            <v>20300</v>
          </cell>
          <cell r="CT152">
            <v>3000</v>
          </cell>
          <cell r="CU152">
            <v>15972.19</v>
          </cell>
          <cell r="CV152">
            <v>206616.24</v>
          </cell>
          <cell r="CW152">
            <v>1232256.8</v>
          </cell>
          <cell r="CX152">
            <v>0</v>
          </cell>
          <cell r="CY152">
            <v>0</v>
          </cell>
          <cell r="CZ152">
            <v>0</v>
          </cell>
          <cell r="DA152">
            <v>0</v>
          </cell>
          <cell r="DB152">
            <v>0</v>
          </cell>
          <cell r="DC152">
            <v>234418.61</v>
          </cell>
          <cell r="DD152">
            <v>0</v>
          </cell>
          <cell r="DE152">
            <v>165647.53</v>
          </cell>
          <cell r="DF152">
            <v>6513.4</v>
          </cell>
          <cell r="DG152">
            <v>472164.72</v>
          </cell>
          <cell r="DH152">
            <v>60900</v>
          </cell>
          <cell r="DI152">
            <v>1247119.8599999999</v>
          </cell>
          <cell r="DJ152">
            <v>0</v>
          </cell>
          <cell r="DK152">
            <v>0</v>
          </cell>
          <cell r="DL152">
            <v>210000</v>
          </cell>
          <cell r="DM152">
            <v>0</v>
          </cell>
          <cell r="DN152">
            <v>0</v>
          </cell>
          <cell r="DO152">
            <v>10000</v>
          </cell>
          <cell r="DP152">
            <v>202999.94</v>
          </cell>
          <cell r="DQ152">
            <v>0</v>
          </cell>
          <cell r="DR152">
            <v>0</v>
          </cell>
          <cell r="DS152">
            <v>0</v>
          </cell>
          <cell r="DT152">
            <v>2000</v>
          </cell>
          <cell r="DU152">
            <v>29930.429999999997</v>
          </cell>
          <cell r="DV152">
            <v>0</v>
          </cell>
          <cell r="DW152">
            <v>6500</v>
          </cell>
          <cell r="DX152">
            <v>296099.21999999997</v>
          </cell>
          <cell r="DY152">
            <v>332000</v>
          </cell>
          <cell r="DZ152">
            <v>0</v>
          </cell>
          <cell r="EA152">
            <v>283000</v>
          </cell>
          <cell r="EB152">
            <v>0</v>
          </cell>
          <cell r="EC152">
            <v>0</v>
          </cell>
          <cell r="ED152">
            <v>0</v>
          </cell>
          <cell r="EE152">
            <v>0</v>
          </cell>
          <cell r="EF152">
            <v>0</v>
          </cell>
          <cell r="EG152">
            <v>276000</v>
          </cell>
          <cell r="EH152">
            <v>0</v>
          </cell>
          <cell r="EI152">
            <v>0</v>
          </cell>
          <cell r="EJ152">
            <v>0</v>
          </cell>
          <cell r="EK152">
            <v>468800</v>
          </cell>
          <cell r="EL152">
            <v>0</v>
          </cell>
          <cell r="EM152">
            <v>58333.35</v>
          </cell>
          <cell r="EN152">
            <v>208325.51</v>
          </cell>
          <cell r="EO152">
            <v>542037.52</v>
          </cell>
          <cell r="EP152">
            <v>0</v>
          </cell>
          <cell r="EQ152">
            <v>121333.35</v>
          </cell>
          <cell r="ER152">
            <v>4552.88</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cell r="GA152">
            <v>0</v>
          </cell>
          <cell r="GB152">
            <v>0</v>
          </cell>
          <cell r="GC152">
            <v>0</v>
          </cell>
          <cell r="GD152">
            <v>0</v>
          </cell>
          <cell r="GE152">
            <v>0</v>
          </cell>
          <cell r="GF152">
            <v>0</v>
          </cell>
          <cell r="GG152">
            <v>0</v>
          </cell>
          <cell r="GH152">
            <v>0</v>
          </cell>
          <cell r="GI152">
            <v>0</v>
          </cell>
          <cell r="GJ152">
            <v>0</v>
          </cell>
          <cell r="GK152">
            <v>0</v>
          </cell>
          <cell r="GL152">
            <v>0</v>
          </cell>
          <cell r="GM152">
            <v>0</v>
          </cell>
          <cell r="GN152">
            <v>0</v>
          </cell>
          <cell r="GO152">
            <v>0</v>
          </cell>
          <cell r="GP152">
            <v>0</v>
          </cell>
          <cell r="GQ152">
            <v>0</v>
          </cell>
          <cell r="GR152">
            <v>0</v>
          </cell>
          <cell r="GS152">
            <v>0</v>
          </cell>
          <cell r="GT152">
            <v>0</v>
          </cell>
          <cell r="GU152">
            <v>0</v>
          </cell>
          <cell r="GV152">
            <v>0</v>
          </cell>
          <cell r="GW152">
            <v>0</v>
          </cell>
          <cell r="GX152">
            <v>0</v>
          </cell>
          <cell r="GY152">
            <v>0</v>
          </cell>
          <cell r="GZ152">
            <v>0</v>
          </cell>
          <cell r="HA152">
            <v>0</v>
          </cell>
          <cell r="HB152">
            <v>0</v>
          </cell>
          <cell r="HC152">
            <v>0</v>
          </cell>
          <cell r="HD152">
            <v>0</v>
          </cell>
          <cell r="HE152">
            <v>0</v>
          </cell>
          <cell r="HF152">
            <v>0</v>
          </cell>
          <cell r="HG152">
            <v>0</v>
          </cell>
          <cell r="HH152">
            <v>0</v>
          </cell>
          <cell r="HI152">
            <v>0</v>
          </cell>
          <cell r="HJ152">
            <v>0</v>
          </cell>
          <cell r="HK152">
            <v>0</v>
          </cell>
          <cell r="HL152">
            <v>0</v>
          </cell>
          <cell r="HM152">
            <v>0</v>
          </cell>
          <cell r="HN152">
            <v>0</v>
          </cell>
          <cell r="HO152">
            <v>0</v>
          </cell>
          <cell r="HP152">
            <v>0</v>
          </cell>
          <cell r="HQ152">
            <v>0</v>
          </cell>
          <cell r="HR152">
            <v>0</v>
          </cell>
          <cell r="HS152">
            <v>0</v>
          </cell>
          <cell r="HT152">
            <v>0</v>
          </cell>
          <cell r="HU152">
            <v>0</v>
          </cell>
          <cell r="HV152">
            <v>0</v>
          </cell>
          <cell r="HW152">
            <v>0</v>
          </cell>
          <cell r="HX152">
            <v>0</v>
          </cell>
          <cell r="HY152">
            <v>0</v>
          </cell>
          <cell r="HZ152">
            <v>0</v>
          </cell>
          <cell r="IA152">
            <v>0</v>
          </cell>
          <cell r="IB152">
            <v>0</v>
          </cell>
          <cell r="IC152">
            <v>0</v>
          </cell>
          <cell r="ID152">
            <v>0</v>
          </cell>
          <cell r="IE152">
            <v>0</v>
          </cell>
          <cell r="IF152">
            <v>0</v>
          </cell>
          <cell r="IG152">
            <v>0</v>
          </cell>
          <cell r="IH152">
            <v>0</v>
          </cell>
          <cell r="II152">
            <v>0</v>
          </cell>
          <cell r="IJ152">
            <v>0</v>
          </cell>
          <cell r="IK152">
            <v>0</v>
          </cell>
          <cell r="IL152">
            <v>0</v>
          </cell>
          <cell r="IM152">
            <v>0</v>
          </cell>
          <cell r="IN152">
            <v>0</v>
          </cell>
          <cell r="IO152">
            <v>0</v>
          </cell>
          <cell r="IP152">
            <v>0</v>
          </cell>
          <cell r="IQ152">
            <v>0</v>
          </cell>
          <cell r="IR152">
            <v>0</v>
          </cell>
          <cell r="IS152">
            <v>0</v>
          </cell>
          <cell r="IT152">
            <v>0</v>
          </cell>
          <cell r="IU152">
            <v>0</v>
          </cell>
          <cell r="IV152">
            <v>0</v>
          </cell>
          <cell r="IW152">
            <v>0</v>
          </cell>
          <cell r="IX152">
            <v>0</v>
          </cell>
          <cell r="IY152">
            <v>0</v>
          </cell>
          <cell r="IZ152">
            <v>0</v>
          </cell>
          <cell r="JA152">
            <v>0</v>
          </cell>
          <cell r="JB152">
            <v>0</v>
          </cell>
          <cell r="JC152">
            <v>0</v>
          </cell>
          <cell r="JD152">
            <v>0</v>
          </cell>
          <cell r="JE152">
            <v>0</v>
          </cell>
          <cell r="JF152">
            <v>0</v>
          </cell>
          <cell r="JG152">
            <v>0</v>
          </cell>
          <cell r="JH152">
            <v>0</v>
          </cell>
          <cell r="JI152">
            <v>0</v>
          </cell>
          <cell r="JJ152">
            <v>0</v>
          </cell>
          <cell r="JK152">
            <v>0</v>
          </cell>
          <cell r="JL152">
            <v>0</v>
          </cell>
          <cell r="JM152">
            <v>0</v>
          </cell>
          <cell r="JN152">
            <v>0</v>
          </cell>
          <cell r="JO152">
            <v>0</v>
          </cell>
          <cell r="JP152">
            <v>0</v>
          </cell>
          <cell r="JQ152">
            <v>0</v>
          </cell>
          <cell r="JR152">
            <v>0</v>
          </cell>
          <cell r="JS152">
            <v>0</v>
          </cell>
          <cell r="JT152">
            <v>0</v>
          </cell>
          <cell r="JU152">
            <v>0</v>
          </cell>
          <cell r="JV152">
            <v>0</v>
          </cell>
          <cell r="JW152">
            <v>0</v>
          </cell>
          <cell r="JX152">
            <v>0</v>
          </cell>
          <cell r="JY152">
            <v>0</v>
          </cell>
          <cell r="JZ152">
            <v>0</v>
          </cell>
          <cell r="KA152">
            <v>0</v>
          </cell>
          <cell r="KB152">
            <v>0</v>
          </cell>
          <cell r="KC152">
            <v>0</v>
          </cell>
          <cell r="KD152">
            <v>0</v>
          </cell>
          <cell r="KE152">
            <v>0</v>
          </cell>
          <cell r="KF152">
            <v>0</v>
          </cell>
          <cell r="KG152">
            <v>0</v>
          </cell>
          <cell r="KH152">
            <v>0</v>
          </cell>
          <cell r="KI152">
            <v>0</v>
          </cell>
          <cell r="KJ152">
            <v>0</v>
          </cell>
          <cell r="KK152">
            <v>0</v>
          </cell>
          <cell r="KL152">
            <v>0</v>
          </cell>
          <cell r="KM152">
            <v>0</v>
          </cell>
          <cell r="KN152">
            <v>0</v>
          </cell>
          <cell r="KO152">
            <v>0</v>
          </cell>
          <cell r="KP152">
            <v>0</v>
          </cell>
          <cell r="KQ152">
            <v>0</v>
          </cell>
          <cell r="KR152">
            <v>0</v>
          </cell>
          <cell r="KS152">
            <v>0</v>
          </cell>
          <cell r="KT152">
            <v>0</v>
          </cell>
          <cell r="KU152">
            <v>0</v>
          </cell>
          <cell r="KV152">
            <v>0</v>
          </cell>
          <cell r="KW152">
            <v>0</v>
          </cell>
          <cell r="KX152">
            <v>0</v>
          </cell>
          <cell r="KY152">
            <v>0</v>
          </cell>
          <cell r="KZ152">
            <v>0</v>
          </cell>
          <cell r="LA152">
            <v>0</v>
          </cell>
          <cell r="LB152">
            <v>0</v>
          </cell>
          <cell r="LC152">
            <v>0</v>
          </cell>
          <cell r="LD152">
            <v>0</v>
          </cell>
          <cell r="LE152">
            <v>0</v>
          </cell>
          <cell r="LF152">
            <v>0</v>
          </cell>
          <cell r="LG152">
            <v>0</v>
          </cell>
          <cell r="LH152">
            <v>0</v>
          </cell>
          <cell r="LI152">
            <v>0</v>
          </cell>
        </row>
        <row r="153">
          <cell r="D153">
            <v>4321</v>
          </cell>
          <cell r="E153" t="str">
            <v>Transferi Fondu penzijskog i invalidskog osiguranja</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cell r="GA153">
            <v>0</v>
          </cell>
          <cell r="GB153">
            <v>0</v>
          </cell>
          <cell r="GC153">
            <v>0</v>
          </cell>
          <cell r="GD153">
            <v>0</v>
          </cell>
          <cell r="GE153">
            <v>0</v>
          </cell>
          <cell r="GF153">
            <v>0</v>
          </cell>
          <cell r="GG153">
            <v>0</v>
          </cell>
          <cell r="GH153">
            <v>0</v>
          </cell>
          <cell r="GI153">
            <v>0</v>
          </cell>
          <cell r="GJ153">
            <v>0</v>
          </cell>
          <cell r="GK153">
            <v>0</v>
          </cell>
          <cell r="GL153">
            <v>0</v>
          </cell>
          <cell r="GM153">
            <v>0</v>
          </cell>
          <cell r="GN153">
            <v>0</v>
          </cell>
          <cell r="GO153">
            <v>0</v>
          </cell>
          <cell r="GP153">
            <v>0</v>
          </cell>
          <cell r="GQ153">
            <v>0</v>
          </cell>
          <cell r="GR153">
            <v>0</v>
          </cell>
          <cell r="GS153">
            <v>0</v>
          </cell>
          <cell r="GT153">
            <v>0</v>
          </cell>
          <cell r="GU153">
            <v>0</v>
          </cell>
          <cell r="GV153">
            <v>0</v>
          </cell>
          <cell r="GW153">
            <v>0</v>
          </cell>
          <cell r="GX153">
            <v>0</v>
          </cell>
          <cell r="GY153">
            <v>0</v>
          </cell>
          <cell r="GZ153">
            <v>0</v>
          </cell>
          <cell r="HA153">
            <v>0</v>
          </cell>
          <cell r="HB153">
            <v>0</v>
          </cell>
          <cell r="HC153">
            <v>0</v>
          </cell>
          <cell r="HD153">
            <v>0</v>
          </cell>
          <cell r="HE153">
            <v>0</v>
          </cell>
          <cell r="HF153">
            <v>0</v>
          </cell>
          <cell r="HG153">
            <v>0</v>
          </cell>
          <cell r="HH153">
            <v>0</v>
          </cell>
          <cell r="HI153">
            <v>0</v>
          </cell>
          <cell r="HJ153">
            <v>0</v>
          </cell>
          <cell r="HK153">
            <v>0</v>
          </cell>
          <cell r="HL153">
            <v>0</v>
          </cell>
          <cell r="HM153">
            <v>0</v>
          </cell>
          <cell r="HN153">
            <v>0</v>
          </cell>
          <cell r="HO153">
            <v>0</v>
          </cell>
          <cell r="HP153">
            <v>0</v>
          </cell>
          <cell r="HQ153">
            <v>0</v>
          </cell>
          <cell r="HR153">
            <v>0</v>
          </cell>
          <cell r="HS153">
            <v>0</v>
          </cell>
          <cell r="HT153">
            <v>0</v>
          </cell>
          <cell r="HU153">
            <v>0</v>
          </cell>
          <cell r="HV153">
            <v>0</v>
          </cell>
          <cell r="HW153">
            <v>0</v>
          </cell>
          <cell r="HX153">
            <v>0</v>
          </cell>
          <cell r="HY153">
            <v>0</v>
          </cell>
          <cell r="HZ153">
            <v>0</v>
          </cell>
          <cell r="IA153">
            <v>0</v>
          </cell>
          <cell r="IB153">
            <v>0</v>
          </cell>
          <cell r="IC153">
            <v>0</v>
          </cell>
          <cell r="ID153">
            <v>0</v>
          </cell>
          <cell r="IE153">
            <v>0</v>
          </cell>
          <cell r="IF153">
            <v>0</v>
          </cell>
          <cell r="IG153">
            <v>0</v>
          </cell>
          <cell r="IH153">
            <v>0</v>
          </cell>
          <cell r="II153">
            <v>0</v>
          </cell>
          <cell r="IJ153">
            <v>0</v>
          </cell>
          <cell r="IK153">
            <v>0</v>
          </cell>
          <cell r="IL153">
            <v>0</v>
          </cell>
          <cell r="IM153">
            <v>0</v>
          </cell>
          <cell r="IN153">
            <v>0</v>
          </cell>
          <cell r="IO153">
            <v>0</v>
          </cell>
          <cell r="IP153">
            <v>0</v>
          </cell>
          <cell r="IQ153">
            <v>0</v>
          </cell>
          <cell r="IR153">
            <v>0</v>
          </cell>
          <cell r="IS153">
            <v>0</v>
          </cell>
          <cell r="IT153">
            <v>0</v>
          </cell>
          <cell r="IU153">
            <v>0</v>
          </cell>
          <cell r="IV153">
            <v>0</v>
          </cell>
          <cell r="IW153">
            <v>0</v>
          </cell>
          <cell r="IX153">
            <v>0</v>
          </cell>
          <cell r="IY153">
            <v>0</v>
          </cell>
          <cell r="IZ153">
            <v>0</v>
          </cell>
          <cell r="JA153">
            <v>0</v>
          </cell>
          <cell r="JB153">
            <v>0</v>
          </cell>
          <cell r="JC153">
            <v>0</v>
          </cell>
          <cell r="JD153">
            <v>0</v>
          </cell>
          <cell r="JE153">
            <v>0</v>
          </cell>
          <cell r="JF153">
            <v>0</v>
          </cell>
          <cell r="JG153">
            <v>0</v>
          </cell>
          <cell r="JH153">
            <v>0</v>
          </cell>
          <cell r="JI153">
            <v>0</v>
          </cell>
          <cell r="JJ153">
            <v>0</v>
          </cell>
          <cell r="JK153">
            <v>0</v>
          </cell>
          <cell r="JL153">
            <v>0</v>
          </cell>
          <cell r="JM153">
            <v>0</v>
          </cell>
          <cell r="JN153">
            <v>0</v>
          </cell>
          <cell r="JO153">
            <v>0</v>
          </cell>
          <cell r="JP153">
            <v>0</v>
          </cell>
          <cell r="JQ153">
            <v>0</v>
          </cell>
          <cell r="JR153">
            <v>0</v>
          </cell>
          <cell r="JS153">
            <v>0</v>
          </cell>
          <cell r="JT153">
            <v>0</v>
          </cell>
          <cell r="JU153">
            <v>0</v>
          </cell>
          <cell r="JV153">
            <v>0</v>
          </cell>
          <cell r="JW153">
            <v>0</v>
          </cell>
          <cell r="JX153">
            <v>0</v>
          </cell>
          <cell r="JY153">
            <v>0</v>
          </cell>
          <cell r="JZ153">
            <v>0</v>
          </cell>
          <cell r="KA153">
            <v>0</v>
          </cell>
          <cell r="KB153">
            <v>0</v>
          </cell>
          <cell r="KC153">
            <v>0</v>
          </cell>
          <cell r="KD153">
            <v>0</v>
          </cell>
          <cell r="KE153">
            <v>0</v>
          </cell>
          <cell r="KF153">
            <v>0</v>
          </cell>
          <cell r="KG153">
            <v>0</v>
          </cell>
          <cell r="KH153">
            <v>0</v>
          </cell>
          <cell r="KI153">
            <v>0</v>
          </cell>
          <cell r="KJ153">
            <v>0</v>
          </cell>
          <cell r="KK153">
            <v>0</v>
          </cell>
          <cell r="KL153">
            <v>0</v>
          </cell>
          <cell r="KM153">
            <v>0</v>
          </cell>
          <cell r="KN153">
            <v>0</v>
          </cell>
          <cell r="KO153">
            <v>0</v>
          </cell>
          <cell r="KP153">
            <v>0</v>
          </cell>
          <cell r="KQ153">
            <v>0</v>
          </cell>
          <cell r="KR153">
            <v>0</v>
          </cell>
          <cell r="KS153">
            <v>0</v>
          </cell>
          <cell r="KT153">
            <v>0</v>
          </cell>
          <cell r="KU153">
            <v>0</v>
          </cell>
          <cell r="KV153">
            <v>0</v>
          </cell>
          <cell r="KW153">
            <v>0</v>
          </cell>
          <cell r="KX153">
            <v>0</v>
          </cell>
          <cell r="KY153">
            <v>0</v>
          </cell>
          <cell r="KZ153">
            <v>0</v>
          </cell>
          <cell r="LA153">
            <v>0</v>
          </cell>
          <cell r="LB153">
            <v>0</v>
          </cell>
          <cell r="LC153">
            <v>0</v>
          </cell>
          <cell r="LD153">
            <v>0</v>
          </cell>
          <cell r="LE153">
            <v>0</v>
          </cell>
          <cell r="LF153">
            <v>0</v>
          </cell>
          <cell r="LG153">
            <v>0</v>
          </cell>
          <cell r="LH153">
            <v>0</v>
          </cell>
          <cell r="LI153">
            <v>0</v>
          </cell>
        </row>
        <row r="154">
          <cell r="D154">
            <v>4322</v>
          </cell>
          <cell r="E154" t="str">
            <v>Transferi Fondu zdravstva</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v>0</v>
          </cell>
          <cell r="HO154">
            <v>0</v>
          </cell>
          <cell r="HP154">
            <v>0</v>
          </cell>
          <cell r="HQ154">
            <v>0</v>
          </cell>
          <cell r="HR154">
            <v>0</v>
          </cell>
          <cell r="HS154">
            <v>0</v>
          </cell>
          <cell r="HT154">
            <v>0</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0</v>
          </cell>
          <cell r="IQ154">
            <v>0</v>
          </cell>
          <cell r="IR154">
            <v>0</v>
          </cell>
          <cell r="IS154">
            <v>0</v>
          </cell>
          <cell r="IT154">
            <v>0</v>
          </cell>
          <cell r="IU154">
            <v>0</v>
          </cell>
          <cell r="IV154">
            <v>0</v>
          </cell>
          <cell r="IW154">
            <v>0</v>
          </cell>
          <cell r="IX154">
            <v>0</v>
          </cell>
          <cell r="IY154">
            <v>0</v>
          </cell>
          <cell r="IZ154">
            <v>0</v>
          </cell>
          <cell r="JA154">
            <v>0</v>
          </cell>
          <cell r="JB154">
            <v>0</v>
          </cell>
          <cell r="JC154">
            <v>0</v>
          </cell>
          <cell r="JD154">
            <v>0</v>
          </cell>
          <cell r="JE154">
            <v>0</v>
          </cell>
          <cell r="JF154">
            <v>0</v>
          </cell>
          <cell r="JG154">
            <v>0</v>
          </cell>
          <cell r="JH154">
            <v>0</v>
          </cell>
          <cell r="JI154">
            <v>0</v>
          </cell>
          <cell r="JJ154">
            <v>0</v>
          </cell>
          <cell r="JK154">
            <v>0</v>
          </cell>
          <cell r="JL154">
            <v>0</v>
          </cell>
          <cell r="JM154">
            <v>0</v>
          </cell>
          <cell r="JN154">
            <v>0</v>
          </cell>
          <cell r="JO154">
            <v>0</v>
          </cell>
          <cell r="JP154">
            <v>0</v>
          </cell>
          <cell r="JQ154">
            <v>0</v>
          </cell>
          <cell r="JR154">
            <v>0</v>
          </cell>
          <cell r="JS154">
            <v>0</v>
          </cell>
          <cell r="JT154">
            <v>0</v>
          </cell>
          <cell r="JU154">
            <v>0</v>
          </cell>
          <cell r="JV154">
            <v>0</v>
          </cell>
          <cell r="JW154">
            <v>0</v>
          </cell>
          <cell r="JX154">
            <v>0</v>
          </cell>
          <cell r="JY154">
            <v>0</v>
          </cell>
          <cell r="JZ154">
            <v>0</v>
          </cell>
          <cell r="KA154">
            <v>0</v>
          </cell>
          <cell r="KB154">
            <v>0</v>
          </cell>
          <cell r="KC154">
            <v>0</v>
          </cell>
          <cell r="KD154">
            <v>0</v>
          </cell>
          <cell r="KE154">
            <v>0</v>
          </cell>
          <cell r="KF154">
            <v>0</v>
          </cell>
          <cell r="KG154">
            <v>0</v>
          </cell>
          <cell r="KH154">
            <v>0</v>
          </cell>
          <cell r="KI154">
            <v>0</v>
          </cell>
          <cell r="KJ154">
            <v>0</v>
          </cell>
          <cell r="KK154">
            <v>0</v>
          </cell>
          <cell r="KL154">
            <v>0</v>
          </cell>
          <cell r="KM154">
            <v>0</v>
          </cell>
          <cell r="KN154">
            <v>0</v>
          </cell>
          <cell r="KO154">
            <v>0</v>
          </cell>
          <cell r="KP154">
            <v>0</v>
          </cell>
          <cell r="KQ154">
            <v>0</v>
          </cell>
          <cell r="KR154">
            <v>0</v>
          </cell>
          <cell r="KS154">
            <v>0</v>
          </cell>
          <cell r="KT154">
            <v>0</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row>
        <row r="155">
          <cell r="D155">
            <v>4323</v>
          </cell>
          <cell r="E155" t="str">
            <v>Transferi zavodu za zapošljavanje</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DZ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cell r="GA155">
            <v>0</v>
          </cell>
          <cell r="GB155">
            <v>0</v>
          </cell>
          <cell r="GC155">
            <v>0</v>
          </cell>
          <cell r="GD155">
            <v>0</v>
          </cell>
          <cell r="GE155">
            <v>0</v>
          </cell>
          <cell r="GF155">
            <v>0</v>
          </cell>
          <cell r="GG155">
            <v>0</v>
          </cell>
          <cell r="GH155">
            <v>0</v>
          </cell>
          <cell r="GI155">
            <v>0</v>
          </cell>
          <cell r="GJ155">
            <v>0</v>
          </cell>
          <cell r="GK155">
            <v>0</v>
          </cell>
          <cell r="GL155">
            <v>0</v>
          </cell>
          <cell r="GM155">
            <v>0</v>
          </cell>
          <cell r="GN155">
            <v>0</v>
          </cell>
          <cell r="GO155">
            <v>0</v>
          </cell>
          <cell r="GP155">
            <v>0</v>
          </cell>
          <cell r="GQ155">
            <v>0</v>
          </cell>
          <cell r="GR155">
            <v>0</v>
          </cell>
          <cell r="GS155">
            <v>0</v>
          </cell>
          <cell r="GT155">
            <v>0</v>
          </cell>
          <cell r="GU155">
            <v>0</v>
          </cell>
          <cell r="GV155">
            <v>0</v>
          </cell>
          <cell r="GW155">
            <v>0</v>
          </cell>
          <cell r="GX155">
            <v>0</v>
          </cell>
          <cell r="GY155">
            <v>0</v>
          </cell>
          <cell r="GZ155">
            <v>0</v>
          </cell>
          <cell r="HA155">
            <v>0</v>
          </cell>
          <cell r="HB155">
            <v>0</v>
          </cell>
          <cell r="HC155">
            <v>0</v>
          </cell>
          <cell r="HD155">
            <v>0</v>
          </cell>
          <cell r="HE155">
            <v>0</v>
          </cell>
          <cell r="HF155">
            <v>0</v>
          </cell>
          <cell r="HG155">
            <v>0</v>
          </cell>
          <cell r="HH155">
            <v>0</v>
          </cell>
          <cell r="HI155">
            <v>0</v>
          </cell>
          <cell r="HJ155">
            <v>0</v>
          </cell>
          <cell r="HK155">
            <v>0</v>
          </cell>
          <cell r="HL155">
            <v>0</v>
          </cell>
          <cell r="HM155">
            <v>0</v>
          </cell>
          <cell r="HN155">
            <v>0</v>
          </cell>
          <cell r="HO155">
            <v>0</v>
          </cell>
          <cell r="HP155">
            <v>0</v>
          </cell>
          <cell r="HQ155">
            <v>0</v>
          </cell>
          <cell r="HR155">
            <v>0</v>
          </cell>
          <cell r="HS155">
            <v>0</v>
          </cell>
          <cell r="HT155">
            <v>0</v>
          </cell>
          <cell r="HU155">
            <v>0</v>
          </cell>
          <cell r="HV155">
            <v>0</v>
          </cell>
          <cell r="HW155">
            <v>0</v>
          </cell>
          <cell r="HX155">
            <v>0</v>
          </cell>
          <cell r="HY155">
            <v>0</v>
          </cell>
          <cell r="HZ155">
            <v>0</v>
          </cell>
          <cell r="IA155">
            <v>0</v>
          </cell>
          <cell r="IB155">
            <v>0</v>
          </cell>
          <cell r="IC155">
            <v>0</v>
          </cell>
          <cell r="ID155">
            <v>0</v>
          </cell>
          <cell r="IE155">
            <v>0</v>
          </cell>
          <cell r="IF155">
            <v>0</v>
          </cell>
          <cell r="IG155">
            <v>0</v>
          </cell>
          <cell r="IH155">
            <v>0</v>
          </cell>
          <cell r="II155">
            <v>0</v>
          </cell>
          <cell r="IJ155">
            <v>0</v>
          </cell>
          <cell r="IK155">
            <v>0</v>
          </cell>
          <cell r="IL155">
            <v>0</v>
          </cell>
          <cell r="IM155">
            <v>0</v>
          </cell>
          <cell r="IN155">
            <v>0</v>
          </cell>
          <cell r="IO155">
            <v>0</v>
          </cell>
          <cell r="IP155">
            <v>0</v>
          </cell>
          <cell r="IQ155">
            <v>0</v>
          </cell>
          <cell r="IR155">
            <v>0</v>
          </cell>
          <cell r="IS155">
            <v>0</v>
          </cell>
          <cell r="IT155">
            <v>0</v>
          </cell>
          <cell r="IU155">
            <v>0</v>
          </cell>
          <cell r="IV155">
            <v>0</v>
          </cell>
          <cell r="IW155">
            <v>0</v>
          </cell>
          <cell r="IX155">
            <v>0</v>
          </cell>
          <cell r="IY155">
            <v>0</v>
          </cell>
          <cell r="IZ155">
            <v>0</v>
          </cell>
          <cell r="JA155">
            <v>0</v>
          </cell>
          <cell r="JB155">
            <v>0</v>
          </cell>
          <cell r="JC155">
            <v>0</v>
          </cell>
          <cell r="JD155">
            <v>0</v>
          </cell>
          <cell r="JE155">
            <v>0</v>
          </cell>
          <cell r="JF155">
            <v>0</v>
          </cell>
          <cell r="JG155">
            <v>0</v>
          </cell>
          <cell r="JH155">
            <v>0</v>
          </cell>
          <cell r="JI155">
            <v>0</v>
          </cell>
          <cell r="JJ155">
            <v>0</v>
          </cell>
          <cell r="JK155">
            <v>0</v>
          </cell>
          <cell r="JL155">
            <v>0</v>
          </cell>
          <cell r="JM155">
            <v>0</v>
          </cell>
          <cell r="JN155">
            <v>0</v>
          </cell>
          <cell r="JO155">
            <v>0</v>
          </cell>
          <cell r="JP155">
            <v>0</v>
          </cell>
          <cell r="JQ155">
            <v>0</v>
          </cell>
          <cell r="JR155">
            <v>0</v>
          </cell>
          <cell r="JS155">
            <v>0</v>
          </cell>
          <cell r="JT155">
            <v>0</v>
          </cell>
          <cell r="JU155">
            <v>0</v>
          </cell>
          <cell r="JV155">
            <v>0</v>
          </cell>
          <cell r="JW155">
            <v>0</v>
          </cell>
          <cell r="JX155">
            <v>0</v>
          </cell>
          <cell r="JY155">
            <v>0</v>
          </cell>
          <cell r="JZ155">
            <v>0</v>
          </cell>
          <cell r="KA155">
            <v>0</v>
          </cell>
          <cell r="KB155">
            <v>0</v>
          </cell>
          <cell r="KC155">
            <v>0</v>
          </cell>
          <cell r="KD155">
            <v>0</v>
          </cell>
          <cell r="KE155">
            <v>0</v>
          </cell>
          <cell r="KF155">
            <v>0</v>
          </cell>
          <cell r="KG155">
            <v>0</v>
          </cell>
          <cell r="KH155">
            <v>0</v>
          </cell>
          <cell r="KI155">
            <v>0</v>
          </cell>
          <cell r="KJ155">
            <v>0</v>
          </cell>
          <cell r="KK155">
            <v>0</v>
          </cell>
          <cell r="KL155">
            <v>0</v>
          </cell>
          <cell r="KM155">
            <v>0</v>
          </cell>
          <cell r="KN155">
            <v>0</v>
          </cell>
          <cell r="KO155">
            <v>0</v>
          </cell>
          <cell r="KP155">
            <v>0</v>
          </cell>
          <cell r="KQ155">
            <v>0</v>
          </cell>
          <cell r="KR155">
            <v>0</v>
          </cell>
          <cell r="KS155">
            <v>0</v>
          </cell>
          <cell r="KT155">
            <v>0</v>
          </cell>
          <cell r="KU155">
            <v>0</v>
          </cell>
          <cell r="KV155">
            <v>0</v>
          </cell>
          <cell r="KW155">
            <v>0</v>
          </cell>
          <cell r="KX155">
            <v>0</v>
          </cell>
          <cell r="KY155">
            <v>0</v>
          </cell>
          <cell r="KZ155">
            <v>0</v>
          </cell>
          <cell r="LA155">
            <v>0</v>
          </cell>
          <cell r="LB155">
            <v>0</v>
          </cell>
          <cell r="LC155">
            <v>0</v>
          </cell>
          <cell r="LD155">
            <v>0</v>
          </cell>
          <cell r="LE155">
            <v>0</v>
          </cell>
          <cell r="LF155">
            <v>0</v>
          </cell>
          <cell r="LG155">
            <v>0</v>
          </cell>
          <cell r="LH155">
            <v>0</v>
          </cell>
          <cell r="LI155">
            <v>0</v>
          </cell>
        </row>
        <row r="156">
          <cell r="D156">
            <v>4324</v>
          </cell>
          <cell r="E156" t="str">
            <v>Transferi opštinama</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2500</v>
          </cell>
          <cell r="CO156">
            <v>4000</v>
          </cell>
          <cell r="CP156">
            <v>0</v>
          </cell>
          <cell r="CQ156">
            <v>0</v>
          </cell>
          <cell r="CR156">
            <v>1000</v>
          </cell>
          <cell r="CS156">
            <v>20300</v>
          </cell>
          <cell r="CT156">
            <v>3000</v>
          </cell>
          <cell r="CU156">
            <v>15972.19</v>
          </cell>
          <cell r="CV156">
            <v>206616.24</v>
          </cell>
          <cell r="CW156">
            <v>1232256.8</v>
          </cell>
          <cell r="CX156">
            <v>0</v>
          </cell>
          <cell r="CY156">
            <v>0</v>
          </cell>
          <cell r="CZ156">
            <v>0</v>
          </cell>
          <cell r="DA156">
            <v>0</v>
          </cell>
          <cell r="DB156">
            <v>0</v>
          </cell>
          <cell r="DC156">
            <v>234418.61</v>
          </cell>
          <cell r="DD156">
            <v>0</v>
          </cell>
          <cell r="DE156">
            <v>165647.53</v>
          </cell>
          <cell r="DF156">
            <v>6513.4</v>
          </cell>
          <cell r="DG156">
            <v>472164.72</v>
          </cell>
          <cell r="DH156">
            <v>60900</v>
          </cell>
          <cell r="DI156">
            <v>897119.86</v>
          </cell>
          <cell r="DJ156">
            <v>0</v>
          </cell>
          <cell r="DK156">
            <v>0</v>
          </cell>
          <cell r="DL156">
            <v>210000</v>
          </cell>
          <cell r="DM156">
            <v>0</v>
          </cell>
          <cell r="DN156">
            <v>0</v>
          </cell>
          <cell r="DO156">
            <v>10000</v>
          </cell>
          <cell r="DP156">
            <v>202999.94</v>
          </cell>
          <cell r="DQ156">
            <v>0</v>
          </cell>
          <cell r="DR156">
            <v>0</v>
          </cell>
          <cell r="DS156">
            <v>0</v>
          </cell>
          <cell r="DT156">
            <v>2000</v>
          </cell>
          <cell r="DU156">
            <v>29930.429999999997</v>
          </cell>
          <cell r="DV156">
            <v>0</v>
          </cell>
          <cell r="DW156">
            <v>6500</v>
          </cell>
          <cell r="DX156">
            <v>296099.21999999997</v>
          </cell>
          <cell r="DY156">
            <v>332000</v>
          </cell>
          <cell r="DZ156">
            <v>198000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cell r="GA156">
            <v>0</v>
          </cell>
          <cell r="GB156">
            <v>0</v>
          </cell>
          <cell r="GC156">
            <v>0</v>
          </cell>
          <cell r="GD156">
            <v>0</v>
          </cell>
          <cell r="GE156">
            <v>0</v>
          </cell>
          <cell r="GF156">
            <v>0</v>
          </cell>
          <cell r="GG156">
            <v>0</v>
          </cell>
          <cell r="GH156">
            <v>0</v>
          </cell>
          <cell r="GI156">
            <v>0</v>
          </cell>
          <cell r="GJ156">
            <v>0</v>
          </cell>
          <cell r="GK156">
            <v>0</v>
          </cell>
          <cell r="GL156">
            <v>0</v>
          </cell>
          <cell r="GM156">
            <v>0</v>
          </cell>
          <cell r="GN156">
            <v>0</v>
          </cell>
          <cell r="GO156">
            <v>0</v>
          </cell>
          <cell r="GP156">
            <v>0</v>
          </cell>
          <cell r="GQ156">
            <v>0</v>
          </cell>
          <cell r="GR156">
            <v>0</v>
          </cell>
          <cell r="GS156">
            <v>0</v>
          </cell>
          <cell r="GT156">
            <v>0</v>
          </cell>
          <cell r="GU156">
            <v>0</v>
          </cell>
          <cell r="GV156">
            <v>0</v>
          </cell>
          <cell r="GW156">
            <v>0</v>
          </cell>
          <cell r="GX156">
            <v>0</v>
          </cell>
          <cell r="GY156">
            <v>0</v>
          </cell>
          <cell r="GZ156">
            <v>0</v>
          </cell>
          <cell r="HA156">
            <v>0</v>
          </cell>
          <cell r="HB156">
            <v>0</v>
          </cell>
          <cell r="HC156">
            <v>0</v>
          </cell>
          <cell r="HD156">
            <v>0</v>
          </cell>
          <cell r="HE156">
            <v>0</v>
          </cell>
          <cell r="HF156">
            <v>0</v>
          </cell>
          <cell r="HG156">
            <v>0</v>
          </cell>
          <cell r="HH156">
            <v>0</v>
          </cell>
          <cell r="HI156">
            <v>0</v>
          </cell>
          <cell r="HJ156">
            <v>0</v>
          </cell>
          <cell r="HK156">
            <v>0</v>
          </cell>
          <cell r="HL156">
            <v>0</v>
          </cell>
          <cell r="HM156">
            <v>0</v>
          </cell>
          <cell r="HN156">
            <v>0</v>
          </cell>
          <cell r="HO156">
            <v>0</v>
          </cell>
          <cell r="HP156">
            <v>0</v>
          </cell>
          <cell r="HQ156">
            <v>0</v>
          </cell>
          <cell r="HR156">
            <v>0</v>
          </cell>
          <cell r="HS156">
            <v>0</v>
          </cell>
          <cell r="HT156">
            <v>0</v>
          </cell>
          <cell r="HU156">
            <v>0</v>
          </cell>
          <cell r="HV156">
            <v>0</v>
          </cell>
          <cell r="HW156">
            <v>0</v>
          </cell>
          <cell r="HX156">
            <v>0</v>
          </cell>
          <cell r="HY156">
            <v>0</v>
          </cell>
          <cell r="HZ156">
            <v>0</v>
          </cell>
          <cell r="IA156">
            <v>0</v>
          </cell>
          <cell r="IB156">
            <v>0</v>
          </cell>
          <cell r="IC156">
            <v>0</v>
          </cell>
          <cell r="ID156">
            <v>0</v>
          </cell>
          <cell r="IE156">
            <v>0</v>
          </cell>
          <cell r="IF156">
            <v>0</v>
          </cell>
          <cell r="IG156">
            <v>0</v>
          </cell>
          <cell r="IH156">
            <v>0</v>
          </cell>
          <cell r="II156">
            <v>0</v>
          </cell>
          <cell r="IJ156">
            <v>0</v>
          </cell>
          <cell r="IK156">
            <v>0</v>
          </cell>
          <cell r="IL156">
            <v>0</v>
          </cell>
          <cell r="IM156">
            <v>0</v>
          </cell>
          <cell r="IN156">
            <v>0</v>
          </cell>
          <cell r="IO156">
            <v>0</v>
          </cell>
          <cell r="IP156">
            <v>0</v>
          </cell>
          <cell r="IQ156">
            <v>0</v>
          </cell>
          <cell r="IR156">
            <v>0</v>
          </cell>
          <cell r="IS156">
            <v>0</v>
          </cell>
          <cell r="IT156">
            <v>0</v>
          </cell>
          <cell r="IU156">
            <v>0</v>
          </cell>
          <cell r="IV156">
            <v>0</v>
          </cell>
          <cell r="IW156">
            <v>0</v>
          </cell>
          <cell r="IX156">
            <v>0</v>
          </cell>
          <cell r="IY156">
            <v>0</v>
          </cell>
          <cell r="IZ156">
            <v>0</v>
          </cell>
          <cell r="JA156">
            <v>0</v>
          </cell>
          <cell r="JB156">
            <v>0</v>
          </cell>
          <cell r="JC156">
            <v>0</v>
          </cell>
          <cell r="JD156">
            <v>0</v>
          </cell>
          <cell r="JE156">
            <v>0</v>
          </cell>
          <cell r="JF156">
            <v>0</v>
          </cell>
          <cell r="JG156">
            <v>0</v>
          </cell>
          <cell r="JH156">
            <v>0</v>
          </cell>
          <cell r="JI156">
            <v>0</v>
          </cell>
          <cell r="JJ156">
            <v>0</v>
          </cell>
          <cell r="JK156">
            <v>0</v>
          </cell>
          <cell r="JL156">
            <v>0</v>
          </cell>
          <cell r="JM156">
            <v>0</v>
          </cell>
          <cell r="JN156">
            <v>0</v>
          </cell>
          <cell r="JO156">
            <v>0</v>
          </cell>
          <cell r="JP156">
            <v>0</v>
          </cell>
          <cell r="JQ156">
            <v>0</v>
          </cell>
          <cell r="JR156">
            <v>0</v>
          </cell>
          <cell r="JS156">
            <v>0</v>
          </cell>
          <cell r="JT156">
            <v>0</v>
          </cell>
          <cell r="JU156">
            <v>0</v>
          </cell>
          <cell r="JV156">
            <v>0</v>
          </cell>
          <cell r="JW156">
            <v>0</v>
          </cell>
          <cell r="JX156">
            <v>0</v>
          </cell>
          <cell r="JY156">
            <v>0</v>
          </cell>
          <cell r="JZ156">
            <v>0</v>
          </cell>
          <cell r="KA156">
            <v>0</v>
          </cell>
          <cell r="KB156">
            <v>0</v>
          </cell>
          <cell r="KC156">
            <v>0</v>
          </cell>
          <cell r="KD156">
            <v>0</v>
          </cell>
          <cell r="KE156">
            <v>0</v>
          </cell>
          <cell r="KF156">
            <v>0</v>
          </cell>
          <cell r="KG156">
            <v>0</v>
          </cell>
          <cell r="KH156">
            <v>0</v>
          </cell>
          <cell r="KI156">
            <v>0</v>
          </cell>
          <cell r="KJ156">
            <v>0</v>
          </cell>
          <cell r="KK156">
            <v>0</v>
          </cell>
          <cell r="KL156">
            <v>0</v>
          </cell>
          <cell r="KM156">
            <v>0</v>
          </cell>
          <cell r="KN156">
            <v>0</v>
          </cell>
          <cell r="KO156">
            <v>0</v>
          </cell>
          <cell r="KP156">
            <v>0</v>
          </cell>
          <cell r="KQ156">
            <v>0</v>
          </cell>
          <cell r="KR156">
            <v>0</v>
          </cell>
          <cell r="KS156">
            <v>0</v>
          </cell>
          <cell r="KT156">
            <v>0</v>
          </cell>
          <cell r="KU156">
            <v>0</v>
          </cell>
          <cell r="KV156">
            <v>0</v>
          </cell>
          <cell r="KW156">
            <v>0</v>
          </cell>
          <cell r="KX156">
            <v>0</v>
          </cell>
          <cell r="KY156">
            <v>0</v>
          </cell>
          <cell r="KZ156">
            <v>0</v>
          </cell>
          <cell r="LA156">
            <v>0</v>
          </cell>
          <cell r="LB156">
            <v>0</v>
          </cell>
          <cell r="LC156">
            <v>0</v>
          </cell>
          <cell r="LD156">
            <v>0</v>
          </cell>
          <cell r="LE156">
            <v>0</v>
          </cell>
          <cell r="LF156">
            <v>0</v>
          </cell>
          <cell r="LG156">
            <v>0</v>
          </cell>
          <cell r="LH156">
            <v>0</v>
          </cell>
          <cell r="LI156">
            <v>0</v>
          </cell>
        </row>
        <row r="157">
          <cell r="D157">
            <v>4325</v>
          </cell>
          <cell r="E157" t="str">
            <v>Transferi budžetu države</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DZ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cell r="GA157">
            <v>0</v>
          </cell>
          <cell r="GB157">
            <v>0</v>
          </cell>
          <cell r="GC157">
            <v>0</v>
          </cell>
          <cell r="GD157">
            <v>0</v>
          </cell>
          <cell r="GE157">
            <v>0</v>
          </cell>
          <cell r="GF157">
            <v>0</v>
          </cell>
          <cell r="GG157">
            <v>0</v>
          </cell>
          <cell r="GH157">
            <v>0</v>
          </cell>
          <cell r="GI157">
            <v>0</v>
          </cell>
          <cell r="GJ157">
            <v>0</v>
          </cell>
          <cell r="GK157">
            <v>0</v>
          </cell>
          <cell r="GL157">
            <v>0</v>
          </cell>
          <cell r="GM157">
            <v>0</v>
          </cell>
          <cell r="GN157">
            <v>0</v>
          </cell>
          <cell r="GO157">
            <v>0</v>
          </cell>
          <cell r="GP157">
            <v>0</v>
          </cell>
          <cell r="GQ157">
            <v>0</v>
          </cell>
          <cell r="GR157">
            <v>0</v>
          </cell>
          <cell r="GS157">
            <v>0</v>
          </cell>
          <cell r="GT157">
            <v>0</v>
          </cell>
          <cell r="GU157">
            <v>0</v>
          </cell>
          <cell r="GV157">
            <v>0</v>
          </cell>
          <cell r="GW157">
            <v>0</v>
          </cell>
          <cell r="GX157">
            <v>0</v>
          </cell>
          <cell r="GY157">
            <v>0</v>
          </cell>
          <cell r="GZ157">
            <v>0</v>
          </cell>
          <cell r="HA157">
            <v>0</v>
          </cell>
          <cell r="HB157">
            <v>0</v>
          </cell>
          <cell r="HC157">
            <v>0</v>
          </cell>
          <cell r="HD157">
            <v>0</v>
          </cell>
          <cell r="HE157">
            <v>0</v>
          </cell>
          <cell r="HF157">
            <v>0</v>
          </cell>
          <cell r="HG157">
            <v>0</v>
          </cell>
          <cell r="HH157">
            <v>0</v>
          </cell>
          <cell r="HI157">
            <v>0</v>
          </cell>
          <cell r="HJ157">
            <v>0</v>
          </cell>
          <cell r="HK157">
            <v>0</v>
          </cell>
          <cell r="HL157">
            <v>0</v>
          </cell>
          <cell r="HM157">
            <v>0</v>
          </cell>
          <cell r="HN157">
            <v>0</v>
          </cell>
          <cell r="HO157">
            <v>0</v>
          </cell>
          <cell r="HP157">
            <v>0</v>
          </cell>
          <cell r="HQ157">
            <v>0</v>
          </cell>
          <cell r="HR157">
            <v>0</v>
          </cell>
          <cell r="HS157">
            <v>0</v>
          </cell>
          <cell r="HT157">
            <v>0</v>
          </cell>
          <cell r="HU157">
            <v>0</v>
          </cell>
          <cell r="HV157">
            <v>0</v>
          </cell>
          <cell r="HW157">
            <v>0</v>
          </cell>
          <cell r="HX157">
            <v>0</v>
          </cell>
          <cell r="HY157">
            <v>0</v>
          </cell>
          <cell r="HZ157">
            <v>0</v>
          </cell>
          <cell r="IA157">
            <v>0</v>
          </cell>
          <cell r="IB157">
            <v>0</v>
          </cell>
          <cell r="IC157">
            <v>0</v>
          </cell>
          <cell r="ID157">
            <v>0</v>
          </cell>
          <cell r="IE157">
            <v>0</v>
          </cell>
          <cell r="IF157">
            <v>0</v>
          </cell>
          <cell r="IG157">
            <v>0</v>
          </cell>
          <cell r="IH157">
            <v>0</v>
          </cell>
          <cell r="II157">
            <v>0</v>
          </cell>
          <cell r="IJ157">
            <v>0</v>
          </cell>
          <cell r="IK157">
            <v>0</v>
          </cell>
          <cell r="IL157">
            <v>0</v>
          </cell>
          <cell r="IM157">
            <v>0</v>
          </cell>
          <cell r="IN157">
            <v>0</v>
          </cell>
          <cell r="IO157">
            <v>0</v>
          </cell>
          <cell r="IP157">
            <v>0</v>
          </cell>
          <cell r="IQ157">
            <v>0</v>
          </cell>
          <cell r="IR157">
            <v>0</v>
          </cell>
          <cell r="IS157">
            <v>0</v>
          </cell>
          <cell r="IT157">
            <v>0</v>
          </cell>
          <cell r="IU157">
            <v>0</v>
          </cell>
          <cell r="IV157">
            <v>0</v>
          </cell>
          <cell r="IW157">
            <v>0</v>
          </cell>
          <cell r="IX157">
            <v>0</v>
          </cell>
          <cell r="IY157">
            <v>0</v>
          </cell>
          <cell r="IZ157">
            <v>0</v>
          </cell>
          <cell r="JA157">
            <v>0</v>
          </cell>
          <cell r="JB157">
            <v>0</v>
          </cell>
          <cell r="JC157">
            <v>0</v>
          </cell>
          <cell r="JD157">
            <v>0</v>
          </cell>
          <cell r="JE157">
            <v>0</v>
          </cell>
          <cell r="JF157">
            <v>0</v>
          </cell>
          <cell r="JG157">
            <v>0</v>
          </cell>
          <cell r="JH157">
            <v>0</v>
          </cell>
          <cell r="JI157">
            <v>0</v>
          </cell>
          <cell r="JJ157">
            <v>0</v>
          </cell>
          <cell r="JK157">
            <v>0</v>
          </cell>
          <cell r="JL157">
            <v>0</v>
          </cell>
          <cell r="JM157">
            <v>0</v>
          </cell>
          <cell r="JN157">
            <v>0</v>
          </cell>
          <cell r="JO157">
            <v>0</v>
          </cell>
          <cell r="JP157">
            <v>0</v>
          </cell>
          <cell r="JQ157">
            <v>0</v>
          </cell>
          <cell r="JR157">
            <v>0</v>
          </cell>
          <cell r="JS157">
            <v>0</v>
          </cell>
          <cell r="JT157">
            <v>0</v>
          </cell>
          <cell r="JU157">
            <v>0</v>
          </cell>
          <cell r="JV157">
            <v>0</v>
          </cell>
          <cell r="JW157">
            <v>0</v>
          </cell>
          <cell r="JX157">
            <v>0</v>
          </cell>
          <cell r="JY157">
            <v>0</v>
          </cell>
          <cell r="JZ157">
            <v>0</v>
          </cell>
          <cell r="KA157">
            <v>0</v>
          </cell>
          <cell r="KB157">
            <v>0</v>
          </cell>
          <cell r="KC157">
            <v>0</v>
          </cell>
          <cell r="KD157">
            <v>0</v>
          </cell>
          <cell r="KE157">
            <v>0</v>
          </cell>
          <cell r="KF157">
            <v>0</v>
          </cell>
          <cell r="KG157">
            <v>0</v>
          </cell>
          <cell r="KH157">
            <v>0</v>
          </cell>
          <cell r="KI157">
            <v>0</v>
          </cell>
          <cell r="KJ157">
            <v>0</v>
          </cell>
          <cell r="KK157">
            <v>0</v>
          </cell>
          <cell r="KL157">
            <v>0</v>
          </cell>
          <cell r="KM157">
            <v>0</v>
          </cell>
          <cell r="KN157">
            <v>0</v>
          </cell>
          <cell r="KO157">
            <v>0</v>
          </cell>
          <cell r="KP157">
            <v>0</v>
          </cell>
          <cell r="KQ157">
            <v>0</v>
          </cell>
          <cell r="KR157">
            <v>0</v>
          </cell>
          <cell r="KS157">
            <v>0</v>
          </cell>
          <cell r="KT157">
            <v>0</v>
          </cell>
          <cell r="KU157">
            <v>0</v>
          </cell>
          <cell r="KV157">
            <v>0</v>
          </cell>
          <cell r="KW157">
            <v>0</v>
          </cell>
          <cell r="KX157">
            <v>0</v>
          </cell>
          <cell r="KY157">
            <v>0</v>
          </cell>
          <cell r="KZ157">
            <v>0</v>
          </cell>
          <cell r="LA157">
            <v>0</v>
          </cell>
          <cell r="LB157">
            <v>0</v>
          </cell>
          <cell r="LC157">
            <v>0</v>
          </cell>
          <cell r="LD157">
            <v>0</v>
          </cell>
          <cell r="LE157">
            <v>0</v>
          </cell>
          <cell r="LF157">
            <v>0</v>
          </cell>
          <cell r="LG157">
            <v>0</v>
          </cell>
          <cell r="LH157">
            <v>0</v>
          </cell>
          <cell r="LI157">
            <v>0</v>
          </cell>
        </row>
        <row r="158">
          <cell r="D158">
            <v>4326</v>
          </cell>
          <cell r="E158" t="str">
            <v>Transferi javnim preduzećima</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350000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DZ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cell r="GA158">
            <v>0</v>
          </cell>
          <cell r="GB158">
            <v>0</v>
          </cell>
          <cell r="GC158">
            <v>0</v>
          </cell>
          <cell r="GD158">
            <v>0</v>
          </cell>
          <cell r="GE158">
            <v>0</v>
          </cell>
          <cell r="GF158">
            <v>0</v>
          </cell>
          <cell r="GG158">
            <v>0</v>
          </cell>
          <cell r="GH158">
            <v>0</v>
          </cell>
          <cell r="GI158">
            <v>0</v>
          </cell>
          <cell r="GJ158">
            <v>0</v>
          </cell>
          <cell r="GK158">
            <v>0</v>
          </cell>
          <cell r="GL158">
            <v>0</v>
          </cell>
          <cell r="GM158">
            <v>0</v>
          </cell>
          <cell r="GN158">
            <v>0</v>
          </cell>
          <cell r="GO158">
            <v>0</v>
          </cell>
          <cell r="GP158">
            <v>0</v>
          </cell>
          <cell r="GQ158">
            <v>0</v>
          </cell>
          <cell r="GR158">
            <v>0</v>
          </cell>
          <cell r="GS158">
            <v>0</v>
          </cell>
          <cell r="GT158">
            <v>0</v>
          </cell>
          <cell r="GU158">
            <v>0</v>
          </cell>
          <cell r="GV158">
            <v>0</v>
          </cell>
          <cell r="GW158">
            <v>0</v>
          </cell>
          <cell r="GX158">
            <v>0</v>
          </cell>
          <cell r="GY158">
            <v>0</v>
          </cell>
          <cell r="GZ158">
            <v>0</v>
          </cell>
          <cell r="HA158">
            <v>0</v>
          </cell>
          <cell r="HB158">
            <v>0</v>
          </cell>
          <cell r="HC158">
            <v>0</v>
          </cell>
          <cell r="HD158">
            <v>0</v>
          </cell>
          <cell r="HE158">
            <v>0</v>
          </cell>
          <cell r="HF158">
            <v>0</v>
          </cell>
          <cell r="HG158">
            <v>0</v>
          </cell>
          <cell r="HH158">
            <v>0</v>
          </cell>
          <cell r="HI158">
            <v>0</v>
          </cell>
          <cell r="HJ158">
            <v>0</v>
          </cell>
          <cell r="HK158">
            <v>0</v>
          </cell>
          <cell r="HL158">
            <v>0</v>
          </cell>
          <cell r="HM158">
            <v>0</v>
          </cell>
          <cell r="HN158">
            <v>0</v>
          </cell>
          <cell r="HO158">
            <v>0</v>
          </cell>
          <cell r="HP158">
            <v>0</v>
          </cell>
          <cell r="HQ158">
            <v>0</v>
          </cell>
          <cell r="HR158">
            <v>0</v>
          </cell>
          <cell r="HS158">
            <v>0</v>
          </cell>
          <cell r="HT158">
            <v>0</v>
          </cell>
          <cell r="HU158">
            <v>0</v>
          </cell>
          <cell r="HV158">
            <v>0</v>
          </cell>
          <cell r="HW158">
            <v>0</v>
          </cell>
          <cell r="HX158">
            <v>0</v>
          </cell>
          <cell r="HY158">
            <v>0</v>
          </cell>
          <cell r="HZ158">
            <v>0</v>
          </cell>
          <cell r="IA158">
            <v>0</v>
          </cell>
          <cell r="IB158">
            <v>0</v>
          </cell>
          <cell r="IC158">
            <v>0</v>
          </cell>
          <cell r="ID158">
            <v>0</v>
          </cell>
          <cell r="IE158">
            <v>0</v>
          </cell>
          <cell r="IF158">
            <v>0</v>
          </cell>
          <cell r="IG158">
            <v>0</v>
          </cell>
          <cell r="IH158">
            <v>0</v>
          </cell>
          <cell r="II158">
            <v>0</v>
          </cell>
          <cell r="IJ158">
            <v>0</v>
          </cell>
          <cell r="IK158">
            <v>0</v>
          </cell>
          <cell r="IL158">
            <v>0</v>
          </cell>
          <cell r="IM158">
            <v>0</v>
          </cell>
          <cell r="IN158">
            <v>0</v>
          </cell>
          <cell r="IO158">
            <v>0</v>
          </cell>
          <cell r="IP158">
            <v>0</v>
          </cell>
          <cell r="IQ158">
            <v>0</v>
          </cell>
          <cell r="IR158">
            <v>0</v>
          </cell>
          <cell r="IS158">
            <v>0</v>
          </cell>
          <cell r="IT158">
            <v>0</v>
          </cell>
          <cell r="IU158">
            <v>0</v>
          </cell>
          <cell r="IV158">
            <v>0</v>
          </cell>
          <cell r="IW158">
            <v>0</v>
          </cell>
          <cell r="IX158">
            <v>0</v>
          </cell>
          <cell r="IY158">
            <v>0</v>
          </cell>
          <cell r="IZ158">
            <v>0</v>
          </cell>
          <cell r="JA158">
            <v>0</v>
          </cell>
          <cell r="JB158">
            <v>0</v>
          </cell>
          <cell r="JC158">
            <v>0</v>
          </cell>
          <cell r="JD158">
            <v>0</v>
          </cell>
          <cell r="JE158">
            <v>0</v>
          </cell>
          <cell r="JF158">
            <v>0</v>
          </cell>
          <cell r="JG158">
            <v>0</v>
          </cell>
          <cell r="JH158">
            <v>0</v>
          </cell>
          <cell r="JI158">
            <v>0</v>
          </cell>
          <cell r="JJ158">
            <v>0</v>
          </cell>
          <cell r="JK158">
            <v>0</v>
          </cell>
          <cell r="JL158">
            <v>0</v>
          </cell>
          <cell r="JM158">
            <v>0</v>
          </cell>
          <cell r="JN158">
            <v>0</v>
          </cell>
          <cell r="JO158">
            <v>0</v>
          </cell>
          <cell r="JP158">
            <v>0</v>
          </cell>
          <cell r="JQ158">
            <v>0</v>
          </cell>
          <cell r="JR158">
            <v>0</v>
          </cell>
          <cell r="JS158">
            <v>0</v>
          </cell>
          <cell r="JT158">
            <v>0</v>
          </cell>
          <cell r="JU158">
            <v>0</v>
          </cell>
          <cell r="JV158">
            <v>0</v>
          </cell>
          <cell r="JW158">
            <v>0</v>
          </cell>
          <cell r="JX158">
            <v>0</v>
          </cell>
          <cell r="JY158">
            <v>0</v>
          </cell>
          <cell r="JZ158">
            <v>0</v>
          </cell>
          <cell r="KA158">
            <v>0</v>
          </cell>
          <cell r="KB158">
            <v>0</v>
          </cell>
          <cell r="KC158">
            <v>0</v>
          </cell>
          <cell r="KD158">
            <v>0</v>
          </cell>
          <cell r="KE158">
            <v>0</v>
          </cell>
          <cell r="KF158">
            <v>0</v>
          </cell>
          <cell r="KG158">
            <v>0</v>
          </cell>
          <cell r="KH158">
            <v>0</v>
          </cell>
          <cell r="KI158">
            <v>0</v>
          </cell>
          <cell r="KJ158">
            <v>0</v>
          </cell>
          <cell r="KK158">
            <v>0</v>
          </cell>
          <cell r="KL158">
            <v>0</v>
          </cell>
          <cell r="KM158">
            <v>0</v>
          </cell>
          <cell r="KN158">
            <v>0</v>
          </cell>
          <cell r="KO158">
            <v>0</v>
          </cell>
          <cell r="KP158">
            <v>0</v>
          </cell>
          <cell r="KQ158">
            <v>0</v>
          </cell>
          <cell r="KR158">
            <v>0</v>
          </cell>
          <cell r="KS158">
            <v>0</v>
          </cell>
          <cell r="KT158">
            <v>0</v>
          </cell>
          <cell r="KU158">
            <v>0</v>
          </cell>
          <cell r="KV158">
            <v>0</v>
          </cell>
          <cell r="KW158">
            <v>0</v>
          </cell>
          <cell r="KX158">
            <v>0</v>
          </cell>
          <cell r="KY158">
            <v>0</v>
          </cell>
          <cell r="KZ158">
            <v>0</v>
          </cell>
          <cell r="LA158">
            <v>0</v>
          </cell>
          <cell r="LB158">
            <v>0</v>
          </cell>
          <cell r="LC158">
            <v>0</v>
          </cell>
          <cell r="LD158">
            <v>0</v>
          </cell>
          <cell r="LE158">
            <v>0</v>
          </cell>
          <cell r="LF158">
            <v>0</v>
          </cell>
          <cell r="LG158">
            <v>0</v>
          </cell>
          <cell r="LH158">
            <v>0</v>
          </cell>
          <cell r="LI158">
            <v>0</v>
          </cell>
        </row>
        <row r="159">
          <cell r="C159">
            <v>441</v>
          </cell>
          <cell r="D159">
            <v>44</v>
          </cell>
          <cell r="E159" t="str">
            <v>Kapitalni izdaci u kapitalnom budžetu</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138077.81000000003</v>
          </cell>
          <cell r="CM159">
            <v>2008065.0199999998</v>
          </cell>
          <cell r="CN159">
            <v>4422241.25</v>
          </cell>
          <cell r="CO159">
            <v>4197672.6700000009</v>
          </cell>
          <cell r="CP159">
            <v>4236917.4399999995</v>
          </cell>
          <cell r="CQ159">
            <v>4706155.4200000009</v>
          </cell>
          <cell r="CR159">
            <v>4524523.57</v>
          </cell>
          <cell r="CS159">
            <v>4216317.49</v>
          </cell>
          <cell r="CT159">
            <v>3941356.5699999994</v>
          </cell>
          <cell r="CU159">
            <v>5975320.6699999981</v>
          </cell>
          <cell r="CV159">
            <v>6045846.2700000005</v>
          </cell>
          <cell r="CW159">
            <v>17373008.68</v>
          </cell>
          <cell r="CX159">
            <v>1544541.12</v>
          </cell>
          <cell r="CY159">
            <v>676053.18</v>
          </cell>
          <cell r="CZ159">
            <v>5972267.1200000001</v>
          </cell>
          <cell r="DA159">
            <v>2875784.75</v>
          </cell>
          <cell r="DB159">
            <v>5376793.5700000003</v>
          </cell>
          <cell r="DC159">
            <v>5445736.7800000003</v>
          </cell>
          <cell r="DD159">
            <v>5000985.0599999996</v>
          </cell>
          <cell r="DE159">
            <v>6570419.7800000003</v>
          </cell>
          <cell r="DF159">
            <v>4052787.23</v>
          </cell>
          <cell r="DG159">
            <v>7777137.9400000004</v>
          </cell>
          <cell r="DH159">
            <v>5658951.3700000001</v>
          </cell>
          <cell r="DI159">
            <v>16774379.119999999</v>
          </cell>
          <cell r="DJ159">
            <v>0</v>
          </cell>
          <cell r="DK159">
            <v>12840221.199999999</v>
          </cell>
          <cell r="DL159">
            <v>3293827.45</v>
          </cell>
          <cell r="DM159">
            <v>84076303.790000007</v>
          </cell>
          <cell r="DN159">
            <v>2197089.6800000002</v>
          </cell>
          <cell r="DO159">
            <v>80170634.459999993</v>
          </cell>
          <cell r="DP159">
            <v>4353656.99</v>
          </cell>
          <cell r="DQ159">
            <v>3814784.81</v>
          </cell>
          <cell r="DR159">
            <v>4887605.1500000004</v>
          </cell>
          <cell r="DS159">
            <v>6070593.6200000001</v>
          </cell>
          <cell r="DT159">
            <v>4447685.13</v>
          </cell>
          <cell r="DU159">
            <v>21659671.370000001</v>
          </cell>
          <cell r="DV159">
            <v>350458.43</v>
          </cell>
          <cell r="DW159">
            <v>577489.29</v>
          </cell>
          <cell r="DX159">
            <v>1509977.22</v>
          </cell>
          <cell r="DY159">
            <v>3694215.71</v>
          </cell>
          <cell r="DZ159">
            <v>4725148.4400000004</v>
          </cell>
          <cell r="EA159">
            <v>2369058.61</v>
          </cell>
          <cell r="EB159">
            <v>4947585.26</v>
          </cell>
          <cell r="EC159">
            <v>3797015.83</v>
          </cell>
          <cell r="ED159">
            <v>3313025.22</v>
          </cell>
          <cell r="EE159">
            <v>3567484.19</v>
          </cell>
          <cell r="EF159">
            <v>6171281.3600000003</v>
          </cell>
          <cell r="EG159">
            <v>29796705.440000001</v>
          </cell>
          <cell r="EH159">
            <v>109644.44</v>
          </cell>
          <cell r="EI159">
            <v>1522597.04</v>
          </cell>
          <cell r="EJ159">
            <v>8434786.5999999996</v>
          </cell>
          <cell r="EK159">
            <v>6918517.2599999998</v>
          </cell>
          <cell r="EL159">
            <v>2561374.17</v>
          </cell>
          <cell r="EM159">
            <v>25163803.16</v>
          </cell>
          <cell r="EN159">
            <v>10754440.220000001</v>
          </cell>
          <cell r="EO159">
            <v>29296079.120000001</v>
          </cell>
          <cell r="EP159">
            <v>19940301.670000002</v>
          </cell>
          <cell r="EQ159">
            <v>29993285.289999999</v>
          </cell>
          <cell r="ER159">
            <v>37935759.630000003</v>
          </cell>
          <cell r="ES159">
            <v>82875761.950000003</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cell r="GA159">
            <v>0</v>
          </cell>
          <cell r="GB159">
            <v>0</v>
          </cell>
          <cell r="GC159">
            <v>0</v>
          </cell>
          <cell r="GD159">
            <v>0</v>
          </cell>
          <cell r="GE159">
            <v>0</v>
          </cell>
          <cell r="GF159">
            <v>0</v>
          </cell>
          <cell r="GG159">
            <v>0</v>
          </cell>
          <cell r="GH159">
            <v>0</v>
          </cell>
          <cell r="GI159">
            <v>0</v>
          </cell>
          <cell r="GJ159">
            <v>0</v>
          </cell>
          <cell r="GK159">
            <v>0</v>
          </cell>
          <cell r="GL159">
            <v>0</v>
          </cell>
          <cell r="GM159">
            <v>0</v>
          </cell>
          <cell r="GN159">
            <v>0</v>
          </cell>
          <cell r="GO159">
            <v>0</v>
          </cell>
          <cell r="GP159">
            <v>0</v>
          </cell>
          <cell r="GQ159">
            <v>0</v>
          </cell>
          <cell r="GR159">
            <v>0</v>
          </cell>
          <cell r="GS159">
            <v>0</v>
          </cell>
          <cell r="GT159">
            <v>0</v>
          </cell>
          <cell r="GU159">
            <v>0</v>
          </cell>
          <cell r="GV159">
            <v>0</v>
          </cell>
          <cell r="GW159">
            <v>0</v>
          </cell>
          <cell r="GX159">
            <v>0</v>
          </cell>
          <cell r="GY159">
            <v>0</v>
          </cell>
          <cell r="GZ159">
            <v>0</v>
          </cell>
          <cell r="HA159">
            <v>0</v>
          </cell>
          <cell r="HB159">
            <v>0</v>
          </cell>
          <cell r="HC159">
            <v>0</v>
          </cell>
          <cell r="HD159">
            <v>0</v>
          </cell>
          <cell r="HE159">
            <v>0</v>
          </cell>
          <cell r="HF159">
            <v>0</v>
          </cell>
          <cell r="HG159">
            <v>0</v>
          </cell>
          <cell r="HH159">
            <v>0</v>
          </cell>
          <cell r="HI159">
            <v>0</v>
          </cell>
          <cell r="HJ159">
            <v>0</v>
          </cell>
          <cell r="HK159">
            <v>0</v>
          </cell>
          <cell r="HL159">
            <v>0</v>
          </cell>
          <cell r="HM159">
            <v>0</v>
          </cell>
          <cell r="HN159">
            <v>0</v>
          </cell>
          <cell r="HO159">
            <v>0</v>
          </cell>
          <cell r="HP159">
            <v>0</v>
          </cell>
          <cell r="HQ159">
            <v>0</v>
          </cell>
          <cell r="HR159">
            <v>0</v>
          </cell>
          <cell r="HS159">
            <v>0</v>
          </cell>
          <cell r="HT159">
            <v>0</v>
          </cell>
          <cell r="HU159">
            <v>0</v>
          </cell>
          <cell r="HV159">
            <v>0</v>
          </cell>
          <cell r="HW159">
            <v>0</v>
          </cell>
          <cell r="HX159">
            <v>0</v>
          </cell>
          <cell r="HY159">
            <v>0</v>
          </cell>
          <cell r="HZ159">
            <v>0</v>
          </cell>
          <cell r="IA159">
            <v>0</v>
          </cell>
          <cell r="IB159">
            <v>0</v>
          </cell>
          <cell r="IC159">
            <v>0</v>
          </cell>
          <cell r="ID159">
            <v>0</v>
          </cell>
          <cell r="IE159">
            <v>0</v>
          </cell>
          <cell r="IF159">
            <v>0</v>
          </cell>
          <cell r="IG159">
            <v>0</v>
          </cell>
          <cell r="IH159">
            <v>0</v>
          </cell>
          <cell r="II159">
            <v>0</v>
          </cell>
          <cell r="IJ159">
            <v>0</v>
          </cell>
          <cell r="IK159">
            <v>0</v>
          </cell>
          <cell r="IL159">
            <v>0</v>
          </cell>
          <cell r="IM159">
            <v>0</v>
          </cell>
          <cell r="IN159">
            <v>0</v>
          </cell>
          <cell r="IO159">
            <v>0</v>
          </cell>
          <cell r="IP159">
            <v>0</v>
          </cell>
          <cell r="IQ159">
            <v>0</v>
          </cell>
          <cell r="IR159">
            <v>0</v>
          </cell>
          <cell r="IS159">
            <v>0</v>
          </cell>
          <cell r="IT159">
            <v>0</v>
          </cell>
          <cell r="IU159">
            <v>0</v>
          </cell>
          <cell r="IV159">
            <v>0</v>
          </cell>
          <cell r="IW159">
            <v>0</v>
          </cell>
          <cell r="IX159">
            <v>0</v>
          </cell>
          <cell r="IY159">
            <v>0</v>
          </cell>
          <cell r="IZ159">
            <v>0</v>
          </cell>
          <cell r="JA159">
            <v>0</v>
          </cell>
          <cell r="JB159">
            <v>0</v>
          </cell>
          <cell r="JC159">
            <v>0</v>
          </cell>
          <cell r="JD159">
            <v>0</v>
          </cell>
          <cell r="JE159">
            <v>0</v>
          </cell>
          <cell r="JF159">
            <v>0</v>
          </cell>
          <cell r="JG159">
            <v>0</v>
          </cell>
          <cell r="JH159">
            <v>0</v>
          </cell>
          <cell r="JI159">
            <v>0</v>
          </cell>
          <cell r="JJ159">
            <v>0</v>
          </cell>
          <cell r="JK159">
            <v>0</v>
          </cell>
          <cell r="JL159">
            <v>0</v>
          </cell>
          <cell r="JM159">
            <v>0</v>
          </cell>
          <cell r="JN159">
            <v>0</v>
          </cell>
          <cell r="JO159">
            <v>0</v>
          </cell>
          <cell r="JP159">
            <v>0</v>
          </cell>
          <cell r="JQ159">
            <v>0</v>
          </cell>
          <cell r="JR159">
            <v>0</v>
          </cell>
          <cell r="JS159">
            <v>0</v>
          </cell>
          <cell r="JT159">
            <v>0</v>
          </cell>
          <cell r="JU159">
            <v>0</v>
          </cell>
          <cell r="JV159">
            <v>0</v>
          </cell>
          <cell r="JW159">
            <v>0</v>
          </cell>
          <cell r="JX159">
            <v>0</v>
          </cell>
          <cell r="JY159">
            <v>0</v>
          </cell>
          <cell r="JZ159">
            <v>0</v>
          </cell>
          <cell r="KA159">
            <v>0</v>
          </cell>
          <cell r="KB159">
            <v>0</v>
          </cell>
          <cell r="KC159">
            <v>0</v>
          </cell>
          <cell r="KD159">
            <v>0</v>
          </cell>
          <cell r="KE159">
            <v>0</v>
          </cell>
          <cell r="KF159">
            <v>0</v>
          </cell>
          <cell r="KG159">
            <v>0</v>
          </cell>
          <cell r="KH159">
            <v>0</v>
          </cell>
          <cell r="KI159">
            <v>0</v>
          </cell>
          <cell r="KJ159">
            <v>0</v>
          </cell>
          <cell r="KK159">
            <v>0</v>
          </cell>
          <cell r="KL159">
            <v>0</v>
          </cell>
          <cell r="KM159">
            <v>0</v>
          </cell>
          <cell r="KN159">
            <v>0</v>
          </cell>
          <cell r="KO159">
            <v>0</v>
          </cell>
          <cell r="KP159">
            <v>0</v>
          </cell>
          <cell r="KQ159">
            <v>0</v>
          </cell>
          <cell r="KR159">
            <v>0</v>
          </cell>
          <cell r="KS159">
            <v>0</v>
          </cell>
          <cell r="KT159">
            <v>0</v>
          </cell>
          <cell r="KU159">
            <v>0</v>
          </cell>
          <cell r="KV159">
            <v>0</v>
          </cell>
          <cell r="KW159">
            <v>0</v>
          </cell>
          <cell r="KX159">
            <v>0</v>
          </cell>
          <cell r="KY159">
            <v>0</v>
          </cell>
          <cell r="KZ159">
            <v>0</v>
          </cell>
          <cell r="LA159">
            <v>0</v>
          </cell>
          <cell r="LB159">
            <v>0</v>
          </cell>
          <cell r="LC159">
            <v>0</v>
          </cell>
          <cell r="LD159">
            <v>0</v>
          </cell>
          <cell r="LE159">
            <v>0</v>
          </cell>
          <cell r="LF159">
            <v>0</v>
          </cell>
          <cell r="LG159">
            <v>0</v>
          </cell>
          <cell r="LH159">
            <v>0</v>
          </cell>
          <cell r="LI159">
            <v>0</v>
          </cell>
        </row>
        <row r="160">
          <cell r="C160">
            <v>441</v>
          </cell>
          <cell r="D160">
            <v>440</v>
          </cell>
          <cell r="E160" t="str">
            <v>Kapitalni izdaci u tekućem budžetu</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159304.27999999997</v>
          </cell>
          <cell r="CM160">
            <v>113445.32999999999</v>
          </cell>
          <cell r="CN160">
            <v>518917.44999999995</v>
          </cell>
          <cell r="CO160">
            <v>701872.01000000152</v>
          </cell>
          <cell r="CP160">
            <v>697226.15</v>
          </cell>
          <cell r="CQ160">
            <v>503944.99999999994</v>
          </cell>
          <cell r="CR160">
            <v>403992.4</v>
          </cell>
          <cell r="CS160">
            <v>1283008.3199999998</v>
          </cell>
          <cell r="CT160">
            <v>1970526.5499999998</v>
          </cell>
          <cell r="CU160">
            <v>655809.37</v>
          </cell>
          <cell r="CV160">
            <v>440058.91</v>
          </cell>
          <cell r="CW160">
            <v>4764124.82</v>
          </cell>
          <cell r="CX160">
            <v>13739.03</v>
          </cell>
          <cell r="CY160">
            <v>367892.65</v>
          </cell>
          <cell r="CZ160">
            <v>524354.39</v>
          </cell>
          <cell r="DA160">
            <v>849348.71</v>
          </cell>
          <cell r="DB160">
            <v>734069.5</v>
          </cell>
          <cell r="DC160">
            <v>866400.03</v>
          </cell>
          <cell r="DD160">
            <v>963780.87</v>
          </cell>
          <cell r="DE160">
            <v>1885129.58</v>
          </cell>
          <cell r="DF160">
            <v>596373.51</v>
          </cell>
          <cell r="DG160">
            <v>46958821.280000001</v>
          </cell>
          <cell r="DH160">
            <v>4534942.63</v>
          </cell>
          <cell r="DI160">
            <v>7910813.8399999999</v>
          </cell>
          <cell r="DJ160">
            <v>740405.26</v>
          </cell>
          <cell r="DK160">
            <v>312554.87</v>
          </cell>
          <cell r="DL160">
            <v>1618272.1700000025</v>
          </cell>
          <cell r="DM160">
            <v>2090071.33</v>
          </cell>
          <cell r="DN160">
            <v>1154224.5099999998</v>
          </cell>
          <cell r="DO160">
            <v>968554.92</v>
          </cell>
          <cell r="DP160">
            <v>3968100.1100000003</v>
          </cell>
          <cell r="DQ160">
            <v>2018297.4499999997</v>
          </cell>
          <cell r="DR160">
            <v>1592034.4099999995</v>
          </cell>
          <cell r="DS160">
            <v>4158141.93</v>
          </cell>
          <cell r="DT160">
            <v>851002.7999999997</v>
          </cell>
          <cell r="DU160">
            <v>9013821.0899999943</v>
          </cell>
          <cell r="DV160">
            <v>573710.39</v>
          </cell>
          <cell r="DW160">
            <v>2899733.2</v>
          </cell>
          <cell r="DX160">
            <v>2186244.9300000002</v>
          </cell>
          <cell r="DY160">
            <v>1046947.19</v>
          </cell>
          <cell r="DZ160">
            <v>2731069.2</v>
          </cell>
          <cell r="EA160">
            <v>3690900.27</v>
          </cell>
          <cell r="EB160">
            <v>2255765.2799999998</v>
          </cell>
          <cell r="EC160">
            <v>1996348.17</v>
          </cell>
          <cell r="ED160">
            <v>1391676.19</v>
          </cell>
          <cell r="EE160">
            <v>3798076.61</v>
          </cell>
          <cell r="EF160">
            <v>3148854.2</v>
          </cell>
          <cell r="EG160">
            <v>16369947.439999999</v>
          </cell>
          <cell r="EH160">
            <v>285927.93</v>
          </cell>
          <cell r="EI160">
            <v>790874.28</v>
          </cell>
          <cell r="EJ160">
            <v>752250.88</v>
          </cell>
          <cell r="EK160">
            <v>2350979.62</v>
          </cell>
          <cell r="EL160">
            <v>1530166.93</v>
          </cell>
          <cell r="EM160">
            <v>2532089.2999999998</v>
          </cell>
          <cell r="EN160">
            <v>1775062.82</v>
          </cell>
          <cell r="EO160">
            <v>2480710.67</v>
          </cell>
          <cell r="EP160">
            <v>1700857.78</v>
          </cell>
          <cell r="EQ160">
            <v>3540984.99</v>
          </cell>
          <cell r="ER160">
            <v>1800507.48</v>
          </cell>
          <cell r="ES160">
            <v>12879238.83</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cell r="GA160">
            <v>0</v>
          </cell>
          <cell r="GB160">
            <v>0</v>
          </cell>
          <cell r="GC160">
            <v>0</v>
          </cell>
          <cell r="GD160">
            <v>0</v>
          </cell>
          <cell r="GE160">
            <v>0</v>
          </cell>
          <cell r="GF160">
            <v>0</v>
          </cell>
          <cell r="GG160">
            <v>0</v>
          </cell>
          <cell r="GH160">
            <v>0</v>
          </cell>
          <cell r="GI160">
            <v>0</v>
          </cell>
          <cell r="GJ160">
            <v>0</v>
          </cell>
          <cell r="GK160">
            <v>0</v>
          </cell>
          <cell r="GL160">
            <v>0</v>
          </cell>
          <cell r="GM160">
            <v>0</v>
          </cell>
          <cell r="GN160">
            <v>0</v>
          </cell>
          <cell r="GO160">
            <v>0</v>
          </cell>
          <cell r="GP160">
            <v>0</v>
          </cell>
          <cell r="GQ160">
            <v>0</v>
          </cell>
          <cell r="GR160">
            <v>0</v>
          </cell>
          <cell r="GS160">
            <v>0</v>
          </cell>
          <cell r="GT160">
            <v>0</v>
          </cell>
          <cell r="GU160">
            <v>0</v>
          </cell>
          <cell r="GV160">
            <v>0</v>
          </cell>
          <cell r="GW160">
            <v>0</v>
          </cell>
          <cell r="GX160">
            <v>0</v>
          </cell>
          <cell r="GY160">
            <v>0</v>
          </cell>
          <cell r="GZ160">
            <v>0</v>
          </cell>
          <cell r="HA160">
            <v>0</v>
          </cell>
          <cell r="HB160">
            <v>0</v>
          </cell>
          <cell r="HC160">
            <v>0</v>
          </cell>
          <cell r="HD160">
            <v>0</v>
          </cell>
          <cell r="HE160">
            <v>0</v>
          </cell>
          <cell r="HF160">
            <v>0</v>
          </cell>
          <cell r="HG160">
            <v>0</v>
          </cell>
          <cell r="HH160">
            <v>0</v>
          </cell>
          <cell r="HI160">
            <v>0</v>
          </cell>
          <cell r="HJ160">
            <v>0</v>
          </cell>
          <cell r="HK160">
            <v>0</v>
          </cell>
          <cell r="HL160">
            <v>0</v>
          </cell>
          <cell r="HM160">
            <v>0</v>
          </cell>
          <cell r="HN160">
            <v>0</v>
          </cell>
          <cell r="HO160">
            <v>0</v>
          </cell>
          <cell r="HP160">
            <v>0</v>
          </cell>
          <cell r="HQ160">
            <v>0</v>
          </cell>
          <cell r="HR160">
            <v>0</v>
          </cell>
          <cell r="HS160">
            <v>0</v>
          </cell>
          <cell r="HT160">
            <v>0</v>
          </cell>
          <cell r="HU160">
            <v>0</v>
          </cell>
          <cell r="HV160">
            <v>0</v>
          </cell>
          <cell r="HW160">
            <v>0</v>
          </cell>
          <cell r="HX160">
            <v>0</v>
          </cell>
          <cell r="HY160">
            <v>0</v>
          </cell>
          <cell r="HZ160">
            <v>0</v>
          </cell>
          <cell r="IA160">
            <v>0</v>
          </cell>
          <cell r="IB160">
            <v>0</v>
          </cell>
          <cell r="IC160">
            <v>0</v>
          </cell>
          <cell r="ID160">
            <v>0</v>
          </cell>
          <cell r="IE160">
            <v>0</v>
          </cell>
          <cell r="IF160">
            <v>0</v>
          </cell>
          <cell r="IG160">
            <v>0</v>
          </cell>
          <cell r="IH160">
            <v>0</v>
          </cell>
          <cell r="II160">
            <v>0</v>
          </cell>
          <cell r="IJ160">
            <v>0</v>
          </cell>
          <cell r="IK160">
            <v>0</v>
          </cell>
          <cell r="IL160">
            <v>0</v>
          </cell>
          <cell r="IM160">
            <v>0</v>
          </cell>
          <cell r="IN160">
            <v>0</v>
          </cell>
          <cell r="IO160">
            <v>0</v>
          </cell>
          <cell r="IP160">
            <v>0</v>
          </cell>
          <cell r="IQ160">
            <v>0</v>
          </cell>
          <cell r="IR160">
            <v>0</v>
          </cell>
          <cell r="IS160">
            <v>0</v>
          </cell>
          <cell r="IT160">
            <v>0</v>
          </cell>
          <cell r="IU160">
            <v>0</v>
          </cell>
          <cell r="IV160">
            <v>0</v>
          </cell>
          <cell r="IW160">
            <v>0</v>
          </cell>
          <cell r="IX160">
            <v>0</v>
          </cell>
          <cell r="IY160">
            <v>0</v>
          </cell>
          <cell r="IZ160">
            <v>0</v>
          </cell>
          <cell r="JA160">
            <v>0</v>
          </cell>
          <cell r="JB160">
            <v>0</v>
          </cell>
          <cell r="JC160">
            <v>0</v>
          </cell>
          <cell r="JD160">
            <v>0</v>
          </cell>
          <cell r="JE160">
            <v>0</v>
          </cell>
          <cell r="JF160">
            <v>0</v>
          </cell>
          <cell r="JG160">
            <v>0</v>
          </cell>
          <cell r="JH160">
            <v>0</v>
          </cell>
          <cell r="JI160">
            <v>0</v>
          </cell>
          <cell r="JJ160">
            <v>0</v>
          </cell>
          <cell r="JK160">
            <v>0</v>
          </cell>
          <cell r="JL160">
            <v>0</v>
          </cell>
          <cell r="JM160">
            <v>0</v>
          </cell>
          <cell r="JN160">
            <v>0</v>
          </cell>
          <cell r="JO160">
            <v>0</v>
          </cell>
          <cell r="JP160">
            <v>0</v>
          </cell>
          <cell r="JQ160">
            <v>0</v>
          </cell>
          <cell r="JR160">
            <v>0</v>
          </cell>
          <cell r="JS160">
            <v>0</v>
          </cell>
          <cell r="JT160">
            <v>0</v>
          </cell>
          <cell r="JU160">
            <v>0</v>
          </cell>
          <cell r="JV160">
            <v>0</v>
          </cell>
          <cell r="JW160">
            <v>0</v>
          </cell>
          <cell r="JX160">
            <v>0</v>
          </cell>
          <cell r="JY160">
            <v>0</v>
          </cell>
          <cell r="JZ160">
            <v>0</v>
          </cell>
          <cell r="KA160">
            <v>0</v>
          </cell>
          <cell r="KB160">
            <v>0</v>
          </cell>
          <cell r="KC160">
            <v>0</v>
          </cell>
          <cell r="KD160">
            <v>0</v>
          </cell>
          <cell r="KE160">
            <v>0</v>
          </cell>
          <cell r="KF160">
            <v>0</v>
          </cell>
          <cell r="KG160">
            <v>0</v>
          </cell>
          <cell r="KH160">
            <v>0</v>
          </cell>
          <cell r="KI160">
            <v>0</v>
          </cell>
          <cell r="KJ160">
            <v>0</v>
          </cell>
          <cell r="KK160">
            <v>0</v>
          </cell>
          <cell r="KL160">
            <v>0</v>
          </cell>
          <cell r="KM160">
            <v>0</v>
          </cell>
          <cell r="KN160">
            <v>0</v>
          </cell>
          <cell r="KO160">
            <v>0</v>
          </cell>
          <cell r="KP160">
            <v>0</v>
          </cell>
          <cell r="KQ160">
            <v>0</v>
          </cell>
          <cell r="KR160">
            <v>0</v>
          </cell>
          <cell r="KS160">
            <v>0</v>
          </cell>
          <cell r="KT160">
            <v>0</v>
          </cell>
          <cell r="KU160">
            <v>0</v>
          </cell>
          <cell r="KV160">
            <v>0</v>
          </cell>
          <cell r="KW160">
            <v>0</v>
          </cell>
          <cell r="KX160">
            <v>0</v>
          </cell>
          <cell r="KY160">
            <v>0</v>
          </cell>
          <cell r="KZ160">
            <v>0</v>
          </cell>
          <cell r="LA160">
            <v>0</v>
          </cell>
          <cell r="LB160">
            <v>0</v>
          </cell>
          <cell r="LC160">
            <v>0</v>
          </cell>
          <cell r="LD160">
            <v>0</v>
          </cell>
          <cell r="LE160">
            <v>0</v>
          </cell>
          <cell r="LF160">
            <v>0</v>
          </cell>
          <cell r="LG160">
            <v>0</v>
          </cell>
          <cell r="LH160">
            <v>0</v>
          </cell>
          <cell r="LI160">
            <v>0</v>
          </cell>
        </row>
        <row r="161">
          <cell r="D161">
            <v>4411</v>
          </cell>
          <cell r="E161" t="str">
            <v>Izdaci za infrastrukturu opšeg značaja</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1691.0099999999995</v>
          </cell>
          <cell r="DK161">
            <v>9313.43</v>
          </cell>
          <cell r="DL161">
            <v>4113.01</v>
          </cell>
          <cell r="DM161">
            <v>21506.959999999995</v>
          </cell>
          <cell r="DN161">
            <v>6491.63</v>
          </cell>
          <cell r="DO161">
            <v>21200</v>
          </cell>
          <cell r="DP161">
            <v>5391.0099999999993</v>
          </cell>
          <cell r="DQ161">
            <v>28625.75</v>
          </cell>
          <cell r="DR161">
            <v>11691.01</v>
          </cell>
          <cell r="DS161">
            <v>2000</v>
          </cell>
          <cell r="DT161">
            <v>3382.02</v>
          </cell>
          <cell r="DU161">
            <v>32094.169999999995</v>
          </cell>
          <cell r="DV161">
            <v>0</v>
          </cell>
          <cell r="DW161">
            <v>2769.0299999999997</v>
          </cell>
          <cell r="DX161">
            <v>8086.78</v>
          </cell>
          <cell r="DY161">
            <v>19604.96</v>
          </cell>
          <cell r="DZ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cell r="GA161">
            <v>0</v>
          </cell>
          <cell r="GB161">
            <v>0</v>
          </cell>
          <cell r="GC161">
            <v>0</v>
          </cell>
          <cell r="GD161">
            <v>0</v>
          </cell>
          <cell r="GE161">
            <v>0</v>
          </cell>
          <cell r="GF161">
            <v>0</v>
          </cell>
          <cell r="GG161">
            <v>0</v>
          </cell>
          <cell r="GH161">
            <v>0</v>
          </cell>
          <cell r="GI161">
            <v>0</v>
          </cell>
          <cell r="GJ161">
            <v>0</v>
          </cell>
          <cell r="GK161">
            <v>0</v>
          </cell>
          <cell r="GL161">
            <v>0</v>
          </cell>
          <cell r="GM161">
            <v>0</v>
          </cell>
          <cell r="GN161">
            <v>0</v>
          </cell>
          <cell r="GO161">
            <v>0</v>
          </cell>
          <cell r="GP161">
            <v>0</v>
          </cell>
          <cell r="GQ161">
            <v>0</v>
          </cell>
          <cell r="GR161">
            <v>0</v>
          </cell>
          <cell r="GS161">
            <v>0</v>
          </cell>
          <cell r="GT161">
            <v>0</v>
          </cell>
          <cell r="GU161">
            <v>0</v>
          </cell>
          <cell r="GV161">
            <v>0</v>
          </cell>
          <cell r="GW161">
            <v>0</v>
          </cell>
          <cell r="GX161">
            <v>0</v>
          </cell>
          <cell r="GY161">
            <v>0</v>
          </cell>
          <cell r="GZ161">
            <v>0</v>
          </cell>
          <cell r="HA161">
            <v>0</v>
          </cell>
          <cell r="HB161">
            <v>0</v>
          </cell>
          <cell r="HC161">
            <v>0</v>
          </cell>
          <cell r="HD161">
            <v>0</v>
          </cell>
          <cell r="HE161">
            <v>0</v>
          </cell>
          <cell r="HF161">
            <v>0</v>
          </cell>
          <cell r="HG161">
            <v>0</v>
          </cell>
          <cell r="HH161">
            <v>0</v>
          </cell>
          <cell r="HI161">
            <v>0</v>
          </cell>
          <cell r="HJ161">
            <v>0</v>
          </cell>
          <cell r="HK161">
            <v>0</v>
          </cell>
          <cell r="HL161">
            <v>0</v>
          </cell>
          <cell r="HM161">
            <v>0</v>
          </cell>
          <cell r="HN161">
            <v>0</v>
          </cell>
          <cell r="HO161">
            <v>0</v>
          </cell>
          <cell r="HP161">
            <v>0</v>
          </cell>
          <cell r="HQ161">
            <v>0</v>
          </cell>
          <cell r="HR161">
            <v>0</v>
          </cell>
          <cell r="HS161">
            <v>0</v>
          </cell>
          <cell r="HT161">
            <v>0</v>
          </cell>
          <cell r="HU161">
            <v>0</v>
          </cell>
          <cell r="HV161">
            <v>0</v>
          </cell>
          <cell r="HW161">
            <v>0</v>
          </cell>
          <cell r="HX161">
            <v>0</v>
          </cell>
          <cell r="HY161">
            <v>0</v>
          </cell>
          <cell r="HZ161">
            <v>0</v>
          </cell>
          <cell r="IA161">
            <v>0</v>
          </cell>
          <cell r="IB161">
            <v>0</v>
          </cell>
          <cell r="IC161">
            <v>0</v>
          </cell>
          <cell r="ID161">
            <v>0</v>
          </cell>
          <cell r="IE161">
            <v>0</v>
          </cell>
          <cell r="IF161">
            <v>0</v>
          </cell>
          <cell r="IG161">
            <v>0</v>
          </cell>
          <cell r="IH161">
            <v>0</v>
          </cell>
          <cell r="II161">
            <v>0</v>
          </cell>
          <cell r="IJ161">
            <v>0</v>
          </cell>
          <cell r="IK161">
            <v>0</v>
          </cell>
          <cell r="IL161">
            <v>0</v>
          </cell>
          <cell r="IM161">
            <v>0</v>
          </cell>
          <cell r="IN161">
            <v>0</v>
          </cell>
          <cell r="IO161">
            <v>0</v>
          </cell>
          <cell r="IP161">
            <v>0</v>
          </cell>
          <cell r="IQ161">
            <v>0</v>
          </cell>
          <cell r="IR161">
            <v>0</v>
          </cell>
          <cell r="IS161">
            <v>0</v>
          </cell>
          <cell r="IT161">
            <v>0</v>
          </cell>
          <cell r="IU161">
            <v>0</v>
          </cell>
          <cell r="IV161">
            <v>0</v>
          </cell>
          <cell r="IW161">
            <v>0</v>
          </cell>
          <cell r="IX161">
            <v>0</v>
          </cell>
          <cell r="IY161">
            <v>0</v>
          </cell>
          <cell r="IZ161">
            <v>0</v>
          </cell>
          <cell r="JA161">
            <v>0</v>
          </cell>
          <cell r="JB161">
            <v>0</v>
          </cell>
          <cell r="JC161">
            <v>0</v>
          </cell>
          <cell r="JD161">
            <v>0</v>
          </cell>
          <cell r="JE161">
            <v>0</v>
          </cell>
          <cell r="JF161">
            <v>0</v>
          </cell>
          <cell r="JG161">
            <v>0</v>
          </cell>
          <cell r="JH161">
            <v>0</v>
          </cell>
          <cell r="JI161">
            <v>0</v>
          </cell>
          <cell r="JJ161">
            <v>0</v>
          </cell>
          <cell r="JK161">
            <v>0</v>
          </cell>
          <cell r="JL161">
            <v>0</v>
          </cell>
          <cell r="JM161">
            <v>0</v>
          </cell>
          <cell r="JN161">
            <v>0</v>
          </cell>
          <cell r="JO161">
            <v>0</v>
          </cell>
          <cell r="JP161">
            <v>0</v>
          </cell>
          <cell r="JQ161">
            <v>0</v>
          </cell>
          <cell r="JR161">
            <v>0</v>
          </cell>
          <cell r="JS161">
            <v>0</v>
          </cell>
          <cell r="JT161">
            <v>0</v>
          </cell>
          <cell r="JU161">
            <v>0</v>
          </cell>
          <cell r="JV161">
            <v>0</v>
          </cell>
          <cell r="JW161">
            <v>0</v>
          </cell>
          <cell r="JX161">
            <v>0</v>
          </cell>
          <cell r="JY161">
            <v>0</v>
          </cell>
          <cell r="JZ161">
            <v>0</v>
          </cell>
          <cell r="KA161">
            <v>0</v>
          </cell>
          <cell r="KB161">
            <v>0</v>
          </cell>
          <cell r="KC161">
            <v>0</v>
          </cell>
          <cell r="KD161">
            <v>0</v>
          </cell>
          <cell r="KE161">
            <v>0</v>
          </cell>
          <cell r="KF161">
            <v>0</v>
          </cell>
          <cell r="KG161">
            <v>0</v>
          </cell>
          <cell r="KH161">
            <v>0</v>
          </cell>
          <cell r="KI161">
            <v>0</v>
          </cell>
          <cell r="KJ161">
            <v>0</v>
          </cell>
          <cell r="KK161">
            <v>0</v>
          </cell>
          <cell r="KL161">
            <v>0</v>
          </cell>
          <cell r="KM161">
            <v>0</v>
          </cell>
          <cell r="KN161">
            <v>0</v>
          </cell>
          <cell r="KO161">
            <v>0</v>
          </cell>
          <cell r="KP161">
            <v>0</v>
          </cell>
          <cell r="KQ161">
            <v>0</v>
          </cell>
          <cell r="KR161">
            <v>0</v>
          </cell>
          <cell r="KS161">
            <v>0</v>
          </cell>
          <cell r="KT161">
            <v>0</v>
          </cell>
          <cell r="KU161">
            <v>0</v>
          </cell>
          <cell r="KV161">
            <v>0</v>
          </cell>
          <cell r="KW161">
            <v>0</v>
          </cell>
          <cell r="KX161">
            <v>0</v>
          </cell>
          <cell r="KY161">
            <v>0</v>
          </cell>
          <cell r="KZ161">
            <v>0</v>
          </cell>
          <cell r="LA161">
            <v>0</v>
          </cell>
          <cell r="LB161">
            <v>0</v>
          </cell>
          <cell r="LC161">
            <v>0</v>
          </cell>
          <cell r="LD161">
            <v>0</v>
          </cell>
          <cell r="LE161">
            <v>0</v>
          </cell>
          <cell r="LF161">
            <v>0</v>
          </cell>
          <cell r="LG161">
            <v>0</v>
          </cell>
          <cell r="LH161">
            <v>0</v>
          </cell>
          <cell r="LI161">
            <v>0</v>
          </cell>
        </row>
        <row r="162">
          <cell r="D162">
            <v>4412</v>
          </cell>
          <cell r="E162" t="str">
            <v>Izdaci za lokalnu infrastrukturu</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12.02</v>
          </cell>
          <cell r="CM162">
            <v>0</v>
          </cell>
          <cell r="CN162">
            <v>30226.03</v>
          </cell>
          <cell r="CO162">
            <v>15007.490000000002</v>
          </cell>
          <cell r="CP162">
            <v>225490.40000000002</v>
          </cell>
          <cell r="CQ162">
            <v>51444.079999999958</v>
          </cell>
          <cell r="CR162">
            <v>74478.399999999994</v>
          </cell>
          <cell r="CS162">
            <v>100268.87</v>
          </cell>
          <cell r="CT162">
            <v>138821.51</v>
          </cell>
          <cell r="CU162">
            <v>81485.640000000014</v>
          </cell>
          <cell r="CV162">
            <v>81667.290000000008</v>
          </cell>
          <cell r="CW162">
            <v>578627.45000000019</v>
          </cell>
          <cell r="CX162">
            <v>0</v>
          </cell>
          <cell r="CY162">
            <v>22379.27</v>
          </cell>
          <cell r="CZ162">
            <v>103653.71</v>
          </cell>
          <cell r="DA162">
            <v>20782.279999999992</v>
          </cell>
          <cell r="DB162">
            <v>89077.27</v>
          </cell>
          <cell r="DC162">
            <v>139274.37</v>
          </cell>
          <cell r="DD162">
            <v>62406.84</v>
          </cell>
          <cell r="DE162">
            <v>202667.74</v>
          </cell>
          <cell r="DF162">
            <v>49724.229999999996</v>
          </cell>
          <cell r="DG162">
            <v>60295.280000000006</v>
          </cell>
          <cell r="DH162">
            <v>279165.02</v>
          </cell>
          <cell r="DI162">
            <v>373073.87000000005</v>
          </cell>
          <cell r="DJ162">
            <v>0</v>
          </cell>
          <cell r="DK162">
            <v>43400</v>
          </cell>
          <cell r="DL162">
            <v>56179.9</v>
          </cell>
          <cell r="DM162">
            <v>65730</v>
          </cell>
          <cell r="DN162">
            <v>33304</v>
          </cell>
          <cell r="DO162">
            <v>192200</v>
          </cell>
          <cell r="DP162">
            <v>42500</v>
          </cell>
          <cell r="DQ162">
            <v>103100</v>
          </cell>
          <cell r="DR162">
            <v>12298.45</v>
          </cell>
          <cell r="DS162">
            <v>198096.49999999997</v>
          </cell>
          <cell r="DT162">
            <v>60128.959999999999</v>
          </cell>
          <cell r="DU162">
            <v>533061.85999999987</v>
          </cell>
          <cell r="DV162">
            <v>0</v>
          </cell>
          <cell r="DW162">
            <v>10000</v>
          </cell>
          <cell r="DX162">
            <v>77797.5</v>
          </cell>
          <cell r="DY162">
            <v>52400</v>
          </cell>
          <cell r="DZ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cell r="GA162">
            <v>0</v>
          </cell>
          <cell r="GB162">
            <v>0</v>
          </cell>
          <cell r="GC162">
            <v>0</v>
          </cell>
          <cell r="GD162">
            <v>0</v>
          </cell>
          <cell r="GE162">
            <v>0</v>
          </cell>
          <cell r="GF162">
            <v>0</v>
          </cell>
          <cell r="GG162">
            <v>0</v>
          </cell>
          <cell r="GH162">
            <v>0</v>
          </cell>
          <cell r="GI162">
            <v>0</v>
          </cell>
          <cell r="GJ162">
            <v>0</v>
          </cell>
          <cell r="GK162">
            <v>0</v>
          </cell>
          <cell r="GL162">
            <v>0</v>
          </cell>
          <cell r="GM162">
            <v>0</v>
          </cell>
          <cell r="GN162">
            <v>0</v>
          </cell>
          <cell r="GO162">
            <v>0</v>
          </cell>
          <cell r="GP162">
            <v>0</v>
          </cell>
          <cell r="GQ162">
            <v>0</v>
          </cell>
          <cell r="GR162">
            <v>0</v>
          </cell>
          <cell r="GS162">
            <v>0</v>
          </cell>
          <cell r="GT162">
            <v>0</v>
          </cell>
          <cell r="GU162">
            <v>0</v>
          </cell>
          <cell r="GV162">
            <v>0</v>
          </cell>
          <cell r="GW162">
            <v>0</v>
          </cell>
          <cell r="GX162">
            <v>0</v>
          </cell>
          <cell r="GY162">
            <v>0</v>
          </cell>
          <cell r="GZ162">
            <v>0</v>
          </cell>
          <cell r="HA162">
            <v>0</v>
          </cell>
          <cell r="HB162">
            <v>0</v>
          </cell>
          <cell r="HC162">
            <v>0</v>
          </cell>
          <cell r="HD162">
            <v>0</v>
          </cell>
          <cell r="HE162">
            <v>0</v>
          </cell>
          <cell r="HF162">
            <v>0</v>
          </cell>
          <cell r="HG162">
            <v>0</v>
          </cell>
          <cell r="HH162">
            <v>0</v>
          </cell>
          <cell r="HI162">
            <v>0</v>
          </cell>
          <cell r="HJ162">
            <v>0</v>
          </cell>
          <cell r="HK162">
            <v>0</v>
          </cell>
          <cell r="HL162">
            <v>0</v>
          </cell>
          <cell r="HM162">
            <v>0</v>
          </cell>
          <cell r="HN162">
            <v>0</v>
          </cell>
          <cell r="HO162">
            <v>0</v>
          </cell>
          <cell r="HP162">
            <v>0</v>
          </cell>
          <cell r="HQ162">
            <v>0</v>
          </cell>
          <cell r="HR162">
            <v>0</v>
          </cell>
          <cell r="HS162">
            <v>0</v>
          </cell>
          <cell r="HT162">
            <v>0</v>
          </cell>
          <cell r="HU162">
            <v>0</v>
          </cell>
          <cell r="HV162">
            <v>0</v>
          </cell>
          <cell r="HW162">
            <v>0</v>
          </cell>
          <cell r="HX162">
            <v>0</v>
          </cell>
          <cell r="HY162">
            <v>0</v>
          </cell>
          <cell r="HZ162">
            <v>0</v>
          </cell>
          <cell r="IA162">
            <v>0</v>
          </cell>
          <cell r="IB162">
            <v>0</v>
          </cell>
          <cell r="IC162">
            <v>0</v>
          </cell>
          <cell r="ID162">
            <v>0</v>
          </cell>
          <cell r="IE162">
            <v>0</v>
          </cell>
          <cell r="IF162">
            <v>0</v>
          </cell>
          <cell r="IG162">
            <v>0</v>
          </cell>
          <cell r="IH162">
            <v>0</v>
          </cell>
          <cell r="II162">
            <v>0</v>
          </cell>
          <cell r="IJ162">
            <v>0</v>
          </cell>
          <cell r="IK162">
            <v>0</v>
          </cell>
          <cell r="IL162">
            <v>0</v>
          </cell>
          <cell r="IM162">
            <v>0</v>
          </cell>
          <cell r="IN162">
            <v>0</v>
          </cell>
          <cell r="IO162">
            <v>0</v>
          </cell>
          <cell r="IP162">
            <v>0</v>
          </cell>
          <cell r="IQ162">
            <v>0</v>
          </cell>
          <cell r="IR162">
            <v>0</v>
          </cell>
          <cell r="IS162">
            <v>0</v>
          </cell>
          <cell r="IT162">
            <v>0</v>
          </cell>
          <cell r="IU162">
            <v>0</v>
          </cell>
          <cell r="IV162">
            <v>0</v>
          </cell>
          <cell r="IW162">
            <v>0</v>
          </cell>
          <cell r="IX162">
            <v>0</v>
          </cell>
          <cell r="IY162">
            <v>0</v>
          </cell>
          <cell r="IZ162">
            <v>0</v>
          </cell>
          <cell r="JA162">
            <v>0</v>
          </cell>
          <cell r="JB162">
            <v>0</v>
          </cell>
          <cell r="JC162">
            <v>0</v>
          </cell>
          <cell r="JD162">
            <v>0</v>
          </cell>
          <cell r="JE162">
            <v>0</v>
          </cell>
          <cell r="JF162">
            <v>0</v>
          </cell>
          <cell r="JG162">
            <v>0</v>
          </cell>
          <cell r="JH162">
            <v>0</v>
          </cell>
          <cell r="JI162">
            <v>0</v>
          </cell>
          <cell r="JJ162">
            <v>0</v>
          </cell>
          <cell r="JK162">
            <v>0</v>
          </cell>
          <cell r="JL162">
            <v>0</v>
          </cell>
          <cell r="JM162">
            <v>0</v>
          </cell>
          <cell r="JN162">
            <v>0</v>
          </cell>
          <cell r="JO162">
            <v>0</v>
          </cell>
          <cell r="JP162">
            <v>0</v>
          </cell>
          <cell r="JQ162">
            <v>0</v>
          </cell>
          <cell r="JR162">
            <v>0</v>
          </cell>
          <cell r="JS162">
            <v>0</v>
          </cell>
          <cell r="JT162">
            <v>0</v>
          </cell>
          <cell r="JU162">
            <v>0</v>
          </cell>
          <cell r="JV162">
            <v>0</v>
          </cell>
          <cell r="JW162">
            <v>0</v>
          </cell>
          <cell r="JX162">
            <v>0</v>
          </cell>
          <cell r="JY162">
            <v>0</v>
          </cell>
          <cell r="JZ162">
            <v>0</v>
          </cell>
          <cell r="KA162">
            <v>0</v>
          </cell>
          <cell r="KB162">
            <v>0</v>
          </cell>
          <cell r="KC162">
            <v>0</v>
          </cell>
          <cell r="KD162">
            <v>0</v>
          </cell>
          <cell r="KE162">
            <v>0</v>
          </cell>
          <cell r="KF162">
            <v>0</v>
          </cell>
          <cell r="KG162">
            <v>0</v>
          </cell>
          <cell r="KH162">
            <v>0</v>
          </cell>
          <cell r="KI162">
            <v>0</v>
          </cell>
          <cell r="KJ162">
            <v>0</v>
          </cell>
          <cell r="KK162">
            <v>0</v>
          </cell>
          <cell r="KL162">
            <v>0</v>
          </cell>
          <cell r="KM162">
            <v>0</v>
          </cell>
          <cell r="KN162">
            <v>0</v>
          </cell>
          <cell r="KO162">
            <v>0</v>
          </cell>
          <cell r="KP162">
            <v>0</v>
          </cell>
          <cell r="KQ162">
            <v>0</v>
          </cell>
          <cell r="KR162">
            <v>0</v>
          </cell>
          <cell r="KS162">
            <v>0</v>
          </cell>
          <cell r="KT162">
            <v>0</v>
          </cell>
          <cell r="KU162">
            <v>0</v>
          </cell>
          <cell r="KV162">
            <v>0</v>
          </cell>
          <cell r="KW162">
            <v>0</v>
          </cell>
          <cell r="KX162">
            <v>0</v>
          </cell>
          <cell r="KY162">
            <v>0</v>
          </cell>
          <cell r="KZ162">
            <v>0</v>
          </cell>
          <cell r="LA162">
            <v>0</v>
          </cell>
          <cell r="LB162">
            <v>0</v>
          </cell>
          <cell r="LC162">
            <v>0</v>
          </cell>
          <cell r="LD162">
            <v>0</v>
          </cell>
          <cell r="LE162">
            <v>0</v>
          </cell>
          <cell r="LF162">
            <v>0</v>
          </cell>
          <cell r="LG162">
            <v>0</v>
          </cell>
          <cell r="LH162">
            <v>0</v>
          </cell>
          <cell r="LI162">
            <v>0</v>
          </cell>
        </row>
        <row r="163">
          <cell r="D163">
            <v>4413</v>
          </cell>
          <cell r="E163" t="str">
            <v>Izdaci za građevinske objekte</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93855.349999999991</v>
          </cell>
          <cell r="CM163">
            <v>23663.710000000003</v>
          </cell>
          <cell r="CN163">
            <v>293243.46999999997</v>
          </cell>
          <cell r="CO163">
            <v>282990.63999999996</v>
          </cell>
          <cell r="CP163">
            <v>10496.16</v>
          </cell>
          <cell r="CQ163">
            <v>25738.059999999998</v>
          </cell>
          <cell r="CR163">
            <v>12980</v>
          </cell>
          <cell r="CS163">
            <v>327258.42</v>
          </cell>
          <cell r="CT163">
            <v>228386.38000000003</v>
          </cell>
          <cell r="CU163">
            <v>65713.599999999991</v>
          </cell>
          <cell r="CV163">
            <v>38780.81</v>
          </cell>
          <cell r="CW163">
            <v>536308.37999999989</v>
          </cell>
          <cell r="CX163">
            <v>0</v>
          </cell>
          <cell r="CY163">
            <v>228499</v>
          </cell>
          <cell r="CZ163">
            <v>188928.97</v>
          </cell>
          <cell r="DA163">
            <v>2083.33</v>
          </cell>
          <cell r="DB163">
            <v>0</v>
          </cell>
          <cell r="DC163">
            <v>15662.42</v>
          </cell>
          <cell r="DD163">
            <v>79691.94</v>
          </cell>
          <cell r="DE163">
            <v>80534.689999999988</v>
          </cell>
          <cell r="DF163">
            <v>67662.14</v>
          </cell>
          <cell r="DG163">
            <v>25612.17</v>
          </cell>
          <cell r="DH163">
            <v>1314.03</v>
          </cell>
          <cell r="DI163">
            <v>154939.32999999996</v>
          </cell>
          <cell r="DJ163">
            <v>0</v>
          </cell>
          <cell r="DK163">
            <v>49938.559999999998</v>
          </cell>
          <cell r="DL163">
            <v>42708.33</v>
          </cell>
          <cell r="DM163">
            <v>208.33</v>
          </cell>
          <cell r="DN163">
            <v>67464.479999999996</v>
          </cell>
          <cell r="DO163">
            <v>117658.33</v>
          </cell>
          <cell r="DP163">
            <v>127220.46</v>
          </cell>
          <cell r="DQ163">
            <v>46610.250000000007</v>
          </cell>
          <cell r="DR163">
            <v>39085.33</v>
          </cell>
          <cell r="DS163">
            <v>42332.42</v>
          </cell>
          <cell r="DT163">
            <v>182946.09</v>
          </cell>
          <cell r="DU163">
            <v>330159.72000000009</v>
          </cell>
          <cell r="DV163">
            <v>13258.73</v>
          </cell>
          <cell r="DW163">
            <v>1846991.28</v>
          </cell>
          <cell r="DX163">
            <v>62776.69</v>
          </cell>
          <cell r="DY163">
            <v>36323.75</v>
          </cell>
          <cell r="DZ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v>0</v>
          </cell>
          <cell r="HO163">
            <v>0</v>
          </cell>
          <cell r="HP163">
            <v>0</v>
          </cell>
          <cell r="HQ163">
            <v>0</v>
          </cell>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row>
        <row r="164">
          <cell r="D164">
            <v>4414</v>
          </cell>
          <cell r="E164" t="str">
            <v>Izdaci za uređenje zemljišta</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12315.5</v>
          </cell>
          <cell r="CO164">
            <v>45851.06</v>
          </cell>
          <cell r="CP164">
            <v>38875.64</v>
          </cell>
          <cell r="CQ164">
            <v>60705.099999999991</v>
          </cell>
          <cell r="CR164">
            <v>69712.889999999985</v>
          </cell>
          <cell r="CS164">
            <v>18895</v>
          </cell>
          <cell r="CT164">
            <v>3560</v>
          </cell>
          <cell r="CU164">
            <v>89302</v>
          </cell>
          <cell r="CV164">
            <v>46575.31</v>
          </cell>
          <cell r="CW164">
            <v>218073.42000000004</v>
          </cell>
          <cell r="CX164">
            <v>0</v>
          </cell>
          <cell r="CY164">
            <v>0</v>
          </cell>
          <cell r="CZ164">
            <v>742.5</v>
          </cell>
          <cell r="DA164">
            <v>29402.079999999994</v>
          </cell>
          <cell r="DB164">
            <v>98636.09</v>
          </cell>
          <cell r="DC164">
            <v>15568.07</v>
          </cell>
          <cell r="DD164">
            <v>105222.57</v>
          </cell>
          <cell r="DE164">
            <v>20169.400000000001</v>
          </cell>
          <cell r="DF164">
            <v>32471.01</v>
          </cell>
          <cell r="DG164">
            <v>113821.04</v>
          </cell>
          <cell r="DH164">
            <v>51916.670000000013</v>
          </cell>
          <cell r="DI164">
            <v>104331.19999999998</v>
          </cell>
          <cell r="DJ164">
            <v>0</v>
          </cell>
          <cell r="DK164">
            <v>51282.8</v>
          </cell>
          <cell r="DL164">
            <v>47796.17</v>
          </cell>
          <cell r="DM164">
            <v>107260.9</v>
          </cell>
          <cell r="DN164">
            <v>109820.15000000001</v>
          </cell>
          <cell r="DO164">
            <v>55683.25</v>
          </cell>
          <cell r="DP164">
            <v>72254.22</v>
          </cell>
          <cell r="DQ164">
            <v>48965.95</v>
          </cell>
          <cell r="DR164">
            <v>80900.41</v>
          </cell>
          <cell r="DS164">
            <v>59083.34</v>
          </cell>
          <cell r="DT164">
            <v>18761.45</v>
          </cell>
          <cell r="DU164">
            <v>322130.56999999995</v>
          </cell>
          <cell r="DV164">
            <v>0</v>
          </cell>
          <cell r="DW164">
            <v>4237.8500000000004</v>
          </cell>
          <cell r="DX164">
            <v>6677.17</v>
          </cell>
          <cell r="DY164">
            <v>17567.04</v>
          </cell>
          <cell r="DZ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v>0</v>
          </cell>
          <cell r="HO164">
            <v>0</v>
          </cell>
          <cell r="HP164">
            <v>0</v>
          </cell>
          <cell r="HQ164">
            <v>0</v>
          </cell>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row>
        <row r="165">
          <cell r="D165">
            <v>4415</v>
          </cell>
          <cell r="E165" t="str">
            <v>Izdaci za opremu</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55698.119999999995</v>
          </cell>
          <cell r="CM165">
            <v>54286.359999999993</v>
          </cell>
          <cell r="CN165">
            <v>169744.78999999998</v>
          </cell>
          <cell r="CO165">
            <v>284790.03000000154</v>
          </cell>
          <cell r="CP165">
            <v>116365.64999999997</v>
          </cell>
          <cell r="CQ165">
            <v>121538.83000000003</v>
          </cell>
          <cell r="CR165">
            <v>205337.74000000005</v>
          </cell>
          <cell r="CS165">
            <v>347666.56</v>
          </cell>
          <cell r="CT165">
            <v>441247.23999999987</v>
          </cell>
          <cell r="CU165">
            <v>319322.41999999993</v>
          </cell>
          <cell r="CV165">
            <v>160901.00999999998</v>
          </cell>
          <cell r="CW165">
            <v>3051702.310000001</v>
          </cell>
          <cell r="CX165">
            <v>7906.58</v>
          </cell>
          <cell r="CY165">
            <v>93612.669999999765</v>
          </cell>
          <cell r="CZ165">
            <v>88391.78</v>
          </cell>
          <cell r="DA165">
            <v>277075.80999999994</v>
          </cell>
          <cell r="DB165">
            <v>320405.96000000002</v>
          </cell>
          <cell r="DC165">
            <v>567005.84</v>
          </cell>
          <cell r="DD165">
            <v>164890.24999999997</v>
          </cell>
          <cell r="DE165">
            <v>664939.1100000001</v>
          </cell>
          <cell r="DF165">
            <v>304850.76000000007</v>
          </cell>
          <cell r="DG165">
            <v>1421908.0799999991</v>
          </cell>
          <cell r="DH165">
            <v>1251630.3900000001</v>
          </cell>
          <cell r="DI165">
            <v>5222510.1099999957</v>
          </cell>
          <cell r="DJ165">
            <v>53324.730000000018</v>
          </cell>
          <cell r="DK165">
            <v>59601.920000000006</v>
          </cell>
          <cell r="DL165">
            <v>1060919.2200000025</v>
          </cell>
          <cell r="DM165">
            <v>213284.43999999997</v>
          </cell>
          <cell r="DN165">
            <v>465248.7699999999</v>
          </cell>
          <cell r="DO165">
            <v>367759.69999999995</v>
          </cell>
          <cell r="DP165">
            <v>406161.24999999983</v>
          </cell>
          <cell r="DQ165">
            <v>1120390.2799999998</v>
          </cell>
          <cell r="DR165">
            <v>921270.44999999949</v>
          </cell>
          <cell r="DS165">
            <v>1095442.6099999999</v>
          </cell>
          <cell r="DT165">
            <v>322216.67999999964</v>
          </cell>
          <cell r="DU165">
            <v>6592706.4799999958</v>
          </cell>
          <cell r="DV165">
            <v>512069.65000000014</v>
          </cell>
          <cell r="DW165">
            <v>520701.73</v>
          </cell>
          <cell r="DX165">
            <v>1302616.3999999997</v>
          </cell>
          <cell r="DY165">
            <v>711662.82</v>
          </cell>
          <cell r="DZ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v>0</v>
          </cell>
          <cell r="HO165">
            <v>0</v>
          </cell>
          <cell r="HP165">
            <v>0</v>
          </cell>
          <cell r="HQ165">
            <v>0</v>
          </cell>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row>
        <row r="166">
          <cell r="D166">
            <v>4416</v>
          </cell>
          <cell r="E166" t="str">
            <v>Izdaci za investiciono održavanje</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7638.02</v>
          </cell>
          <cell r="CM166">
            <v>34265.26</v>
          </cell>
          <cell r="CN166">
            <v>8385.0999999999985</v>
          </cell>
          <cell r="CO166">
            <v>63232.789999999994</v>
          </cell>
          <cell r="CP166">
            <v>305998.30000000005</v>
          </cell>
          <cell r="CQ166">
            <v>230638.74999999997</v>
          </cell>
          <cell r="CR166">
            <v>24869.37</v>
          </cell>
          <cell r="CS166">
            <v>479636.80000000005</v>
          </cell>
          <cell r="CT166">
            <v>30913.99</v>
          </cell>
          <cell r="CU166">
            <v>92913.430000000008</v>
          </cell>
          <cell r="CV166">
            <v>100075.76</v>
          </cell>
          <cell r="CW166">
            <v>359734.27</v>
          </cell>
          <cell r="CX166">
            <v>5832.45</v>
          </cell>
          <cell r="CY166">
            <v>23401.71</v>
          </cell>
          <cell r="CZ166">
            <v>40941.479999999996</v>
          </cell>
          <cell r="DA166">
            <v>418479.39</v>
          </cell>
          <cell r="DB166">
            <v>112868.01000000001</v>
          </cell>
          <cell r="DC166">
            <v>16986.690000000002</v>
          </cell>
          <cell r="DD166">
            <v>342113.45</v>
          </cell>
          <cell r="DE166">
            <v>911833.7300000001</v>
          </cell>
          <cell r="DF166">
            <v>31695.06</v>
          </cell>
          <cell r="DG166">
            <v>326789.46999999991</v>
          </cell>
          <cell r="DH166">
            <v>2976573.53</v>
          </cell>
          <cell r="DI166">
            <v>852071.23999999953</v>
          </cell>
          <cell r="DJ166">
            <v>685389.52</v>
          </cell>
          <cell r="DK166">
            <v>94430.709999999992</v>
          </cell>
          <cell r="DL166">
            <v>406555.54000000004</v>
          </cell>
          <cell r="DM166">
            <v>1682080.7000000002</v>
          </cell>
          <cell r="DN166">
            <v>465071.95999999996</v>
          </cell>
          <cell r="DO166">
            <v>201405.9</v>
          </cell>
          <cell r="DP166">
            <v>2139806.4700000002</v>
          </cell>
          <cell r="DQ166">
            <v>670605.22</v>
          </cell>
          <cell r="DR166">
            <v>524972.54</v>
          </cell>
          <cell r="DS166">
            <v>2752022.2800000003</v>
          </cell>
          <cell r="DT166">
            <v>252200.22999999992</v>
          </cell>
          <cell r="DU166">
            <v>1127655.78</v>
          </cell>
          <cell r="DV166">
            <v>49037.54</v>
          </cell>
          <cell r="DW166">
            <v>18864.77</v>
          </cell>
          <cell r="DX166">
            <v>212564.91999999998</v>
          </cell>
          <cell r="DY166">
            <v>202782.17</v>
          </cell>
          <cell r="DZ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v>0</v>
          </cell>
          <cell r="HO166">
            <v>0</v>
          </cell>
          <cell r="HP166">
            <v>0</v>
          </cell>
          <cell r="HQ166">
            <v>0</v>
          </cell>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row>
        <row r="167">
          <cell r="D167">
            <v>4417</v>
          </cell>
          <cell r="E167" t="str">
            <v>Izdaci za zalihe</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2100.77</v>
          </cell>
          <cell r="CM167">
            <v>1230</v>
          </cell>
          <cell r="CN167">
            <v>5002.5600000000004</v>
          </cell>
          <cell r="CO167">
            <v>10000</v>
          </cell>
          <cell r="CP167">
            <v>0</v>
          </cell>
          <cell r="CQ167">
            <v>13880.18</v>
          </cell>
          <cell r="CR167">
            <v>16614</v>
          </cell>
          <cell r="CS167">
            <v>9282.67</v>
          </cell>
          <cell r="CT167">
            <v>2233.1899999999996</v>
          </cell>
          <cell r="CU167">
            <v>7072.2800000000007</v>
          </cell>
          <cell r="CV167">
            <v>12058.73</v>
          </cell>
          <cell r="CW167">
            <v>19678.989999999998</v>
          </cell>
          <cell r="CX167">
            <v>0</v>
          </cell>
          <cell r="CY167">
            <v>0</v>
          </cell>
          <cell r="CZ167">
            <v>1695.95</v>
          </cell>
          <cell r="DA167">
            <v>1525.8199999999997</v>
          </cell>
          <cell r="DB167">
            <v>13082.17</v>
          </cell>
          <cell r="DC167">
            <v>11902.640000000001</v>
          </cell>
          <cell r="DD167">
            <v>9446.82</v>
          </cell>
          <cell r="DE167">
            <v>4984.91</v>
          </cell>
          <cell r="DF167">
            <v>9970.31</v>
          </cell>
          <cell r="DG167">
            <v>10397.92</v>
          </cell>
          <cell r="DH167">
            <v>1498</v>
          </cell>
          <cell r="DI167">
            <v>25494.94</v>
          </cell>
          <cell r="DJ167">
            <v>0</v>
          </cell>
          <cell r="DK167">
            <v>4587.45</v>
          </cell>
          <cell r="DL167">
            <v>0</v>
          </cell>
          <cell r="DM167">
            <v>0</v>
          </cell>
          <cell r="DN167">
            <v>6823.52</v>
          </cell>
          <cell r="DO167">
            <v>12647.74</v>
          </cell>
          <cell r="DP167">
            <v>34917.56</v>
          </cell>
          <cell r="DQ167">
            <v>0</v>
          </cell>
          <cell r="DR167">
            <v>1816.22</v>
          </cell>
          <cell r="DS167">
            <v>9164.7800000000007</v>
          </cell>
          <cell r="DT167">
            <v>11367.37</v>
          </cell>
          <cell r="DU167">
            <v>76012.510000000009</v>
          </cell>
          <cell r="DV167">
            <v>0</v>
          </cell>
          <cell r="DW167">
            <v>5521.03</v>
          </cell>
          <cell r="DX167">
            <v>14250.009999999998</v>
          </cell>
          <cell r="DY167">
            <v>6606.45</v>
          </cell>
          <cell r="DZ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cell r="GA167">
            <v>0</v>
          </cell>
          <cell r="GB167">
            <v>0</v>
          </cell>
          <cell r="GC167">
            <v>0</v>
          </cell>
          <cell r="GD167">
            <v>0</v>
          </cell>
          <cell r="GE167">
            <v>0</v>
          </cell>
          <cell r="GF167">
            <v>0</v>
          </cell>
          <cell r="GG167">
            <v>0</v>
          </cell>
          <cell r="GH167">
            <v>0</v>
          </cell>
          <cell r="GI167">
            <v>0</v>
          </cell>
          <cell r="GJ167">
            <v>0</v>
          </cell>
          <cell r="GK167">
            <v>0</v>
          </cell>
          <cell r="GL167">
            <v>0</v>
          </cell>
          <cell r="GM167">
            <v>0</v>
          </cell>
          <cell r="GN167">
            <v>0</v>
          </cell>
          <cell r="GO167">
            <v>0</v>
          </cell>
          <cell r="GP167">
            <v>0</v>
          </cell>
          <cell r="GQ167">
            <v>0</v>
          </cell>
          <cell r="GR167">
            <v>0</v>
          </cell>
          <cell r="GS167">
            <v>0</v>
          </cell>
          <cell r="GT167">
            <v>0</v>
          </cell>
          <cell r="GU167">
            <v>0</v>
          </cell>
          <cell r="GV167">
            <v>0</v>
          </cell>
          <cell r="GW167">
            <v>0</v>
          </cell>
          <cell r="GX167">
            <v>0</v>
          </cell>
          <cell r="GY167">
            <v>0</v>
          </cell>
          <cell r="GZ167">
            <v>0</v>
          </cell>
          <cell r="HA167">
            <v>0</v>
          </cell>
          <cell r="HB167">
            <v>0</v>
          </cell>
          <cell r="HC167">
            <v>0</v>
          </cell>
          <cell r="HD167">
            <v>0</v>
          </cell>
          <cell r="HE167">
            <v>0</v>
          </cell>
          <cell r="HF167">
            <v>0</v>
          </cell>
          <cell r="HG167">
            <v>0</v>
          </cell>
          <cell r="HH167">
            <v>0</v>
          </cell>
          <cell r="HI167">
            <v>0</v>
          </cell>
          <cell r="HJ167">
            <v>0</v>
          </cell>
          <cell r="HK167">
            <v>0</v>
          </cell>
          <cell r="HL167">
            <v>0</v>
          </cell>
          <cell r="HM167">
            <v>0</v>
          </cell>
          <cell r="HN167">
            <v>0</v>
          </cell>
          <cell r="HO167">
            <v>0</v>
          </cell>
          <cell r="HP167">
            <v>0</v>
          </cell>
          <cell r="HQ167">
            <v>0</v>
          </cell>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0</v>
          </cell>
          <cell r="LA167">
            <v>0</v>
          </cell>
          <cell r="LB167">
            <v>0</v>
          </cell>
          <cell r="LC167">
            <v>0</v>
          </cell>
          <cell r="LD167">
            <v>0</v>
          </cell>
          <cell r="LE167">
            <v>0</v>
          </cell>
          <cell r="LF167">
            <v>0</v>
          </cell>
          <cell r="LG167">
            <v>0</v>
          </cell>
          <cell r="LH167">
            <v>0</v>
          </cell>
          <cell r="LI167">
            <v>0</v>
          </cell>
        </row>
        <row r="168">
          <cell r="D168">
            <v>4418</v>
          </cell>
          <cell r="E168" t="str">
            <v>Izdaci za kupovinu hartija od vrijednosti</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1125364.24</v>
          </cell>
          <cell r="CU168">
            <v>0</v>
          </cell>
          <cell r="CV168">
            <v>0</v>
          </cell>
          <cell r="CW168">
            <v>0</v>
          </cell>
          <cell r="CX168">
            <v>0</v>
          </cell>
          <cell r="CY168">
            <v>0</v>
          </cell>
          <cell r="CZ168">
            <v>0</v>
          </cell>
          <cell r="DA168">
            <v>0</v>
          </cell>
          <cell r="DB168">
            <v>0</v>
          </cell>
          <cell r="DC168">
            <v>0</v>
          </cell>
          <cell r="DD168">
            <v>0</v>
          </cell>
          <cell r="DE168">
            <v>0</v>
          </cell>
          <cell r="DF168">
            <v>0</v>
          </cell>
          <cell r="DG168">
            <v>44999997.32</v>
          </cell>
          <cell r="DH168">
            <v>0</v>
          </cell>
          <cell r="DI168">
            <v>0</v>
          </cell>
          <cell r="DJ168">
            <v>0</v>
          </cell>
          <cell r="DK168">
            <v>0</v>
          </cell>
          <cell r="DL168">
            <v>0</v>
          </cell>
          <cell r="DM168">
            <v>0</v>
          </cell>
          <cell r="DN168">
            <v>0</v>
          </cell>
          <cell r="DO168">
            <v>0</v>
          </cell>
          <cell r="DP168">
            <v>1139849.1399999999</v>
          </cell>
          <cell r="DQ168">
            <v>0</v>
          </cell>
          <cell r="DR168">
            <v>0</v>
          </cell>
          <cell r="DS168">
            <v>0</v>
          </cell>
          <cell r="DT168">
            <v>0</v>
          </cell>
          <cell r="DU168">
            <v>0</v>
          </cell>
          <cell r="DV168">
            <v>0</v>
          </cell>
          <cell r="DW168">
            <v>0</v>
          </cell>
          <cell r="DX168">
            <v>0</v>
          </cell>
          <cell r="DY168">
            <v>0</v>
          </cell>
          <cell r="DZ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cell r="GA168">
            <v>0</v>
          </cell>
          <cell r="GB168">
            <v>0</v>
          </cell>
          <cell r="GC168">
            <v>0</v>
          </cell>
          <cell r="GD168">
            <v>0</v>
          </cell>
          <cell r="GE168">
            <v>0</v>
          </cell>
          <cell r="GF168">
            <v>0</v>
          </cell>
          <cell r="GG168">
            <v>0</v>
          </cell>
          <cell r="GH168">
            <v>0</v>
          </cell>
          <cell r="GI168">
            <v>0</v>
          </cell>
          <cell r="GJ168">
            <v>0</v>
          </cell>
          <cell r="GK168">
            <v>0</v>
          </cell>
          <cell r="GL168">
            <v>0</v>
          </cell>
          <cell r="GM168">
            <v>0</v>
          </cell>
          <cell r="GN168">
            <v>0</v>
          </cell>
          <cell r="GO168">
            <v>0</v>
          </cell>
          <cell r="GP168">
            <v>0</v>
          </cell>
          <cell r="GQ168">
            <v>0</v>
          </cell>
          <cell r="GR168">
            <v>0</v>
          </cell>
          <cell r="GS168">
            <v>0</v>
          </cell>
          <cell r="GT168">
            <v>0</v>
          </cell>
          <cell r="GU168">
            <v>0</v>
          </cell>
          <cell r="GV168">
            <v>0</v>
          </cell>
          <cell r="GW168">
            <v>0</v>
          </cell>
          <cell r="GX168">
            <v>0</v>
          </cell>
          <cell r="GY168">
            <v>0</v>
          </cell>
          <cell r="GZ168">
            <v>0</v>
          </cell>
          <cell r="HA168">
            <v>0</v>
          </cell>
          <cell r="HB168">
            <v>0</v>
          </cell>
          <cell r="HC168">
            <v>0</v>
          </cell>
          <cell r="HD168">
            <v>0</v>
          </cell>
          <cell r="HE168">
            <v>0</v>
          </cell>
          <cell r="HF168">
            <v>0</v>
          </cell>
          <cell r="HG168">
            <v>0</v>
          </cell>
          <cell r="HH168">
            <v>0</v>
          </cell>
          <cell r="HI168">
            <v>0</v>
          </cell>
          <cell r="HJ168">
            <v>0</v>
          </cell>
          <cell r="HK168">
            <v>0</v>
          </cell>
          <cell r="HL168">
            <v>0</v>
          </cell>
          <cell r="HM168">
            <v>0</v>
          </cell>
          <cell r="HN168">
            <v>0</v>
          </cell>
          <cell r="HO168">
            <v>0</v>
          </cell>
          <cell r="HP168">
            <v>0</v>
          </cell>
          <cell r="HQ168">
            <v>0</v>
          </cell>
          <cell r="HR168">
            <v>0</v>
          </cell>
          <cell r="HS168">
            <v>0</v>
          </cell>
          <cell r="HT168">
            <v>0</v>
          </cell>
          <cell r="HU168">
            <v>0</v>
          </cell>
          <cell r="HV168">
            <v>0</v>
          </cell>
          <cell r="HW168">
            <v>0</v>
          </cell>
          <cell r="HX168">
            <v>0</v>
          </cell>
          <cell r="HY168">
            <v>0</v>
          </cell>
          <cell r="HZ168">
            <v>0</v>
          </cell>
          <cell r="IA168">
            <v>0</v>
          </cell>
          <cell r="IB168">
            <v>0</v>
          </cell>
          <cell r="IC168">
            <v>0</v>
          </cell>
          <cell r="ID168">
            <v>0</v>
          </cell>
          <cell r="IE168">
            <v>0</v>
          </cell>
          <cell r="IF168">
            <v>0</v>
          </cell>
          <cell r="IG168">
            <v>0</v>
          </cell>
          <cell r="IH168">
            <v>0</v>
          </cell>
          <cell r="II168">
            <v>0</v>
          </cell>
          <cell r="IJ168">
            <v>0</v>
          </cell>
          <cell r="IK168">
            <v>0</v>
          </cell>
          <cell r="IL168">
            <v>0</v>
          </cell>
          <cell r="IM168">
            <v>0</v>
          </cell>
          <cell r="IN168">
            <v>0</v>
          </cell>
          <cell r="IO168">
            <v>0</v>
          </cell>
          <cell r="IP168">
            <v>0</v>
          </cell>
          <cell r="IQ168">
            <v>0</v>
          </cell>
          <cell r="IR168">
            <v>0</v>
          </cell>
          <cell r="IS168">
            <v>0</v>
          </cell>
          <cell r="IT168">
            <v>0</v>
          </cell>
          <cell r="IU168">
            <v>0</v>
          </cell>
          <cell r="IV168">
            <v>0</v>
          </cell>
          <cell r="IW168">
            <v>0</v>
          </cell>
          <cell r="IX168">
            <v>0</v>
          </cell>
          <cell r="IY168">
            <v>0</v>
          </cell>
          <cell r="IZ168">
            <v>0</v>
          </cell>
          <cell r="JA168">
            <v>0</v>
          </cell>
          <cell r="JB168">
            <v>0</v>
          </cell>
          <cell r="JC168">
            <v>0</v>
          </cell>
          <cell r="JD168">
            <v>0</v>
          </cell>
          <cell r="JE168">
            <v>0</v>
          </cell>
          <cell r="JF168">
            <v>0</v>
          </cell>
          <cell r="JG168">
            <v>0</v>
          </cell>
          <cell r="JH168">
            <v>0</v>
          </cell>
          <cell r="JI168">
            <v>0</v>
          </cell>
          <cell r="JJ168">
            <v>0</v>
          </cell>
          <cell r="JK168">
            <v>0</v>
          </cell>
          <cell r="JL168">
            <v>0</v>
          </cell>
          <cell r="JM168">
            <v>0</v>
          </cell>
          <cell r="JN168">
            <v>0</v>
          </cell>
          <cell r="JO168">
            <v>0</v>
          </cell>
          <cell r="JP168">
            <v>0</v>
          </cell>
          <cell r="JQ168">
            <v>0</v>
          </cell>
          <cell r="JR168">
            <v>0</v>
          </cell>
          <cell r="JS168">
            <v>0</v>
          </cell>
          <cell r="JT168">
            <v>0</v>
          </cell>
          <cell r="JU168">
            <v>0</v>
          </cell>
          <cell r="JV168">
            <v>0</v>
          </cell>
          <cell r="JW168">
            <v>0</v>
          </cell>
          <cell r="JX168">
            <v>0</v>
          </cell>
          <cell r="JY168">
            <v>0</v>
          </cell>
          <cell r="JZ168">
            <v>0</v>
          </cell>
          <cell r="KA168">
            <v>0</v>
          </cell>
          <cell r="KB168">
            <v>0</v>
          </cell>
          <cell r="KC168">
            <v>0</v>
          </cell>
          <cell r="KD168">
            <v>0</v>
          </cell>
          <cell r="KE168">
            <v>0</v>
          </cell>
          <cell r="KF168">
            <v>0</v>
          </cell>
          <cell r="KG168">
            <v>0</v>
          </cell>
          <cell r="KH168">
            <v>0</v>
          </cell>
          <cell r="KI168">
            <v>0</v>
          </cell>
          <cell r="KJ168">
            <v>0</v>
          </cell>
          <cell r="KK168">
            <v>0</v>
          </cell>
          <cell r="KL168">
            <v>0</v>
          </cell>
          <cell r="KM168">
            <v>0</v>
          </cell>
          <cell r="KN168">
            <v>0</v>
          </cell>
          <cell r="KO168">
            <v>0</v>
          </cell>
          <cell r="KP168">
            <v>0</v>
          </cell>
          <cell r="KQ168">
            <v>0</v>
          </cell>
          <cell r="KR168">
            <v>0</v>
          </cell>
          <cell r="KS168">
            <v>0</v>
          </cell>
          <cell r="KT168">
            <v>0</v>
          </cell>
          <cell r="KU168">
            <v>0</v>
          </cell>
          <cell r="KV168">
            <v>0</v>
          </cell>
          <cell r="KW168">
            <v>0</v>
          </cell>
          <cell r="KX168">
            <v>0</v>
          </cell>
          <cell r="KY168">
            <v>0</v>
          </cell>
          <cell r="KZ168">
            <v>0</v>
          </cell>
          <cell r="LA168">
            <v>0</v>
          </cell>
          <cell r="LB168">
            <v>0</v>
          </cell>
          <cell r="LC168">
            <v>0</v>
          </cell>
          <cell r="LD168">
            <v>0</v>
          </cell>
          <cell r="LE168">
            <v>0</v>
          </cell>
          <cell r="LF168">
            <v>0</v>
          </cell>
          <cell r="LG168">
            <v>0</v>
          </cell>
          <cell r="LH168">
            <v>0</v>
          </cell>
          <cell r="LI168">
            <v>0</v>
          </cell>
        </row>
        <row r="169">
          <cell r="D169">
            <v>4419</v>
          </cell>
          <cell r="E169" t="str">
            <v>Ostali kapitalni izdaci</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cell r="GA169">
            <v>0</v>
          </cell>
          <cell r="GB169">
            <v>0</v>
          </cell>
          <cell r="GC169">
            <v>0</v>
          </cell>
          <cell r="GD169">
            <v>0</v>
          </cell>
          <cell r="GE169">
            <v>0</v>
          </cell>
          <cell r="GF169">
            <v>0</v>
          </cell>
          <cell r="GG169">
            <v>0</v>
          </cell>
          <cell r="GH169">
            <v>0</v>
          </cell>
          <cell r="GI169">
            <v>0</v>
          </cell>
          <cell r="GJ169">
            <v>0</v>
          </cell>
          <cell r="GK169">
            <v>0</v>
          </cell>
          <cell r="GL169">
            <v>0</v>
          </cell>
          <cell r="GM169">
            <v>0</v>
          </cell>
          <cell r="GN169">
            <v>0</v>
          </cell>
          <cell r="GO169">
            <v>0</v>
          </cell>
          <cell r="GP169">
            <v>0</v>
          </cell>
          <cell r="GQ169">
            <v>0</v>
          </cell>
          <cell r="GR169">
            <v>0</v>
          </cell>
          <cell r="GS169">
            <v>0</v>
          </cell>
          <cell r="GT169">
            <v>0</v>
          </cell>
          <cell r="GU169">
            <v>0</v>
          </cell>
          <cell r="GV169">
            <v>0</v>
          </cell>
          <cell r="GW169">
            <v>0</v>
          </cell>
          <cell r="GX169">
            <v>0</v>
          </cell>
          <cell r="GY169">
            <v>0</v>
          </cell>
          <cell r="GZ169">
            <v>0</v>
          </cell>
          <cell r="HA169">
            <v>0</v>
          </cell>
          <cell r="HB169">
            <v>0</v>
          </cell>
          <cell r="HC169">
            <v>0</v>
          </cell>
          <cell r="HD169">
            <v>0</v>
          </cell>
          <cell r="HE169">
            <v>0</v>
          </cell>
          <cell r="HF169">
            <v>0</v>
          </cell>
          <cell r="HG169">
            <v>0</v>
          </cell>
          <cell r="HH169">
            <v>0</v>
          </cell>
          <cell r="HI169">
            <v>0</v>
          </cell>
          <cell r="HJ169">
            <v>0</v>
          </cell>
          <cell r="HK169">
            <v>0</v>
          </cell>
          <cell r="HL169">
            <v>0</v>
          </cell>
          <cell r="HM169">
            <v>0</v>
          </cell>
          <cell r="HN169">
            <v>0</v>
          </cell>
          <cell r="HO169">
            <v>0</v>
          </cell>
          <cell r="HP169">
            <v>0</v>
          </cell>
          <cell r="HQ169">
            <v>0</v>
          </cell>
          <cell r="HR169">
            <v>0</v>
          </cell>
          <cell r="HS169">
            <v>0</v>
          </cell>
          <cell r="HT169">
            <v>0</v>
          </cell>
          <cell r="HU169">
            <v>0</v>
          </cell>
          <cell r="HV169">
            <v>0</v>
          </cell>
          <cell r="HW169">
            <v>0</v>
          </cell>
          <cell r="HX169">
            <v>0</v>
          </cell>
          <cell r="HY169">
            <v>0</v>
          </cell>
          <cell r="HZ169">
            <v>0</v>
          </cell>
          <cell r="IA169">
            <v>0</v>
          </cell>
          <cell r="IB169">
            <v>0</v>
          </cell>
          <cell r="IC169">
            <v>0</v>
          </cell>
          <cell r="ID169">
            <v>0</v>
          </cell>
          <cell r="IE169">
            <v>0</v>
          </cell>
          <cell r="IF169">
            <v>0</v>
          </cell>
          <cell r="IG169">
            <v>0</v>
          </cell>
          <cell r="IH169">
            <v>0</v>
          </cell>
          <cell r="II169">
            <v>0</v>
          </cell>
          <cell r="IJ169">
            <v>0</v>
          </cell>
          <cell r="IK169">
            <v>0</v>
          </cell>
          <cell r="IL169">
            <v>0</v>
          </cell>
          <cell r="IM169">
            <v>0</v>
          </cell>
          <cell r="IN169">
            <v>0</v>
          </cell>
          <cell r="IO169">
            <v>0</v>
          </cell>
          <cell r="IP169">
            <v>0</v>
          </cell>
          <cell r="IQ169">
            <v>0</v>
          </cell>
          <cell r="IR169">
            <v>0</v>
          </cell>
          <cell r="IS169">
            <v>0</v>
          </cell>
          <cell r="IT169">
            <v>0</v>
          </cell>
          <cell r="IU169">
            <v>0</v>
          </cell>
          <cell r="IV169">
            <v>0</v>
          </cell>
          <cell r="IW169">
            <v>0</v>
          </cell>
          <cell r="IX169">
            <v>0</v>
          </cell>
          <cell r="IY169">
            <v>0</v>
          </cell>
          <cell r="IZ169">
            <v>0</v>
          </cell>
          <cell r="JA169">
            <v>0</v>
          </cell>
          <cell r="JB169">
            <v>0</v>
          </cell>
          <cell r="JC169">
            <v>0</v>
          </cell>
          <cell r="JD169">
            <v>0</v>
          </cell>
          <cell r="JE169">
            <v>0</v>
          </cell>
          <cell r="JF169">
            <v>0</v>
          </cell>
          <cell r="JG169">
            <v>0</v>
          </cell>
          <cell r="JH169">
            <v>0</v>
          </cell>
          <cell r="JI169">
            <v>0</v>
          </cell>
          <cell r="JJ169">
            <v>0</v>
          </cell>
          <cell r="JK169">
            <v>0</v>
          </cell>
          <cell r="JL169">
            <v>0</v>
          </cell>
          <cell r="JM169">
            <v>0</v>
          </cell>
          <cell r="JN169">
            <v>0</v>
          </cell>
          <cell r="JO169">
            <v>0</v>
          </cell>
          <cell r="JP169">
            <v>0</v>
          </cell>
          <cell r="JQ169">
            <v>0</v>
          </cell>
          <cell r="JR169">
            <v>0</v>
          </cell>
          <cell r="JS169">
            <v>0</v>
          </cell>
          <cell r="JT169">
            <v>0</v>
          </cell>
          <cell r="JU169">
            <v>0</v>
          </cell>
          <cell r="JV169">
            <v>0</v>
          </cell>
          <cell r="JW169">
            <v>0</v>
          </cell>
          <cell r="JX169">
            <v>0</v>
          </cell>
          <cell r="JY169">
            <v>0</v>
          </cell>
          <cell r="JZ169">
            <v>0</v>
          </cell>
          <cell r="KA169">
            <v>0</v>
          </cell>
          <cell r="KB169">
            <v>0</v>
          </cell>
          <cell r="KC169">
            <v>0</v>
          </cell>
          <cell r="KD169">
            <v>0</v>
          </cell>
          <cell r="KE169">
            <v>0</v>
          </cell>
          <cell r="KF169">
            <v>0</v>
          </cell>
          <cell r="KG169">
            <v>0</v>
          </cell>
          <cell r="KH169">
            <v>0</v>
          </cell>
          <cell r="KI169">
            <v>0</v>
          </cell>
          <cell r="KJ169">
            <v>0</v>
          </cell>
          <cell r="KK169">
            <v>0</v>
          </cell>
          <cell r="KL169">
            <v>0</v>
          </cell>
          <cell r="KM169">
            <v>0</v>
          </cell>
          <cell r="KN169">
            <v>0</v>
          </cell>
          <cell r="KO169">
            <v>0</v>
          </cell>
          <cell r="KP169">
            <v>0</v>
          </cell>
          <cell r="KQ169">
            <v>0</v>
          </cell>
          <cell r="KR169">
            <v>0</v>
          </cell>
          <cell r="KS169">
            <v>0</v>
          </cell>
          <cell r="KT169">
            <v>0</v>
          </cell>
          <cell r="KU169">
            <v>0</v>
          </cell>
          <cell r="KV169">
            <v>0</v>
          </cell>
          <cell r="KW169">
            <v>0</v>
          </cell>
          <cell r="KX169">
            <v>0</v>
          </cell>
          <cell r="KY169">
            <v>0</v>
          </cell>
          <cell r="KZ169">
            <v>0</v>
          </cell>
          <cell r="LA169">
            <v>0</v>
          </cell>
          <cell r="LB169">
            <v>0</v>
          </cell>
          <cell r="LC169">
            <v>0</v>
          </cell>
          <cell r="LD169">
            <v>0</v>
          </cell>
          <cell r="LE169">
            <v>0</v>
          </cell>
          <cell r="LF169">
            <v>0</v>
          </cell>
          <cell r="LG169">
            <v>0</v>
          </cell>
          <cell r="LH169">
            <v>0</v>
          </cell>
          <cell r="LI169">
            <v>0</v>
          </cell>
        </row>
        <row r="170">
          <cell r="A170" t="str">
            <v xml:space="preserve"> </v>
          </cell>
          <cell r="B170">
            <v>45</v>
          </cell>
          <cell r="E170" t="str">
            <v>Krediti i pozajmice</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5000</v>
          </cell>
          <cell r="CM170">
            <v>57001.11</v>
          </cell>
          <cell r="CN170">
            <v>614160.66</v>
          </cell>
          <cell r="CO170">
            <v>220833.34</v>
          </cell>
          <cell r="CP170">
            <v>331814</v>
          </cell>
          <cell r="CQ170">
            <v>6656</v>
          </cell>
          <cell r="CR170">
            <v>27500</v>
          </cell>
          <cell r="CS170">
            <v>40000</v>
          </cell>
          <cell r="CT170">
            <v>17507.28</v>
          </cell>
          <cell r="CU170">
            <v>533513.18999999994</v>
          </cell>
          <cell r="CV170">
            <v>69960</v>
          </cell>
          <cell r="CW170">
            <v>828836.4</v>
          </cell>
          <cell r="CX170">
            <v>46726.67</v>
          </cell>
          <cell r="CY170">
            <v>493119.12</v>
          </cell>
          <cell r="CZ170">
            <v>286420</v>
          </cell>
          <cell r="DA170">
            <v>0</v>
          </cell>
          <cell r="DB170">
            <v>142547</v>
          </cell>
          <cell r="DC170">
            <v>269213.67</v>
          </cell>
          <cell r="DD170">
            <v>16000</v>
          </cell>
          <cell r="DE170">
            <v>15000</v>
          </cell>
          <cell r="DF170">
            <v>505984</v>
          </cell>
          <cell r="DG170">
            <v>5000</v>
          </cell>
          <cell r="DH170">
            <v>105666.66</v>
          </cell>
          <cell r="DI170">
            <v>599222.64999999991</v>
          </cell>
          <cell r="DJ170">
            <v>13003.12</v>
          </cell>
          <cell r="DK170">
            <v>303628</v>
          </cell>
          <cell r="DL170">
            <v>0</v>
          </cell>
          <cell r="DM170">
            <v>287926</v>
          </cell>
          <cell r="DN170">
            <v>0</v>
          </cell>
          <cell r="DO170">
            <v>298266</v>
          </cell>
          <cell r="DP170">
            <v>163833.34</v>
          </cell>
          <cell r="DQ170">
            <v>161666.66999999998</v>
          </cell>
          <cell r="DR170">
            <v>287766</v>
          </cell>
          <cell r="DS170">
            <v>331666.67</v>
          </cell>
          <cell r="DT170">
            <v>432566.31999999995</v>
          </cell>
          <cell r="DU170">
            <v>695508</v>
          </cell>
          <cell r="DV170">
            <v>138166.66999999998</v>
          </cell>
          <cell r="DW170">
            <v>292960</v>
          </cell>
          <cell r="DX170">
            <v>160000</v>
          </cell>
          <cell r="DY170">
            <v>409078</v>
          </cell>
          <cell r="DZ170">
            <v>300594</v>
          </cell>
          <cell r="EA170">
            <v>60000</v>
          </cell>
          <cell r="EB170">
            <v>190000</v>
          </cell>
          <cell r="EC170">
            <v>20000</v>
          </cell>
          <cell r="ED170">
            <v>290795</v>
          </cell>
          <cell r="EE170">
            <v>100940</v>
          </cell>
          <cell r="EF170">
            <v>14820.1</v>
          </cell>
          <cell r="EG170">
            <v>890745.53</v>
          </cell>
          <cell r="EH170">
            <v>0</v>
          </cell>
          <cell r="EI170">
            <v>285802</v>
          </cell>
          <cell r="EJ170">
            <v>0</v>
          </cell>
          <cell r="EK170">
            <v>294172</v>
          </cell>
          <cell r="EL170">
            <v>40272</v>
          </cell>
          <cell r="EM170">
            <v>468970.67</v>
          </cell>
          <cell r="EN170">
            <v>0</v>
          </cell>
          <cell r="EO170">
            <v>40000</v>
          </cell>
          <cell r="EP170">
            <v>15000</v>
          </cell>
          <cell r="EQ170">
            <v>691995.33</v>
          </cell>
          <cell r="ER170">
            <v>70920.759999999995</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cell r="GA170">
            <v>0</v>
          </cell>
          <cell r="GB170">
            <v>0</v>
          </cell>
          <cell r="GC170">
            <v>0</v>
          </cell>
          <cell r="GD170">
            <v>0</v>
          </cell>
          <cell r="GE170">
            <v>0</v>
          </cell>
          <cell r="GF170">
            <v>0</v>
          </cell>
          <cell r="GG170">
            <v>0</v>
          </cell>
          <cell r="GH170">
            <v>0</v>
          </cell>
          <cell r="GI170">
            <v>0</v>
          </cell>
          <cell r="GJ170">
            <v>0</v>
          </cell>
          <cell r="GK170">
            <v>0</v>
          </cell>
          <cell r="GL170">
            <v>0</v>
          </cell>
          <cell r="GM170">
            <v>0</v>
          </cell>
          <cell r="GN170">
            <v>0</v>
          </cell>
          <cell r="GO170">
            <v>0</v>
          </cell>
          <cell r="GP170">
            <v>0</v>
          </cell>
          <cell r="GQ170">
            <v>0</v>
          </cell>
          <cell r="GR170">
            <v>0</v>
          </cell>
          <cell r="GS170">
            <v>0</v>
          </cell>
          <cell r="GT170">
            <v>0</v>
          </cell>
          <cell r="GU170">
            <v>0</v>
          </cell>
          <cell r="GV170">
            <v>0</v>
          </cell>
          <cell r="GW170">
            <v>0</v>
          </cell>
          <cell r="GX170">
            <v>0</v>
          </cell>
          <cell r="GY170">
            <v>0</v>
          </cell>
          <cell r="GZ170">
            <v>0</v>
          </cell>
          <cell r="HA170">
            <v>0</v>
          </cell>
          <cell r="HB170">
            <v>0</v>
          </cell>
          <cell r="HC170">
            <v>0</v>
          </cell>
          <cell r="HD170">
            <v>0</v>
          </cell>
          <cell r="HE170">
            <v>0</v>
          </cell>
          <cell r="HF170">
            <v>0</v>
          </cell>
          <cell r="HG170">
            <v>0</v>
          </cell>
          <cell r="HH170">
            <v>0</v>
          </cell>
          <cell r="HI170">
            <v>0</v>
          </cell>
          <cell r="HJ170">
            <v>0</v>
          </cell>
          <cell r="HK170">
            <v>0</v>
          </cell>
          <cell r="HL170">
            <v>0</v>
          </cell>
          <cell r="HM170">
            <v>0</v>
          </cell>
          <cell r="HN170">
            <v>0</v>
          </cell>
          <cell r="HO170">
            <v>0</v>
          </cell>
          <cell r="HP170">
            <v>0</v>
          </cell>
          <cell r="HQ170">
            <v>0</v>
          </cell>
          <cell r="HR170">
            <v>0</v>
          </cell>
          <cell r="HS170">
            <v>0</v>
          </cell>
          <cell r="HT170">
            <v>0</v>
          </cell>
          <cell r="HU170">
            <v>0</v>
          </cell>
          <cell r="HV170">
            <v>0</v>
          </cell>
          <cell r="HW170">
            <v>0</v>
          </cell>
          <cell r="HX170">
            <v>0</v>
          </cell>
          <cell r="HY170">
            <v>0</v>
          </cell>
          <cell r="HZ170">
            <v>0</v>
          </cell>
          <cell r="IA170">
            <v>0</v>
          </cell>
          <cell r="IB170">
            <v>0</v>
          </cell>
          <cell r="IC170">
            <v>0</v>
          </cell>
          <cell r="ID170">
            <v>0</v>
          </cell>
          <cell r="IE170">
            <v>0</v>
          </cell>
          <cell r="IF170">
            <v>0</v>
          </cell>
          <cell r="IG170">
            <v>0</v>
          </cell>
          <cell r="IH170">
            <v>0</v>
          </cell>
          <cell r="II170">
            <v>0</v>
          </cell>
          <cell r="IJ170">
            <v>0</v>
          </cell>
          <cell r="IK170">
            <v>0</v>
          </cell>
          <cell r="IL170">
            <v>0</v>
          </cell>
          <cell r="IM170">
            <v>0</v>
          </cell>
          <cell r="IN170">
            <v>0</v>
          </cell>
          <cell r="IO170">
            <v>0</v>
          </cell>
          <cell r="IP170">
            <v>0</v>
          </cell>
          <cell r="IQ170">
            <v>0</v>
          </cell>
          <cell r="IR170">
            <v>0</v>
          </cell>
          <cell r="IS170">
            <v>0</v>
          </cell>
          <cell r="IT170">
            <v>0</v>
          </cell>
          <cell r="IU170">
            <v>0</v>
          </cell>
          <cell r="IV170">
            <v>0</v>
          </cell>
          <cell r="IW170">
            <v>0</v>
          </cell>
          <cell r="IX170">
            <v>0</v>
          </cell>
          <cell r="IY170">
            <v>0</v>
          </cell>
          <cell r="IZ170">
            <v>0</v>
          </cell>
          <cell r="JA170">
            <v>0</v>
          </cell>
          <cell r="JB170">
            <v>0</v>
          </cell>
          <cell r="JC170">
            <v>0</v>
          </cell>
          <cell r="JD170">
            <v>0</v>
          </cell>
          <cell r="JE170">
            <v>0</v>
          </cell>
          <cell r="JF170">
            <v>0</v>
          </cell>
          <cell r="JG170">
            <v>0</v>
          </cell>
          <cell r="JH170">
            <v>0</v>
          </cell>
          <cell r="JI170">
            <v>0</v>
          </cell>
          <cell r="JJ170">
            <v>0</v>
          </cell>
          <cell r="JK170">
            <v>0</v>
          </cell>
          <cell r="JL170">
            <v>0</v>
          </cell>
          <cell r="JM170">
            <v>0</v>
          </cell>
          <cell r="JN170">
            <v>0</v>
          </cell>
          <cell r="JO170">
            <v>0</v>
          </cell>
          <cell r="JP170">
            <v>0</v>
          </cell>
          <cell r="JQ170">
            <v>0</v>
          </cell>
          <cell r="JR170">
            <v>0</v>
          </cell>
          <cell r="JS170">
            <v>0</v>
          </cell>
          <cell r="JT170">
            <v>0</v>
          </cell>
          <cell r="JU170">
            <v>0</v>
          </cell>
          <cell r="JV170">
            <v>0</v>
          </cell>
          <cell r="JW170">
            <v>0</v>
          </cell>
          <cell r="JX170">
            <v>0</v>
          </cell>
          <cell r="JY170">
            <v>0</v>
          </cell>
          <cell r="JZ170">
            <v>0</v>
          </cell>
          <cell r="KA170">
            <v>0</v>
          </cell>
          <cell r="KB170">
            <v>0</v>
          </cell>
          <cell r="KC170">
            <v>0</v>
          </cell>
          <cell r="KD170">
            <v>0</v>
          </cell>
          <cell r="KE170">
            <v>0</v>
          </cell>
          <cell r="KF170">
            <v>0</v>
          </cell>
          <cell r="KG170">
            <v>0</v>
          </cell>
          <cell r="KH170">
            <v>0</v>
          </cell>
          <cell r="KI170">
            <v>0</v>
          </cell>
          <cell r="KJ170">
            <v>0</v>
          </cell>
          <cell r="KK170">
            <v>0</v>
          </cell>
          <cell r="KL170">
            <v>0</v>
          </cell>
          <cell r="KM170">
            <v>0</v>
          </cell>
          <cell r="KN170">
            <v>0</v>
          </cell>
          <cell r="KO170">
            <v>0</v>
          </cell>
          <cell r="KP170">
            <v>0</v>
          </cell>
          <cell r="KQ170">
            <v>0</v>
          </cell>
          <cell r="KR170">
            <v>0</v>
          </cell>
          <cell r="KS170">
            <v>0</v>
          </cell>
          <cell r="KT170">
            <v>0</v>
          </cell>
          <cell r="KU170">
            <v>0</v>
          </cell>
          <cell r="KV170">
            <v>0</v>
          </cell>
          <cell r="KW170">
            <v>0</v>
          </cell>
          <cell r="KX170">
            <v>0</v>
          </cell>
          <cell r="KY170">
            <v>0</v>
          </cell>
          <cell r="KZ170">
            <v>0</v>
          </cell>
          <cell r="LA170">
            <v>0</v>
          </cell>
          <cell r="LB170">
            <v>0</v>
          </cell>
          <cell r="LC170">
            <v>0</v>
          </cell>
          <cell r="LD170">
            <v>0</v>
          </cell>
          <cell r="LE170">
            <v>0</v>
          </cell>
          <cell r="LF170">
            <v>0</v>
          </cell>
          <cell r="LG170">
            <v>0</v>
          </cell>
          <cell r="LH170">
            <v>0</v>
          </cell>
          <cell r="LI170">
            <v>0</v>
          </cell>
        </row>
        <row r="171">
          <cell r="C171">
            <v>451</v>
          </cell>
          <cell r="D171">
            <v>451</v>
          </cell>
          <cell r="E171" t="str">
            <v>Pozajmice i krediti</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5000</v>
          </cell>
          <cell r="CM171">
            <v>57001.11</v>
          </cell>
          <cell r="CN171">
            <v>614160.66</v>
          </cell>
          <cell r="CO171">
            <v>220833.34</v>
          </cell>
          <cell r="CP171">
            <v>331814</v>
          </cell>
          <cell r="CQ171">
            <v>6656</v>
          </cell>
          <cell r="CR171">
            <v>27500</v>
          </cell>
          <cell r="CS171">
            <v>40000</v>
          </cell>
          <cell r="CT171">
            <v>17507.28</v>
          </cell>
          <cell r="CU171">
            <v>533513.18999999994</v>
          </cell>
          <cell r="CV171">
            <v>69960</v>
          </cell>
          <cell r="CW171">
            <v>828836.4</v>
          </cell>
          <cell r="CX171">
            <v>46726.67</v>
          </cell>
          <cell r="CY171">
            <v>493119.12</v>
          </cell>
          <cell r="CZ171">
            <v>286420</v>
          </cell>
          <cell r="DA171">
            <v>0</v>
          </cell>
          <cell r="DB171">
            <v>142547</v>
          </cell>
          <cell r="DC171">
            <v>269213.67</v>
          </cell>
          <cell r="DD171">
            <v>16000</v>
          </cell>
          <cell r="DE171">
            <v>15000</v>
          </cell>
          <cell r="DF171">
            <v>505984</v>
          </cell>
          <cell r="DG171">
            <v>5000</v>
          </cell>
          <cell r="DH171">
            <v>105666.66</v>
          </cell>
          <cell r="DI171">
            <v>599222.64999999991</v>
          </cell>
          <cell r="DJ171">
            <v>13003.12</v>
          </cell>
          <cell r="DK171">
            <v>303628</v>
          </cell>
          <cell r="DL171">
            <v>0</v>
          </cell>
          <cell r="DM171">
            <v>287926</v>
          </cell>
          <cell r="DN171">
            <v>0</v>
          </cell>
          <cell r="DO171">
            <v>298266</v>
          </cell>
          <cell r="DP171">
            <v>163833.34</v>
          </cell>
          <cell r="DQ171">
            <v>161666.66999999998</v>
          </cell>
          <cell r="DR171">
            <v>287766</v>
          </cell>
          <cell r="DS171">
            <v>331666.67</v>
          </cell>
          <cell r="DT171">
            <v>432566.31999999995</v>
          </cell>
          <cell r="DU171">
            <v>695508</v>
          </cell>
          <cell r="DV171">
            <v>138166.66999999998</v>
          </cell>
          <cell r="DW171">
            <v>292960</v>
          </cell>
          <cell r="DX171">
            <v>160000</v>
          </cell>
          <cell r="DY171">
            <v>409078</v>
          </cell>
          <cell r="DZ171">
            <v>300594</v>
          </cell>
          <cell r="EA171">
            <v>60000</v>
          </cell>
          <cell r="EB171">
            <v>190000</v>
          </cell>
          <cell r="EC171">
            <v>20000</v>
          </cell>
          <cell r="ED171">
            <v>290795</v>
          </cell>
          <cell r="EE171">
            <v>100940</v>
          </cell>
          <cell r="EF171">
            <v>14820.1</v>
          </cell>
          <cell r="EG171">
            <v>890745.53</v>
          </cell>
          <cell r="EH171">
            <v>0</v>
          </cell>
          <cell r="EI171">
            <v>285802</v>
          </cell>
          <cell r="EJ171">
            <v>0</v>
          </cell>
          <cell r="EK171">
            <v>294172</v>
          </cell>
          <cell r="EL171">
            <v>40272</v>
          </cell>
          <cell r="EM171">
            <v>468970.67</v>
          </cell>
          <cell r="EN171">
            <v>0</v>
          </cell>
          <cell r="EO171">
            <v>40000</v>
          </cell>
          <cell r="EP171">
            <v>15000</v>
          </cell>
          <cell r="EQ171">
            <v>691995.33</v>
          </cell>
          <cell r="ER171">
            <v>70920.759999999995</v>
          </cell>
          <cell r="ES171">
            <v>2950278</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cell r="GA171">
            <v>0</v>
          </cell>
          <cell r="GB171">
            <v>0</v>
          </cell>
          <cell r="GC171">
            <v>0</v>
          </cell>
          <cell r="GD171">
            <v>0</v>
          </cell>
          <cell r="GE171">
            <v>0</v>
          </cell>
          <cell r="GF171">
            <v>0</v>
          </cell>
          <cell r="GG171">
            <v>0</v>
          </cell>
          <cell r="GH171">
            <v>0</v>
          </cell>
          <cell r="GI171">
            <v>0</v>
          </cell>
          <cell r="GJ171">
            <v>0</v>
          </cell>
          <cell r="GK171">
            <v>0</v>
          </cell>
          <cell r="GL171">
            <v>0</v>
          </cell>
          <cell r="GM171">
            <v>0</v>
          </cell>
          <cell r="GN171">
            <v>0</v>
          </cell>
          <cell r="GO171">
            <v>0</v>
          </cell>
          <cell r="GP171">
            <v>0</v>
          </cell>
          <cell r="GQ171">
            <v>0</v>
          </cell>
          <cell r="GR171">
            <v>0</v>
          </cell>
          <cell r="GS171">
            <v>0</v>
          </cell>
          <cell r="GT171">
            <v>0</v>
          </cell>
          <cell r="GU171">
            <v>0</v>
          </cell>
          <cell r="GV171">
            <v>0</v>
          </cell>
          <cell r="GW171">
            <v>0</v>
          </cell>
          <cell r="GX171">
            <v>0</v>
          </cell>
          <cell r="GY171">
            <v>0</v>
          </cell>
          <cell r="GZ171">
            <v>0</v>
          </cell>
          <cell r="HA171">
            <v>0</v>
          </cell>
          <cell r="HB171">
            <v>0</v>
          </cell>
          <cell r="HC171">
            <v>0</v>
          </cell>
          <cell r="HD171">
            <v>0</v>
          </cell>
          <cell r="HE171">
            <v>0</v>
          </cell>
          <cell r="HF171">
            <v>0</v>
          </cell>
          <cell r="HG171">
            <v>0</v>
          </cell>
          <cell r="HH171">
            <v>0</v>
          </cell>
          <cell r="HI171">
            <v>0</v>
          </cell>
          <cell r="HJ171">
            <v>0</v>
          </cell>
          <cell r="HK171">
            <v>0</v>
          </cell>
          <cell r="HL171">
            <v>0</v>
          </cell>
          <cell r="HM171">
            <v>0</v>
          </cell>
          <cell r="HN171">
            <v>0</v>
          </cell>
          <cell r="HO171">
            <v>0</v>
          </cell>
          <cell r="HP171">
            <v>0</v>
          </cell>
          <cell r="HQ171">
            <v>0</v>
          </cell>
          <cell r="HR171">
            <v>0</v>
          </cell>
          <cell r="HS171">
            <v>0</v>
          </cell>
          <cell r="HT171">
            <v>0</v>
          </cell>
          <cell r="HU171">
            <v>0</v>
          </cell>
          <cell r="HV171">
            <v>0</v>
          </cell>
          <cell r="HW171">
            <v>0</v>
          </cell>
          <cell r="HX171">
            <v>0</v>
          </cell>
          <cell r="HY171">
            <v>0</v>
          </cell>
          <cell r="HZ171">
            <v>0</v>
          </cell>
          <cell r="IA171">
            <v>0</v>
          </cell>
          <cell r="IB171">
            <v>0</v>
          </cell>
          <cell r="IC171">
            <v>0</v>
          </cell>
          <cell r="ID171">
            <v>0</v>
          </cell>
          <cell r="IE171">
            <v>0</v>
          </cell>
          <cell r="IF171">
            <v>0</v>
          </cell>
          <cell r="IG171">
            <v>0</v>
          </cell>
          <cell r="IH171">
            <v>0</v>
          </cell>
          <cell r="II171">
            <v>0</v>
          </cell>
          <cell r="IJ171">
            <v>0</v>
          </cell>
          <cell r="IK171">
            <v>0</v>
          </cell>
          <cell r="IL171">
            <v>0</v>
          </cell>
          <cell r="IM171">
            <v>0</v>
          </cell>
          <cell r="IN171">
            <v>0</v>
          </cell>
          <cell r="IO171">
            <v>0</v>
          </cell>
          <cell r="IP171">
            <v>0</v>
          </cell>
          <cell r="IQ171">
            <v>0</v>
          </cell>
          <cell r="IR171">
            <v>0</v>
          </cell>
          <cell r="IS171">
            <v>0</v>
          </cell>
          <cell r="IT171">
            <v>0</v>
          </cell>
          <cell r="IU171">
            <v>0</v>
          </cell>
          <cell r="IV171">
            <v>0</v>
          </cell>
          <cell r="IW171">
            <v>0</v>
          </cell>
          <cell r="IX171">
            <v>0</v>
          </cell>
          <cell r="IY171">
            <v>0</v>
          </cell>
          <cell r="IZ171">
            <v>0</v>
          </cell>
          <cell r="JA171">
            <v>0</v>
          </cell>
          <cell r="JB171">
            <v>0</v>
          </cell>
          <cell r="JC171">
            <v>0</v>
          </cell>
          <cell r="JD171">
            <v>0</v>
          </cell>
          <cell r="JE171">
            <v>0</v>
          </cell>
          <cell r="JF171">
            <v>0</v>
          </cell>
          <cell r="JG171">
            <v>0</v>
          </cell>
          <cell r="JH171">
            <v>0</v>
          </cell>
          <cell r="JI171">
            <v>0</v>
          </cell>
          <cell r="JJ171">
            <v>0</v>
          </cell>
          <cell r="JK171">
            <v>0</v>
          </cell>
          <cell r="JL171">
            <v>0</v>
          </cell>
          <cell r="JM171">
            <v>0</v>
          </cell>
          <cell r="JN171">
            <v>0</v>
          </cell>
          <cell r="JO171">
            <v>0</v>
          </cell>
          <cell r="JP171">
            <v>0</v>
          </cell>
          <cell r="JQ171">
            <v>0</v>
          </cell>
          <cell r="JR171">
            <v>0</v>
          </cell>
          <cell r="JS171">
            <v>0</v>
          </cell>
          <cell r="JT171">
            <v>0</v>
          </cell>
          <cell r="JU171">
            <v>0</v>
          </cell>
          <cell r="JV171">
            <v>0</v>
          </cell>
          <cell r="JW171">
            <v>0</v>
          </cell>
          <cell r="JX171">
            <v>0</v>
          </cell>
          <cell r="JY171">
            <v>0</v>
          </cell>
          <cell r="JZ171">
            <v>0</v>
          </cell>
          <cell r="KA171">
            <v>0</v>
          </cell>
          <cell r="KB171">
            <v>0</v>
          </cell>
          <cell r="KC171">
            <v>0</v>
          </cell>
          <cell r="KD171">
            <v>0</v>
          </cell>
          <cell r="KE171">
            <v>0</v>
          </cell>
          <cell r="KF171">
            <v>0</v>
          </cell>
          <cell r="KG171">
            <v>0</v>
          </cell>
          <cell r="KH171">
            <v>0</v>
          </cell>
          <cell r="KI171">
            <v>0</v>
          </cell>
          <cell r="KJ171">
            <v>0</v>
          </cell>
          <cell r="KK171">
            <v>0</v>
          </cell>
          <cell r="KL171">
            <v>0</v>
          </cell>
          <cell r="KM171">
            <v>0</v>
          </cell>
          <cell r="KN171">
            <v>0</v>
          </cell>
          <cell r="KO171">
            <v>0</v>
          </cell>
          <cell r="KP171">
            <v>0</v>
          </cell>
          <cell r="KQ171">
            <v>0</v>
          </cell>
          <cell r="KR171">
            <v>0</v>
          </cell>
          <cell r="KS171">
            <v>0</v>
          </cell>
          <cell r="KT171">
            <v>0</v>
          </cell>
          <cell r="KU171">
            <v>0</v>
          </cell>
          <cell r="KV171">
            <v>0</v>
          </cell>
          <cell r="KW171">
            <v>0</v>
          </cell>
          <cell r="KX171">
            <v>0</v>
          </cell>
          <cell r="KY171">
            <v>0</v>
          </cell>
          <cell r="KZ171">
            <v>0</v>
          </cell>
          <cell r="LA171">
            <v>0</v>
          </cell>
          <cell r="LB171">
            <v>0</v>
          </cell>
          <cell r="LC171">
            <v>0</v>
          </cell>
          <cell r="LD171">
            <v>0</v>
          </cell>
          <cell r="LE171">
            <v>0</v>
          </cell>
          <cell r="LF171">
            <v>0</v>
          </cell>
          <cell r="LG171">
            <v>0</v>
          </cell>
          <cell r="LH171">
            <v>0</v>
          </cell>
          <cell r="LI171">
            <v>0</v>
          </cell>
        </row>
        <row r="172">
          <cell r="D172">
            <v>4511</v>
          </cell>
          <cell r="E172" t="str">
            <v>Pozajmice i krediti nefinansijskim institucijama</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cell r="GA172">
            <v>0</v>
          </cell>
          <cell r="GB172">
            <v>0</v>
          </cell>
          <cell r="GC172">
            <v>0</v>
          </cell>
          <cell r="GD172">
            <v>0</v>
          </cell>
          <cell r="GE172">
            <v>0</v>
          </cell>
          <cell r="GF172">
            <v>0</v>
          </cell>
          <cell r="GG172">
            <v>0</v>
          </cell>
          <cell r="GH172">
            <v>0</v>
          </cell>
          <cell r="GI172">
            <v>0</v>
          </cell>
          <cell r="GJ172">
            <v>0</v>
          </cell>
          <cell r="GK172">
            <v>0</v>
          </cell>
          <cell r="GL172">
            <v>0</v>
          </cell>
          <cell r="GM172">
            <v>0</v>
          </cell>
          <cell r="GN172">
            <v>0</v>
          </cell>
          <cell r="GO172">
            <v>0</v>
          </cell>
          <cell r="GP172">
            <v>0</v>
          </cell>
          <cell r="GQ172">
            <v>0</v>
          </cell>
          <cell r="GR172">
            <v>0</v>
          </cell>
          <cell r="GS172">
            <v>0</v>
          </cell>
          <cell r="GT172">
            <v>0</v>
          </cell>
          <cell r="GU172">
            <v>0</v>
          </cell>
          <cell r="GV172">
            <v>0</v>
          </cell>
          <cell r="GW172">
            <v>0</v>
          </cell>
          <cell r="GX172">
            <v>0</v>
          </cell>
          <cell r="GY172">
            <v>0</v>
          </cell>
          <cell r="GZ172">
            <v>0</v>
          </cell>
          <cell r="HA172">
            <v>0</v>
          </cell>
          <cell r="HB172">
            <v>0</v>
          </cell>
          <cell r="HC172">
            <v>0</v>
          </cell>
          <cell r="HD172">
            <v>0</v>
          </cell>
          <cell r="HE172">
            <v>0</v>
          </cell>
          <cell r="HF172">
            <v>0</v>
          </cell>
          <cell r="HG172">
            <v>0</v>
          </cell>
          <cell r="HH172">
            <v>0</v>
          </cell>
          <cell r="HI172">
            <v>0</v>
          </cell>
          <cell r="HJ172">
            <v>0</v>
          </cell>
          <cell r="HK172">
            <v>0</v>
          </cell>
          <cell r="HL172">
            <v>0</v>
          </cell>
          <cell r="HM172">
            <v>0</v>
          </cell>
          <cell r="HN172">
            <v>0</v>
          </cell>
          <cell r="HO172">
            <v>0</v>
          </cell>
          <cell r="HP172">
            <v>0</v>
          </cell>
          <cell r="HQ172">
            <v>0</v>
          </cell>
          <cell r="HR172">
            <v>0</v>
          </cell>
          <cell r="HS172">
            <v>0</v>
          </cell>
          <cell r="HT172">
            <v>0</v>
          </cell>
          <cell r="HU172">
            <v>0</v>
          </cell>
          <cell r="HV172">
            <v>0</v>
          </cell>
          <cell r="HW172">
            <v>0</v>
          </cell>
          <cell r="HX172">
            <v>0</v>
          </cell>
          <cell r="HY172">
            <v>0</v>
          </cell>
          <cell r="HZ172">
            <v>0</v>
          </cell>
          <cell r="IA172">
            <v>0</v>
          </cell>
          <cell r="IB172">
            <v>0</v>
          </cell>
          <cell r="IC172">
            <v>0</v>
          </cell>
          <cell r="ID172">
            <v>0</v>
          </cell>
          <cell r="IE172">
            <v>0</v>
          </cell>
          <cell r="IF172">
            <v>0</v>
          </cell>
          <cell r="IG172">
            <v>0</v>
          </cell>
          <cell r="IH172">
            <v>0</v>
          </cell>
          <cell r="II172">
            <v>0</v>
          </cell>
          <cell r="IJ172">
            <v>0</v>
          </cell>
          <cell r="IK172">
            <v>0</v>
          </cell>
          <cell r="IL172">
            <v>0</v>
          </cell>
          <cell r="IM172">
            <v>0</v>
          </cell>
          <cell r="IN172">
            <v>0</v>
          </cell>
          <cell r="IO172">
            <v>0</v>
          </cell>
          <cell r="IP172">
            <v>0</v>
          </cell>
          <cell r="IQ172">
            <v>0</v>
          </cell>
          <cell r="IR172">
            <v>0</v>
          </cell>
          <cell r="IS172">
            <v>0</v>
          </cell>
          <cell r="IT172">
            <v>0</v>
          </cell>
          <cell r="IU172">
            <v>0</v>
          </cell>
          <cell r="IV172">
            <v>0</v>
          </cell>
          <cell r="IW172">
            <v>0</v>
          </cell>
          <cell r="IX172">
            <v>0</v>
          </cell>
          <cell r="IY172">
            <v>0</v>
          </cell>
          <cell r="IZ172">
            <v>0</v>
          </cell>
          <cell r="JA172">
            <v>0</v>
          </cell>
          <cell r="JB172">
            <v>0</v>
          </cell>
          <cell r="JC172">
            <v>0</v>
          </cell>
          <cell r="JD172">
            <v>0</v>
          </cell>
          <cell r="JE172">
            <v>0</v>
          </cell>
          <cell r="JF172">
            <v>0</v>
          </cell>
          <cell r="JG172">
            <v>0</v>
          </cell>
          <cell r="JH172">
            <v>0</v>
          </cell>
          <cell r="JI172">
            <v>0</v>
          </cell>
          <cell r="JJ172">
            <v>0</v>
          </cell>
          <cell r="JK172">
            <v>0</v>
          </cell>
          <cell r="JL172">
            <v>0</v>
          </cell>
          <cell r="JM172">
            <v>0</v>
          </cell>
          <cell r="JN172">
            <v>0</v>
          </cell>
          <cell r="JO172">
            <v>0</v>
          </cell>
          <cell r="JP172">
            <v>0</v>
          </cell>
          <cell r="JQ172">
            <v>0</v>
          </cell>
          <cell r="JR172">
            <v>0</v>
          </cell>
          <cell r="JS172">
            <v>0</v>
          </cell>
          <cell r="JT172">
            <v>0</v>
          </cell>
          <cell r="JU172">
            <v>0</v>
          </cell>
          <cell r="JV172">
            <v>0</v>
          </cell>
          <cell r="JW172">
            <v>0</v>
          </cell>
          <cell r="JX172">
            <v>0</v>
          </cell>
          <cell r="JY172">
            <v>0</v>
          </cell>
          <cell r="JZ172">
            <v>0</v>
          </cell>
          <cell r="KA172">
            <v>0</v>
          </cell>
          <cell r="KB172">
            <v>0</v>
          </cell>
          <cell r="KC172">
            <v>0</v>
          </cell>
          <cell r="KD172">
            <v>0</v>
          </cell>
          <cell r="KE172">
            <v>0</v>
          </cell>
          <cell r="KF172">
            <v>0</v>
          </cell>
          <cell r="KG172">
            <v>0</v>
          </cell>
          <cell r="KH172">
            <v>0</v>
          </cell>
          <cell r="KI172">
            <v>0</v>
          </cell>
          <cell r="KJ172">
            <v>0</v>
          </cell>
          <cell r="KK172">
            <v>0</v>
          </cell>
          <cell r="KL172">
            <v>0</v>
          </cell>
          <cell r="KM172">
            <v>0</v>
          </cell>
          <cell r="KN172">
            <v>0</v>
          </cell>
          <cell r="KO172">
            <v>0</v>
          </cell>
          <cell r="KP172">
            <v>0</v>
          </cell>
          <cell r="KQ172">
            <v>0</v>
          </cell>
          <cell r="KR172">
            <v>0</v>
          </cell>
          <cell r="KS172">
            <v>0</v>
          </cell>
          <cell r="KT172">
            <v>0</v>
          </cell>
          <cell r="KU172">
            <v>0</v>
          </cell>
          <cell r="KV172">
            <v>0</v>
          </cell>
          <cell r="KW172">
            <v>0</v>
          </cell>
          <cell r="KX172">
            <v>0</v>
          </cell>
          <cell r="KY172">
            <v>0</v>
          </cell>
          <cell r="KZ172">
            <v>0</v>
          </cell>
          <cell r="LA172">
            <v>0</v>
          </cell>
          <cell r="LB172">
            <v>0</v>
          </cell>
          <cell r="LC172">
            <v>0</v>
          </cell>
          <cell r="LD172">
            <v>0</v>
          </cell>
          <cell r="LE172">
            <v>0</v>
          </cell>
          <cell r="LF172">
            <v>0</v>
          </cell>
          <cell r="LG172">
            <v>0</v>
          </cell>
          <cell r="LH172">
            <v>0</v>
          </cell>
          <cell r="LI172">
            <v>0</v>
          </cell>
        </row>
        <row r="173">
          <cell r="D173">
            <v>4512</v>
          </cell>
          <cell r="E173" t="str">
            <v>Pozajmice i krediti finansijskim institucijama</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cell r="CB173">
            <v>0</v>
          </cell>
          <cell r="CC173">
            <v>0</v>
          </cell>
          <cell r="CD173">
            <v>0</v>
          </cell>
          <cell r="CE173">
            <v>0</v>
          </cell>
          <cell r="CF173">
            <v>0</v>
          </cell>
          <cell r="CG173">
            <v>0</v>
          </cell>
          <cell r="CH173">
            <v>0</v>
          </cell>
          <cell r="CI173">
            <v>0</v>
          </cell>
          <cell r="CJ173">
            <v>0</v>
          </cell>
          <cell r="CK173">
            <v>0</v>
          </cell>
          <cell r="CL173">
            <v>0</v>
          </cell>
          <cell r="CM173">
            <v>0</v>
          </cell>
          <cell r="CN173">
            <v>0</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U173">
            <v>0</v>
          </cell>
          <cell r="GV173">
            <v>0</v>
          </cell>
          <cell r="GW173">
            <v>0</v>
          </cell>
          <cell r="GX173">
            <v>0</v>
          </cell>
          <cell r="GY173">
            <v>0</v>
          </cell>
          <cell r="GZ173">
            <v>0</v>
          </cell>
          <cell r="HA173">
            <v>0</v>
          </cell>
          <cell r="HB173">
            <v>0</v>
          </cell>
          <cell r="HC173">
            <v>0</v>
          </cell>
          <cell r="HD173">
            <v>0</v>
          </cell>
          <cell r="HE173">
            <v>0</v>
          </cell>
          <cell r="HF173">
            <v>0</v>
          </cell>
          <cell r="HG173">
            <v>0</v>
          </cell>
          <cell r="HH173">
            <v>0</v>
          </cell>
          <cell r="HI173">
            <v>0</v>
          </cell>
          <cell r="HJ173">
            <v>0</v>
          </cell>
          <cell r="HK173">
            <v>0</v>
          </cell>
          <cell r="HL173">
            <v>0</v>
          </cell>
          <cell r="HM173">
            <v>0</v>
          </cell>
          <cell r="HN173">
            <v>0</v>
          </cell>
          <cell r="HO173">
            <v>0</v>
          </cell>
          <cell r="HP173">
            <v>0</v>
          </cell>
          <cell r="HQ173">
            <v>0</v>
          </cell>
          <cell r="HR173">
            <v>0</v>
          </cell>
          <cell r="HS173">
            <v>0</v>
          </cell>
          <cell r="HT173">
            <v>0</v>
          </cell>
          <cell r="HU173">
            <v>0</v>
          </cell>
          <cell r="HV173">
            <v>0</v>
          </cell>
          <cell r="HW173">
            <v>0</v>
          </cell>
          <cell r="HX173">
            <v>0</v>
          </cell>
          <cell r="HY173">
            <v>0</v>
          </cell>
          <cell r="HZ173">
            <v>0</v>
          </cell>
          <cell r="IA173">
            <v>0</v>
          </cell>
          <cell r="IB173">
            <v>0</v>
          </cell>
          <cell r="IC173">
            <v>0</v>
          </cell>
          <cell r="ID173">
            <v>0</v>
          </cell>
          <cell r="IE173">
            <v>0</v>
          </cell>
          <cell r="IF173">
            <v>0</v>
          </cell>
          <cell r="IG173">
            <v>0</v>
          </cell>
          <cell r="IH173">
            <v>0</v>
          </cell>
          <cell r="II173">
            <v>0</v>
          </cell>
          <cell r="IJ173">
            <v>0</v>
          </cell>
          <cell r="IK173">
            <v>0</v>
          </cell>
          <cell r="IL173">
            <v>0</v>
          </cell>
          <cell r="IM173">
            <v>0</v>
          </cell>
          <cell r="IN173">
            <v>0</v>
          </cell>
          <cell r="IO173">
            <v>0</v>
          </cell>
          <cell r="IP173">
            <v>0</v>
          </cell>
          <cell r="IQ173">
            <v>0</v>
          </cell>
          <cell r="IR173">
            <v>0</v>
          </cell>
          <cell r="IS173">
            <v>0</v>
          </cell>
          <cell r="IT173">
            <v>0</v>
          </cell>
          <cell r="IU173">
            <v>0</v>
          </cell>
          <cell r="IV173">
            <v>0</v>
          </cell>
          <cell r="IW173">
            <v>0</v>
          </cell>
          <cell r="IX173">
            <v>0</v>
          </cell>
          <cell r="IY173">
            <v>0</v>
          </cell>
          <cell r="IZ173">
            <v>0</v>
          </cell>
          <cell r="JA173">
            <v>0</v>
          </cell>
          <cell r="JB173">
            <v>0</v>
          </cell>
          <cell r="JC173">
            <v>0</v>
          </cell>
          <cell r="JD173">
            <v>0</v>
          </cell>
          <cell r="JE173">
            <v>0</v>
          </cell>
          <cell r="JF173">
            <v>0</v>
          </cell>
          <cell r="JG173">
            <v>0</v>
          </cell>
          <cell r="JH173">
            <v>0</v>
          </cell>
          <cell r="JI173">
            <v>0</v>
          </cell>
          <cell r="JJ173">
            <v>0</v>
          </cell>
          <cell r="JK173">
            <v>0</v>
          </cell>
          <cell r="JL173">
            <v>0</v>
          </cell>
          <cell r="JM173">
            <v>0</v>
          </cell>
          <cell r="JN173">
            <v>0</v>
          </cell>
          <cell r="JO173">
            <v>0</v>
          </cell>
          <cell r="JP173">
            <v>0</v>
          </cell>
          <cell r="JQ173">
            <v>0</v>
          </cell>
          <cell r="JR173">
            <v>0</v>
          </cell>
          <cell r="JS173">
            <v>0</v>
          </cell>
          <cell r="JT173">
            <v>0</v>
          </cell>
          <cell r="JU173">
            <v>0</v>
          </cell>
          <cell r="JV173">
            <v>0</v>
          </cell>
          <cell r="JW173">
            <v>0</v>
          </cell>
          <cell r="JX173">
            <v>0</v>
          </cell>
          <cell r="JY173">
            <v>0</v>
          </cell>
          <cell r="JZ173">
            <v>0</v>
          </cell>
          <cell r="KA173">
            <v>0</v>
          </cell>
          <cell r="KB173">
            <v>0</v>
          </cell>
          <cell r="KC173">
            <v>0</v>
          </cell>
          <cell r="KD173">
            <v>0</v>
          </cell>
          <cell r="KE173">
            <v>0</v>
          </cell>
          <cell r="KF173">
            <v>0</v>
          </cell>
          <cell r="KG173">
            <v>0</v>
          </cell>
          <cell r="KH173">
            <v>0</v>
          </cell>
          <cell r="KI173">
            <v>0</v>
          </cell>
          <cell r="KJ173">
            <v>0</v>
          </cell>
          <cell r="KK173">
            <v>0</v>
          </cell>
          <cell r="KL173">
            <v>0</v>
          </cell>
          <cell r="KM173">
            <v>0</v>
          </cell>
          <cell r="KN173">
            <v>0</v>
          </cell>
          <cell r="KO173">
            <v>0</v>
          </cell>
          <cell r="KP173">
            <v>0</v>
          </cell>
          <cell r="KQ173">
            <v>0</v>
          </cell>
          <cell r="KR173">
            <v>0</v>
          </cell>
          <cell r="KS173">
            <v>0</v>
          </cell>
          <cell r="KT173">
            <v>0</v>
          </cell>
          <cell r="KU173">
            <v>0</v>
          </cell>
          <cell r="KV173">
            <v>0</v>
          </cell>
          <cell r="KW173">
            <v>0</v>
          </cell>
          <cell r="KX173">
            <v>0</v>
          </cell>
          <cell r="KY173">
            <v>0</v>
          </cell>
          <cell r="KZ173">
            <v>0</v>
          </cell>
          <cell r="LA173">
            <v>0</v>
          </cell>
          <cell r="LB173">
            <v>0</v>
          </cell>
          <cell r="LC173">
            <v>0</v>
          </cell>
          <cell r="LD173">
            <v>0</v>
          </cell>
          <cell r="LE173">
            <v>0</v>
          </cell>
          <cell r="LF173">
            <v>0</v>
          </cell>
          <cell r="LG173">
            <v>0</v>
          </cell>
          <cell r="LH173">
            <v>0</v>
          </cell>
          <cell r="LI173">
            <v>0</v>
          </cell>
        </row>
        <row r="174">
          <cell r="D174">
            <v>4513</v>
          </cell>
          <cell r="E174" t="str">
            <v>Pozajmice i krediti pojedincima</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546494</v>
          </cell>
          <cell r="CO174">
            <v>0</v>
          </cell>
          <cell r="CP174">
            <v>271814</v>
          </cell>
          <cell r="CQ174">
            <v>1656</v>
          </cell>
          <cell r="CR174">
            <v>0</v>
          </cell>
          <cell r="CS174">
            <v>0</v>
          </cell>
          <cell r="CT174">
            <v>2507.2800000000002</v>
          </cell>
          <cell r="CU174">
            <v>276229</v>
          </cell>
          <cell r="CV174">
            <v>960</v>
          </cell>
          <cell r="CW174">
            <v>300339.71999999997</v>
          </cell>
          <cell r="CX174">
            <v>5060</v>
          </cell>
          <cell r="CY174">
            <v>285118</v>
          </cell>
          <cell r="CZ174">
            <v>286420</v>
          </cell>
          <cell r="DA174">
            <v>0</v>
          </cell>
          <cell r="DB174">
            <v>142547</v>
          </cell>
          <cell r="DC174">
            <v>142547</v>
          </cell>
          <cell r="DD174">
            <v>0</v>
          </cell>
          <cell r="DE174">
            <v>0</v>
          </cell>
          <cell r="DF174">
            <v>285484</v>
          </cell>
          <cell r="DG174">
            <v>0</v>
          </cell>
          <cell r="DH174">
            <v>0</v>
          </cell>
          <cell r="DI174">
            <v>285978</v>
          </cell>
          <cell r="DJ174">
            <v>0</v>
          </cell>
          <cell r="DK174">
            <v>289628</v>
          </cell>
          <cell r="DL174">
            <v>0</v>
          </cell>
          <cell r="DM174">
            <v>287926</v>
          </cell>
          <cell r="DN174">
            <v>0</v>
          </cell>
          <cell r="DO174">
            <v>287766</v>
          </cell>
          <cell r="DP174">
            <v>0</v>
          </cell>
          <cell r="DQ174">
            <v>0</v>
          </cell>
          <cell r="DR174">
            <v>287766</v>
          </cell>
          <cell r="DS174">
            <v>0</v>
          </cell>
          <cell r="DT174">
            <v>0</v>
          </cell>
          <cell r="DU174">
            <v>285508</v>
          </cell>
          <cell r="DV174">
            <v>0</v>
          </cell>
          <cell r="DW174">
            <v>292960</v>
          </cell>
          <cell r="DX174">
            <v>0</v>
          </cell>
          <cell r="DY174">
            <v>291078</v>
          </cell>
          <cell r="DZ174">
            <v>290594</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U174">
            <v>0</v>
          </cell>
          <cell r="GV174">
            <v>0</v>
          </cell>
          <cell r="GW174">
            <v>0</v>
          </cell>
          <cell r="GX174">
            <v>0</v>
          </cell>
          <cell r="GY174">
            <v>0</v>
          </cell>
          <cell r="GZ174">
            <v>0</v>
          </cell>
          <cell r="HA174">
            <v>0</v>
          </cell>
          <cell r="HB174">
            <v>0</v>
          </cell>
          <cell r="HC174">
            <v>0</v>
          </cell>
          <cell r="HD174">
            <v>0</v>
          </cell>
          <cell r="HE174">
            <v>0</v>
          </cell>
          <cell r="HF174">
            <v>0</v>
          </cell>
          <cell r="HG174">
            <v>0</v>
          </cell>
          <cell r="HH174">
            <v>0</v>
          </cell>
          <cell r="HI174">
            <v>0</v>
          </cell>
          <cell r="HJ174">
            <v>0</v>
          </cell>
          <cell r="HK174">
            <v>0</v>
          </cell>
          <cell r="HL174">
            <v>0</v>
          </cell>
          <cell r="HM174">
            <v>0</v>
          </cell>
          <cell r="HN174">
            <v>0</v>
          </cell>
          <cell r="HO174">
            <v>0</v>
          </cell>
          <cell r="HP174">
            <v>0</v>
          </cell>
          <cell r="HQ174">
            <v>0</v>
          </cell>
          <cell r="HR174">
            <v>0</v>
          </cell>
          <cell r="HS174">
            <v>0</v>
          </cell>
          <cell r="HT174">
            <v>0</v>
          </cell>
          <cell r="HU174">
            <v>0</v>
          </cell>
          <cell r="HV174">
            <v>0</v>
          </cell>
          <cell r="HW174">
            <v>0</v>
          </cell>
          <cell r="HX174">
            <v>0</v>
          </cell>
          <cell r="HY174">
            <v>0</v>
          </cell>
          <cell r="HZ174">
            <v>0</v>
          </cell>
          <cell r="IA174">
            <v>0</v>
          </cell>
          <cell r="IB174">
            <v>0</v>
          </cell>
          <cell r="IC174">
            <v>0</v>
          </cell>
          <cell r="ID174">
            <v>0</v>
          </cell>
          <cell r="IE174">
            <v>0</v>
          </cell>
          <cell r="IF174">
            <v>0</v>
          </cell>
          <cell r="IG174">
            <v>0</v>
          </cell>
          <cell r="IH174">
            <v>0</v>
          </cell>
          <cell r="II174">
            <v>0</v>
          </cell>
          <cell r="IJ174">
            <v>0</v>
          </cell>
          <cell r="IK174">
            <v>0</v>
          </cell>
          <cell r="IL174">
            <v>0</v>
          </cell>
          <cell r="IM174">
            <v>0</v>
          </cell>
          <cell r="IN174">
            <v>0</v>
          </cell>
          <cell r="IO174">
            <v>0</v>
          </cell>
          <cell r="IP174">
            <v>0</v>
          </cell>
          <cell r="IQ174">
            <v>0</v>
          </cell>
          <cell r="IR174">
            <v>0</v>
          </cell>
          <cell r="IS174">
            <v>0</v>
          </cell>
          <cell r="IT174">
            <v>0</v>
          </cell>
          <cell r="IU174">
            <v>0</v>
          </cell>
          <cell r="IV174">
            <v>0</v>
          </cell>
          <cell r="IW174">
            <v>0</v>
          </cell>
          <cell r="IX174">
            <v>0</v>
          </cell>
          <cell r="IY174">
            <v>0</v>
          </cell>
          <cell r="IZ174">
            <v>0</v>
          </cell>
          <cell r="JA174">
            <v>0</v>
          </cell>
          <cell r="JB174">
            <v>0</v>
          </cell>
          <cell r="JC174">
            <v>0</v>
          </cell>
          <cell r="JD174">
            <v>0</v>
          </cell>
          <cell r="JE174">
            <v>0</v>
          </cell>
          <cell r="JF174">
            <v>0</v>
          </cell>
          <cell r="JG174">
            <v>0</v>
          </cell>
          <cell r="JH174">
            <v>0</v>
          </cell>
          <cell r="JI174">
            <v>0</v>
          </cell>
          <cell r="JJ174">
            <v>0</v>
          </cell>
          <cell r="JK174">
            <v>0</v>
          </cell>
          <cell r="JL174">
            <v>0</v>
          </cell>
          <cell r="JM174">
            <v>0</v>
          </cell>
          <cell r="JN174">
            <v>0</v>
          </cell>
          <cell r="JO174">
            <v>0</v>
          </cell>
          <cell r="JP174">
            <v>0</v>
          </cell>
          <cell r="JQ174">
            <v>0</v>
          </cell>
          <cell r="JR174">
            <v>0</v>
          </cell>
          <cell r="JS174">
            <v>0</v>
          </cell>
          <cell r="JT174">
            <v>0</v>
          </cell>
          <cell r="JU174">
            <v>0</v>
          </cell>
          <cell r="JV174">
            <v>0</v>
          </cell>
          <cell r="JW174">
            <v>0</v>
          </cell>
          <cell r="JX174">
            <v>0</v>
          </cell>
          <cell r="JY174">
            <v>0</v>
          </cell>
          <cell r="JZ174">
            <v>0</v>
          </cell>
          <cell r="KA174">
            <v>0</v>
          </cell>
          <cell r="KB174">
            <v>0</v>
          </cell>
          <cell r="KC174">
            <v>0</v>
          </cell>
          <cell r="KD174">
            <v>0</v>
          </cell>
          <cell r="KE174">
            <v>0</v>
          </cell>
          <cell r="KF174">
            <v>0</v>
          </cell>
          <cell r="KG174">
            <v>0</v>
          </cell>
          <cell r="KH174">
            <v>0</v>
          </cell>
          <cell r="KI174">
            <v>0</v>
          </cell>
          <cell r="KJ174">
            <v>0</v>
          </cell>
          <cell r="KK174">
            <v>0</v>
          </cell>
          <cell r="KL174">
            <v>0</v>
          </cell>
          <cell r="KM174">
            <v>0</v>
          </cell>
          <cell r="KN174">
            <v>0</v>
          </cell>
          <cell r="KO174">
            <v>0</v>
          </cell>
          <cell r="KP174">
            <v>0</v>
          </cell>
          <cell r="KQ174">
            <v>0</v>
          </cell>
          <cell r="KR174">
            <v>0</v>
          </cell>
          <cell r="KS174">
            <v>0</v>
          </cell>
          <cell r="KT174">
            <v>0</v>
          </cell>
          <cell r="KU174">
            <v>0</v>
          </cell>
          <cell r="KV174">
            <v>0</v>
          </cell>
          <cell r="KW174">
            <v>0</v>
          </cell>
          <cell r="KX174">
            <v>0</v>
          </cell>
          <cell r="KY174">
            <v>0</v>
          </cell>
          <cell r="KZ174">
            <v>0</v>
          </cell>
          <cell r="LA174">
            <v>0</v>
          </cell>
          <cell r="LB174">
            <v>0</v>
          </cell>
          <cell r="LC174">
            <v>0</v>
          </cell>
          <cell r="LD174">
            <v>0</v>
          </cell>
          <cell r="LE174">
            <v>0</v>
          </cell>
          <cell r="LF174">
            <v>0</v>
          </cell>
          <cell r="LG174">
            <v>0</v>
          </cell>
          <cell r="LH174">
            <v>0</v>
          </cell>
          <cell r="LI174">
            <v>0</v>
          </cell>
        </row>
        <row r="175">
          <cell r="D175">
            <v>4514</v>
          </cell>
          <cell r="E175" t="str">
            <v>Pozajmice i krediti vanbudžetskim fondovima i opštinama</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U175">
            <v>0</v>
          </cell>
          <cell r="GV175">
            <v>0</v>
          </cell>
          <cell r="GW175">
            <v>0</v>
          </cell>
          <cell r="GX175">
            <v>0</v>
          </cell>
          <cell r="GY175">
            <v>0</v>
          </cell>
          <cell r="GZ175">
            <v>0</v>
          </cell>
          <cell r="HA175">
            <v>0</v>
          </cell>
          <cell r="HB175">
            <v>0</v>
          </cell>
          <cell r="HC175">
            <v>0</v>
          </cell>
          <cell r="HD175">
            <v>0</v>
          </cell>
          <cell r="HE175">
            <v>0</v>
          </cell>
          <cell r="HF175">
            <v>0</v>
          </cell>
          <cell r="HG175">
            <v>0</v>
          </cell>
          <cell r="HH175">
            <v>0</v>
          </cell>
          <cell r="HI175">
            <v>0</v>
          </cell>
          <cell r="HJ175">
            <v>0</v>
          </cell>
          <cell r="HK175">
            <v>0</v>
          </cell>
          <cell r="HL175">
            <v>0</v>
          </cell>
          <cell r="HM175">
            <v>0</v>
          </cell>
          <cell r="HN175">
            <v>0</v>
          </cell>
          <cell r="HO175">
            <v>0</v>
          </cell>
          <cell r="HP175">
            <v>0</v>
          </cell>
          <cell r="HQ175">
            <v>0</v>
          </cell>
          <cell r="HR175">
            <v>0</v>
          </cell>
          <cell r="HS175">
            <v>0</v>
          </cell>
          <cell r="HT175">
            <v>0</v>
          </cell>
          <cell r="HU175">
            <v>0</v>
          </cell>
          <cell r="HV175">
            <v>0</v>
          </cell>
          <cell r="HW175">
            <v>0</v>
          </cell>
          <cell r="HX175">
            <v>0</v>
          </cell>
          <cell r="HY175">
            <v>0</v>
          </cell>
          <cell r="HZ175">
            <v>0</v>
          </cell>
          <cell r="IA175">
            <v>0</v>
          </cell>
          <cell r="IB175">
            <v>0</v>
          </cell>
          <cell r="IC175">
            <v>0</v>
          </cell>
          <cell r="ID175">
            <v>0</v>
          </cell>
          <cell r="IE175">
            <v>0</v>
          </cell>
          <cell r="IF175">
            <v>0</v>
          </cell>
          <cell r="IG175">
            <v>0</v>
          </cell>
          <cell r="IH175">
            <v>0</v>
          </cell>
          <cell r="II175">
            <v>0</v>
          </cell>
          <cell r="IJ175">
            <v>0</v>
          </cell>
          <cell r="IK175">
            <v>0</v>
          </cell>
          <cell r="IL175">
            <v>0</v>
          </cell>
          <cell r="IM175">
            <v>0</v>
          </cell>
          <cell r="IN175">
            <v>0</v>
          </cell>
          <cell r="IO175">
            <v>0</v>
          </cell>
          <cell r="IP175">
            <v>0</v>
          </cell>
          <cell r="IQ175">
            <v>0</v>
          </cell>
          <cell r="IR175">
            <v>0</v>
          </cell>
          <cell r="IS175">
            <v>0</v>
          </cell>
          <cell r="IT175">
            <v>0</v>
          </cell>
          <cell r="IU175">
            <v>0</v>
          </cell>
          <cell r="IV175">
            <v>0</v>
          </cell>
          <cell r="IW175">
            <v>0</v>
          </cell>
          <cell r="IX175">
            <v>0</v>
          </cell>
          <cell r="IY175">
            <v>0</v>
          </cell>
          <cell r="IZ175">
            <v>0</v>
          </cell>
          <cell r="JA175">
            <v>0</v>
          </cell>
          <cell r="JB175">
            <v>0</v>
          </cell>
          <cell r="JC175">
            <v>0</v>
          </cell>
          <cell r="JD175">
            <v>0</v>
          </cell>
          <cell r="JE175">
            <v>0</v>
          </cell>
          <cell r="JF175">
            <v>0</v>
          </cell>
          <cell r="JG175">
            <v>0</v>
          </cell>
          <cell r="JH175">
            <v>0</v>
          </cell>
          <cell r="JI175">
            <v>0</v>
          </cell>
          <cell r="JJ175">
            <v>0</v>
          </cell>
          <cell r="JK175">
            <v>0</v>
          </cell>
          <cell r="JL175">
            <v>0</v>
          </cell>
          <cell r="JM175">
            <v>0</v>
          </cell>
          <cell r="JN175">
            <v>0</v>
          </cell>
          <cell r="JO175">
            <v>0</v>
          </cell>
          <cell r="JP175">
            <v>0</v>
          </cell>
          <cell r="JQ175">
            <v>0</v>
          </cell>
          <cell r="JR175">
            <v>0</v>
          </cell>
          <cell r="JS175">
            <v>0</v>
          </cell>
          <cell r="JT175">
            <v>0</v>
          </cell>
          <cell r="JU175">
            <v>0</v>
          </cell>
          <cell r="JV175">
            <v>0</v>
          </cell>
          <cell r="JW175">
            <v>0</v>
          </cell>
          <cell r="JX175">
            <v>0</v>
          </cell>
          <cell r="JY175">
            <v>0</v>
          </cell>
          <cell r="JZ175">
            <v>0</v>
          </cell>
          <cell r="KA175">
            <v>0</v>
          </cell>
          <cell r="KB175">
            <v>0</v>
          </cell>
          <cell r="KC175">
            <v>0</v>
          </cell>
          <cell r="KD175">
            <v>0</v>
          </cell>
          <cell r="KE175">
            <v>0</v>
          </cell>
          <cell r="KF175">
            <v>0</v>
          </cell>
          <cell r="KG175">
            <v>0</v>
          </cell>
          <cell r="KH175">
            <v>0</v>
          </cell>
          <cell r="KI175">
            <v>0</v>
          </cell>
          <cell r="KJ175">
            <v>0</v>
          </cell>
          <cell r="KK175">
            <v>0</v>
          </cell>
          <cell r="KL175">
            <v>0</v>
          </cell>
          <cell r="KM175">
            <v>0</v>
          </cell>
          <cell r="KN175">
            <v>0</v>
          </cell>
          <cell r="KO175">
            <v>0</v>
          </cell>
          <cell r="KP175">
            <v>0</v>
          </cell>
          <cell r="KQ175">
            <v>0</v>
          </cell>
          <cell r="KR175">
            <v>0</v>
          </cell>
          <cell r="KS175">
            <v>0</v>
          </cell>
          <cell r="KT175">
            <v>0</v>
          </cell>
          <cell r="KU175">
            <v>0</v>
          </cell>
          <cell r="KV175">
            <v>0</v>
          </cell>
          <cell r="KW175">
            <v>0</v>
          </cell>
          <cell r="KX175">
            <v>0</v>
          </cell>
          <cell r="KY175">
            <v>0</v>
          </cell>
          <cell r="KZ175">
            <v>0</v>
          </cell>
          <cell r="LA175">
            <v>0</v>
          </cell>
          <cell r="LB175">
            <v>0</v>
          </cell>
          <cell r="LC175">
            <v>0</v>
          </cell>
          <cell r="LD175">
            <v>0</v>
          </cell>
          <cell r="LE175">
            <v>0</v>
          </cell>
          <cell r="LF175">
            <v>0</v>
          </cell>
          <cell r="LG175">
            <v>0</v>
          </cell>
          <cell r="LH175">
            <v>0</v>
          </cell>
          <cell r="LI175">
            <v>0</v>
          </cell>
        </row>
        <row r="176">
          <cell r="D176">
            <v>4515</v>
          </cell>
          <cell r="E176" t="str">
            <v>Ostale pozajmice i krediti</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v>0</v>
          </cell>
          <cell r="CJ176">
            <v>0</v>
          </cell>
          <cell r="CK176">
            <v>0</v>
          </cell>
          <cell r="CL176">
            <v>5000</v>
          </cell>
          <cell r="CM176">
            <v>57001.11</v>
          </cell>
          <cell r="CN176">
            <v>67666.66</v>
          </cell>
          <cell r="CO176">
            <v>220833.34</v>
          </cell>
          <cell r="CP176">
            <v>60000</v>
          </cell>
          <cell r="CQ176">
            <v>5000</v>
          </cell>
          <cell r="CR176">
            <v>27500</v>
          </cell>
          <cell r="CS176">
            <v>40000</v>
          </cell>
          <cell r="CT176">
            <v>15000</v>
          </cell>
          <cell r="CU176">
            <v>257284.19</v>
          </cell>
          <cell r="CV176">
            <v>69000</v>
          </cell>
          <cell r="CW176">
            <v>528496.68000000005</v>
          </cell>
          <cell r="CX176">
            <v>41666.67</v>
          </cell>
          <cell r="CY176">
            <v>208001.12</v>
          </cell>
          <cell r="CZ176">
            <v>0</v>
          </cell>
          <cell r="DA176">
            <v>0</v>
          </cell>
          <cell r="DB176">
            <v>0</v>
          </cell>
          <cell r="DC176">
            <v>126666.67</v>
          </cell>
          <cell r="DD176">
            <v>16000</v>
          </cell>
          <cell r="DE176">
            <v>15000</v>
          </cell>
          <cell r="DF176">
            <v>220500</v>
          </cell>
          <cell r="DG176">
            <v>5000</v>
          </cell>
          <cell r="DH176">
            <v>105666.66</v>
          </cell>
          <cell r="DI176">
            <v>313244.64999999997</v>
          </cell>
          <cell r="DJ176">
            <v>13003.12</v>
          </cell>
          <cell r="DK176">
            <v>14000</v>
          </cell>
          <cell r="DL176">
            <v>0</v>
          </cell>
          <cell r="DM176">
            <v>0</v>
          </cell>
          <cell r="DN176">
            <v>0</v>
          </cell>
          <cell r="DO176">
            <v>10500</v>
          </cell>
          <cell r="DP176">
            <v>163833.34</v>
          </cell>
          <cell r="DQ176">
            <v>161666.66999999998</v>
          </cell>
          <cell r="DR176">
            <v>0</v>
          </cell>
          <cell r="DS176">
            <v>331666.67</v>
          </cell>
          <cell r="DT176">
            <v>432566.31999999995</v>
          </cell>
          <cell r="DU176">
            <v>410000</v>
          </cell>
          <cell r="DV176">
            <v>138166.66999999998</v>
          </cell>
          <cell r="DW176">
            <v>0</v>
          </cell>
          <cell r="DX176">
            <v>160000</v>
          </cell>
          <cell r="DY176">
            <v>118000</v>
          </cell>
          <cell r="DZ176">
            <v>10000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U176">
            <v>0</v>
          </cell>
          <cell r="GV176">
            <v>0</v>
          </cell>
          <cell r="GW176">
            <v>0</v>
          </cell>
          <cell r="GX176">
            <v>0</v>
          </cell>
          <cell r="GY176">
            <v>0</v>
          </cell>
          <cell r="GZ176">
            <v>0</v>
          </cell>
          <cell r="HA176">
            <v>0</v>
          </cell>
          <cell r="HB176">
            <v>0</v>
          </cell>
          <cell r="HC176">
            <v>0</v>
          </cell>
          <cell r="HD176">
            <v>0</v>
          </cell>
          <cell r="HE176">
            <v>0</v>
          </cell>
          <cell r="HF176">
            <v>0</v>
          </cell>
          <cell r="HG176">
            <v>0</v>
          </cell>
          <cell r="HH176">
            <v>0</v>
          </cell>
          <cell r="HI176">
            <v>0</v>
          </cell>
          <cell r="HJ176">
            <v>0</v>
          </cell>
          <cell r="HK176">
            <v>0</v>
          </cell>
          <cell r="HL176">
            <v>0</v>
          </cell>
          <cell r="HM176">
            <v>0</v>
          </cell>
          <cell r="HN176">
            <v>0</v>
          </cell>
          <cell r="HO176">
            <v>0</v>
          </cell>
          <cell r="HP176">
            <v>0</v>
          </cell>
          <cell r="HQ176">
            <v>0</v>
          </cell>
          <cell r="HR176">
            <v>0</v>
          </cell>
          <cell r="HS176">
            <v>0</v>
          </cell>
          <cell r="HT176">
            <v>0</v>
          </cell>
          <cell r="HU176">
            <v>0</v>
          </cell>
          <cell r="HV176">
            <v>0</v>
          </cell>
          <cell r="HW176">
            <v>0</v>
          </cell>
          <cell r="HX176">
            <v>0</v>
          </cell>
          <cell r="HY176">
            <v>0</v>
          </cell>
          <cell r="HZ176">
            <v>0</v>
          </cell>
          <cell r="IA176">
            <v>0</v>
          </cell>
          <cell r="IB176">
            <v>0</v>
          </cell>
          <cell r="IC176">
            <v>0</v>
          </cell>
          <cell r="ID176">
            <v>0</v>
          </cell>
          <cell r="IE176">
            <v>0</v>
          </cell>
          <cell r="IF176">
            <v>0</v>
          </cell>
          <cell r="IG176">
            <v>0</v>
          </cell>
          <cell r="IH176">
            <v>0</v>
          </cell>
          <cell r="II176">
            <v>0</v>
          </cell>
          <cell r="IJ176">
            <v>0</v>
          </cell>
          <cell r="IK176">
            <v>0</v>
          </cell>
          <cell r="IL176">
            <v>0</v>
          </cell>
          <cell r="IM176">
            <v>0</v>
          </cell>
          <cell r="IN176">
            <v>0</v>
          </cell>
          <cell r="IO176">
            <v>0</v>
          </cell>
          <cell r="IP176">
            <v>0</v>
          </cell>
          <cell r="IQ176">
            <v>0</v>
          </cell>
          <cell r="IR176">
            <v>0</v>
          </cell>
          <cell r="IS176">
            <v>0</v>
          </cell>
          <cell r="IT176">
            <v>0</v>
          </cell>
          <cell r="IU176">
            <v>0</v>
          </cell>
          <cell r="IV176">
            <v>0</v>
          </cell>
          <cell r="IW176">
            <v>0</v>
          </cell>
          <cell r="IX176">
            <v>0</v>
          </cell>
          <cell r="IY176">
            <v>0</v>
          </cell>
          <cell r="IZ176">
            <v>0</v>
          </cell>
          <cell r="JA176">
            <v>0</v>
          </cell>
          <cell r="JB176">
            <v>0</v>
          </cell>
          <cell r="JC176">
            <v>0</v>
          </cell>
          <cell r="JD176">
            <v>0</v>
          </cell>
          <cell r="JE176">
            <v>0</v>
          </cell>
          <cell r="JF176">
            <v>0</v>
          </cell>
          <cell r="JG176">
            <v>0</v>
          </cell>
          <cell r="JH176">
            <v>0</v>
          </cell>
          <cell r="JI176">
            <v>0</v>
          </cell>
          <cell r="JJ176">
            <v>0</v>
          </cell>
          <cell r="JK176">
            <v>0</v>
          </cell>
          <cell r="JL176">
            <v>0</v>
          </cell>
          <cell r="JM176">
            <v>0</v>
          </cell>
          <cell r="JN176">
            <v>0</v>
          </cell>
          <cell r="JO176">
            <v>0</v>
          </cell>
          <cell r="JP176">
            <v>0</v>
          </cell>
          <cell r="JQ176">
            <v>0</v>
          </cell>
          <cell r="JR176">
            <v>0</v>
          </cell>
          <cell r="JS176">
            <v>0</v>
          </cell>
          <cell r="JT176">
            <v>0</v>
          </cell>
          <cell r="JU176">
            <v>0</v>
          </cell>
          <cell r="JV176">
            <v>0</v>
          </cell>
          <cell r="JW176">
            <v>0</v>
          </cell>
          <cell r="JX176">
            <v>0</v>
          </cell>
          <cell r="JY176">
            <v>0</v>
          </cell>
          <cell r="JZ176">
            <v>0</v>
          </cell>
          <cell r="KA176">
            <v>0</v>
          </cell>
          <cell r="KB176">
            <v>0</v>
          </cell>
          <cell r="KC176">
            <v>0</v>
          </cell>
          <cell r="KD176">
            <v>0</v>
          </cell>
          <cell r="KE176">
            <v>0</v>
          </cell>
          <cell r="KF176">
            <v>0</v>
          </cell>
          <cell r="KG176">
            <v>0</v>
          </cell>
          <cell r="KH176">
            <v>0</v>
          </cell>
          <cell r="KI176">
            <v>0</v>
          </cell>
          <cell r="KJ176">
            <v>0</v>
          </cell>
          <cell r="KK176">
            <v>0</v>
          </cell>
          <cell r="KL176">
            <v>0</v>
          </cell>
          <cell r="KM176">
            <v>0</v>
          </cell>
          <cell r="KN176">
            <v>0</v>
          </cell>
          <cell r="KO176">
            <v>0</v>
          </cell>
          <cell r="KP176">
            <v>0</v>
          </cell>
          <cell r="KQ176">
            <v>0</v>
          </cell>
          <cell r="KR176">
            <v>0</v>
          </cell>
          <cell r="KS176">
            <v>0</v>
          </cell>
          <cell r="KT176">
            <v>0</v>
          </cell>
          <cell r="KU176">
            <v>0</v>
          </cell>
          <cell r="KV176">
            <v>0</v>
          </cell>
          <cell r="KW176">
            <v>0</v>
          </cell>
          <cell r="KX176">
            <v>0</v>
          </cell>
          <cell r="KY176">
            <v>0</v>
          </cell>
          <cell r="KZ176">
            <v>0</v>
          </cell>
          <cell r="LA176">
            <v>0</v>
          </cell>
          <cell r="LB176">
            <v>0</v>
          </cell>
          <cell r="LC176">
            <v>0</v>
          </cell>
          <cell r="LD176">
            <v>0</v>
          </cell>
          <cell r="LE176">
            <v>0</v>
          </cell>
          <cell r="LF176">
            <v>0</v>
          </cell>
          <cell r="LG176">
            <v>0</v>
          </cell>
          <cell r="LH176">
            <v>0</v>
          </cell>
          <cell r="LI176">
            <v>0</v>
          </cell>
        </row>
        <row r="177">
          <cell r="A177" t="str">
            <v xml:space="preserve"> </v>
          </cell>
          <cell r="B177">
            <v>46</v>
          </cell>
          <cell r="E177" t="str">
            <v>Otplata dugova</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13535535.23</v>
          </cell>
          <cell r="CM177">
            <v>1235188.6600000001</v>
          </cell>
          <cell r="CN177">
            <v>5069298.5799999991</v>
          </cell>
          <cell r="CO177">
            <v>5426716.3900000006</v>
          </cell>
          <cell r="CP177">
            <v>4462597.3999999994</v>
          </cell>
          <cell r="CQ177">
            <v>12284472.710000001</v>
          </cell>
          <cell r="CR177">
            <v>19258533.780000001</v>
          </cell>
          <cell r="CS177">
            <v>10735160.850000001</v>
          </cell>
          <cell r="CT177">
            <v>19194056.120000001</v>
          </cell>
          <cell r="CU177">
            <v>11227719.770000001</v>
          </cell>
          <cell r="CV177">
            <v>7409763.3200000003</v>
          </cell>
          <cell r="CW177">
            <v>64186408.939999998</v>
          </cell>
          <cell r="CX177">
            <v>2995587.7600000002</v>
          </cell>
          <cell r="CY177">
            <v>3336299.88</v>
          </cell>
          <cell r="CZ177">
            <v>7984326.129999999</v>
          </cell>
          <cell r="DA177">
            <v>37331422.000000007</v>
          </cell>
          <cell r="DB177">
            <v>9651336.870000001</v>
          </cell>
          <cell r="DC177">
            <v>51081075.510000005</v>
          </cell>
          <cell r="DD177">
            <v>31417546.140000001</v>
          </cell>
          <cell r="DE177">
            <v>4545826.76</v>
          </cell>
          <cell r="DF177">
            <v>14570015.650000002</v>
          </cell>
          <cell r="DG177">
            <v>10152744.359999999</v>
          </cell>
          <cell r="DH177">
            <v>5468562.75</v>
          </cell>
          <cell r="DI177">
            <v>31216208.469999999</v>
          </cell>
          <cell r="DJ177">
            <v>30743987.649999999</v>
          </cell>
          <cell r="DK177">
            <v>41933056.25</v>
          </cell>
          <cell r="DL177">
            <v>60545576.710000008</v>
          </cell>
          <cell r="DM177">
            <v>39716380.309999995</v>
          </cell>
          <cell r="DN177">
            <v>5165036.2</v>
          </cell>
          <cell r="DO177">
            <v>34898791.960000001</v>
          </cell>
          <cell r="DP177">
            <v>65561192.199999996</v>
          </cell>
          <cell r="DQ177">
            <v>41358707.579999998</v>
          </cell>
          <cell r="DR177">
            <v>179757421.46000001</v>
          </cell>
          <cell r="DS177">
            <v>5631090.1799999997</v>
          </cell>
          <cell r="DT177">
            <v>5375527.7300000004</v>
          </cell>
          <cell r="DU177">
            <v>31056200.529999994</v>
          </cell>
          <cell r="DV177">
            <v>16619750.74</v>
          </cell>
          <cell r="DW177">
            <v>1379235.0899999999</v>
          </cell>
          <cell r="DX177">
            <v>23229015.260000002</v>
          </cell>
          <cell r="DY177">
            <v>8252837.79</v>
          </cell>
          <cell r="DZ177">
            <v>0</v>
          </cell>
          <cell r="EB177">
            <v>0</v>
          </cell>
          <cell r="EC177">
            <v>30149651.920000002</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U177">
            <v>0</v>
          </cell>
          <cell r="GV177">
            <v>0</v>
          </cell>
          <cell r="GW177">
            <v>0</v>
          </cell>
          <cell r="GX177">
            <v>0</v>
          </cell>
          <cell r="GY177">
            <v>0</v>
          </cell>
          <cell r="GZ177">
            <v>0</v>
          </cell>
          <cell r="HA177">
            <v>0</v>
          </cell>
          <cell r="HB177">
            <v>0</v>
          </cell>
          <cell r="HC177">
            <v>0</v>
          </cell>
          <cell r="HD177">
            <v>0</v>
          </cell>
          <cell r="HE177">
            <v>0</v>
          </cell>
          <cell r="HF177">
            <v>0</v>
          </cell>
          <cell r="HG177">
            <v>0</v>
          </cell>
          <cell r="HH177">
            <v>0</v>
          </cell>
          <cell r="HI177">
            <v>0</v>
          </cell>
          <cell r="HJ177">
            <v>0</v>
          </cell>
          <cell r="HK177">
            <v>0</v>
          </cell>
          <cell r="HL177">
            <v>0</v>
          </cell>
          <cell r="HM177">
            <v>0</v>
          </cell>
          <cell r="HN177">
            <v>0</v>
          </cell>
          <cell r="HO177">
            <v>0</v>
          </cell>
          <cell r="HP177">
            <v>0</v>
          </cell>
          <cell r="HQ177">
            <v>0</v>
          </cell>
          <cell r="HR177">
            <v>0</v>
          </cell>
          <cell r="HS177">
            <v>0</v>
          </cell>
          <cell r="HT177">
            <v>0</v>
          </cell>
          <cell r="HU177">
            <v>0</v>
          </cell>
          <cell r="HV177">
            <v>0</v>
          </cell>
          <cell r="HW177">
            <v>0</v>
          </cell>
          <cell r="HX177">
            <v>0</v>
          </cell>
          <cell r="HY177">
            <v>0</v>
          </cell>
          <cell r="HZ177">
            <v>0</v>
          </cell>
          <cell r="IA177">
            <v>0</v>
          </cell>
          <cell r="IB177">
            <v>0</v>
          </cell>
          <cell r="IC177">
            <v>0</v>
          </cell>
          <cell r="ID177">
            <v>0</v>
          </cell>
          <cell r="IE177">
            <v>0</v>
          </cell>
          <cell r="IF177">
            <v>0</v>
          </cell>
          <cell r="IG177">
            <v>0</v>
          </cell>
          <cell r="IH177">
            <v>0</v>
          </cell>
          <cell r="II177">
            <v>0</v>
          </cell>
          <cell r="IJ177">
            <v>0</v>
          </cell>
          <cell r="IK177">
            <v>0</v>
          </cell>
          <cell r="IL177">
            <v>0</v>
          </cell>
          <cell r="IM177">
            <v>0</v>
          </cell>
          <cell r="IN177">
            <v>0</v>
          </cell>
          <cell r="IO177">
            <v>0</v>
          </cell>
          <cell r="IP177">
            <v>0</v>
          </cell>
          <cell r="IQ177">
            <v>0</v>
          </cell>
          <cell r="IR177">
            <v>0</v>
          </cell>
          <cell r="IS177">
            <v>0</v>
          </cell>
          <cell r="IT177">
            <v>0</v>
          </cell>
          <cell r="IU177">
            <v>0</v>
          </cell>
          <cell r="IV177">
            <v>0</v>
          </cell>
          <cell r="IW177">
            <v>0</v>
          </cell>
          <cell r="IX177">
            <v>0</v>
          </cell>
          <cell r="IY177">
            <v>0</v>
          </cell>
          <cell r="IZ177">
            <v>0</v>
          </cell>
          <cell r="JA177">
            <v>0</v>
          </cell>
          <cell r="JB177">
            <v>0</v>
          </cell>
          <cell r="JC177">
            <v>0</v>
          </cell>
          <cell r="JD177">
            <v>0</v>
          </cell>
          <cell r="JE177">
            <v>0</v>
          </cell>
          <cell r="JF177">
            <v>0</v>
          </cell>
          <cell r="JG177">
            <v>0</v>
          </cell>
          <cell r="JH177">
            <v>0</v>
          </cell>
          <cell r="JI177">
            <v>0</v>
          </cell>
          <cell r="JJ177">
            <v>0</v>
          </cell>
          <cell r="JK177">
            <v>0</v>
          </cell>
          <cell r="JL177">
            <v>0</v>
          </cell>
          <cell r="JM177">
            <v>0</v>
          </cell>
          <cell r="JN177">
            <v>0</v>
          </cell>
          <cell r="JO177">
            <v>0</v>
          </cell>
          <cell r="JP177">
            <v>0</v>
          </cell>
          <cell r="JQ177">
            <v>0</v>
          </cell>
          <cell r="JR177">
            <v>0</v>
          </cell>
          <cell r="JS177">
            <v>0</v>
          </cell>
          <cell r="JT177">
            <v>0</v>
          </cell>
          <cell r="JU177">
            <v>0</v>
          </cell>
          <cell r="JV177">
            <v>0</v>
          </cell>
          <cell r="JW177">
            <v>0</v>
          </cell>
          <cell r="JX177">
            <v>0</v>
          </cell>
          <cell r="JY177">
            <v>0</v>
          </cell>
          <cell r="JZ177">
            <v>0</v>
          </cell>
          <cell r="KA177">
            <v>0</v>
          </cell>
          <cell r="KB177">
            <v>0</v>
          </cell>
          <cell r="KC177">
            <v>0</v>
          </cell>
          <cell r="KD177">
            <v>0</v>
          </cell>
          <cell r="KE177">
            <v>0</v>
          </cell>
          <cell r="KF177">
            <v>0</v>
          </cell>
          <cell r="KG177">
            <v>0</v>
          </cell>
          <cell r="KH177">
            <v>0</v>
          </cell>
          <cell r="KI177">
            <v>0</v>
          </cell>
          <cell r="KJ177">
            <v>0</v>
          </cell>
          <cell r="KK177">
            <v>0</v>
          </cell>
          <cell r="KL177">
            <v>0</v>
          </cell>
          <cell r="KM177">
            <v>0</v>
          </cell>
          <cell r="KN177">
            <v>0</v>
          </cell>
          <cell r="KO177">
            <v>0</v>
          </cell>
          <cell r="KP177">
            <v>0</v>
          </cell>
          <cell r="KQ177">
            <v>0</v>
          </cell>
          <cell r="KR177">
            <v>0</v>
          </cell>
          <cell r="KS177">
            <v>0</v>
          </cell>
          <cell r="KT177">
            <v>0</v>
          </cell>
          <cell r="KU177">
            <v>0</v>
          </cell>
          <cell r="KV177">
            <v>0</v>
          </cell>
          <cell r="KW177">
            <v>0</v>
          </cell>
          <cell r="KX177">
            <v>0</v>
          </cell>
          <cell r="KY177">
            <v>0</v>
          </cell>
          <cell r="KZ177">
            <v>0</v>
          </cell>
          <cell r="LA177">
            <v>0</v>
          </cell>
          <cell r="LB177">
            <v>0</v>
          </cell>
          <cell r="LC177">
            <v>0</v>
          </cell>
          <cell r="LD177">
            <v>0</v>
          </cell>
          <cell r="LE177">
            <v>0</v>
          </cell>
          <cell r="LF177">
            <v>0</v>
          </cell>
          <cell r="LG177">
            <v>0</v>
          </cell>
          <cell r="LH177">
            <v>0</v>
          </cell>
          <cell r="LI177">
            <v>0</v>
          </cell>
        </row>
        <row r="178">
          <cell r="C178">
            <v>461</v>
          </cell>
          <cell r="D178">
            <v>461</v>
          </cell>
          <cell r="E178" t="str">
            <v>Otplata duga</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v>0</v>
          </cell>
          <cell r="CJ178">
            <v>0</v>
          </cell>
          <cell r="CK178">
            <v>0</v>
          </cell>
          <cell r="CL178">
            <v>13535535.23</v>
          </cell>
          <cell r="CM178">
            <v>1235188.6600000001</v>
          </cell>
          <cell r="CN178">
            <v>5069298.5799999991</v>
          </cell>
          <cell r="CO178">
            <v>5426716.3900000006</v>
          </cell>
          <cell r="CP178">
            <v>4462597.3999999994</v>
          </cell>
          <cell r="CQ178">
            <v>12284472.710000001</v>
          </cell>
          <cell r="CR178">
            <v>19258533.780000001</v>
          </cell>
          <cell r="CS178">
            <v>10735160.850000001</v>
          </cell>
          <cell r="CT178">
            <v>19194056.120000001</v>
          </cell>
          <cell r="CU178">
            <v>11227719.770000001</v>
          </cell>
          <cell r="CV178">
            <v>7409763.3200000003</v>
          </cell>
          <cell r="CW178">
            <v>64186408.939999998</v>
          </cell>
          <cell r="CX178">
            <v>3364477.11</v>
          </cell>
          <cell r="CY178">
            <v>45654816.32</v>
          </cell>
          <cell r="CZ178">
            <v>22205420.34</v>
          </cell>
          <cell r="DA178">
            <v>49258983</v>
          </cell>
          <cell r="DB178">
            <v>94499075.870000005</v>
          </cell>
          <cell r="DC178">
            <v>51081075.510000005</v>
          </cell>
          <cell r="DD178">
            <v>44974508.479999997</v>
          </cell>
          <cell r="DE178">
            <v>44341927.229999997</v>
          </cell>
          <cell r="DF178">
            <v>30493617.170000002</v>
          </cell>
          <cell r="DG178">
            <v>12243195.890000001</v>
          </cell>
          <cell r="DH178">
            <v>5841018.7400000002</v>
          </cell>
          <cell r="DI178">
            <v>30843752.48</v>
          </cell>
          <cell r="DJ178">
            <v>30743987.649999999</v>
          </cell>
          <cell r="DK178">
            <v>41933056.25</v>
          </cell>
          <cell r="DL178">
            <v>60545576.710000008</v>
          </cell>
          <cell r="DM178">
            <v>39716380.309999995</v>
          </cell>
          <cell r="DN178">
            <v>5165036.2</v>
          </cell>
          <cell r="DO178">
            <v>34898791.960000001</v>
          </cell>
          <cell r="DP178">
            <v>65561192.199999996</v>
          </cell>
          <cell r="DQ178">
            <v>41358707.579999998</v>
          </cell>
          <cell r="DR178">
            <v>179757421.46000001</v>
          </cell>
          <cell r="DS178">
            <v>5631090.1799999997</v>
          </cell>
          <cell r="DT178">
            <v>5375527.7300000004</v>
          </cell>
          <cell r="DU178">
            <v>31056200.529999994</v>
          </cell>
          <cell r="DV178">
            <v>16619750.74</v>
          </cell>
          <cell r="DW178">
            <v>1379235.0899999999</v>
          </cell>
          <cell r="DX178">
            <v>23229015.260000002</v>
          </cell>
          <cell r="DY178">
            <v>8252837.79</v>
          </cell>
          <cell r="DZ178">
            <v>0</v>
          </cell>
          <cell r="EB178">
            <v>0</v>
          </cell>
          <cell r="EC178">
            <v>26917709.039999999</v>
          </cell>
          <cell r="ED178">
            <v>0</v>
          </cell>
          <cell r="EE178">
            <v>0</v>
          </cell>
          <cell r="EF178">
            <v>0</v>
          </cell>
          <cell r="EG178">
            <v>0</v>
          </cell>
          <cell r="EH178">
            <v>0</v>
          </cell>
          <cell r="EI178">
            <v>0</v>
          </cell>
          <cell r="EJ178">
            <v>0</v>
          </cell>
          <cell r="EK178">
            <v>0</v>
          </cell>
          <cell r="EL178">
            <v>0</v>
          </cell>
          <cell r="EM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U178">
            <v>0</v>
          </cell>
          <cell r="GV178">
            <v>0</v>
          </cell>
          <cell r="GW178">
            <v>0</v>
          </cell>
          <cell r="GX178">
            <v>0</v>
          </cell>
          <cell r="GY178">
            <v>0</v>
          </cell>
          <cell r="GZ178">
            <v>0</v>
          </cell>
          <cell r="HA178">
            <v>0</v>
          </cell>
          <cell r="HB178">
            <v>0</v>
          </cell>
          <cell r="HC178">
            <v>0</v>
          </cell>
          <cell r="HD178">
            <v>0</v>
          </cell>
          <cell r="HE178">
            <v>0</v>
          </cell>
          <cell r="HF178">
            <v>0</v>
          </cell>
          <cell r="HG178">
            <v>0</v>
          </cell>
          <cell r="HH178">
            <v>0</v>
          </cell>
          <cell r="HI178">
            <v>0</v>
          </cell>
          <cell r="HJ178">
            <v>0</v>
          </cell>
          <cell r="HK178">
            <v>0</v>
          </cell>
          <cell r="HL178">
            <v>0</v>
          </cell>
          <cell r="HM178">
            <v>0</v>
          </cell>
          <cell r="HN178">
            <v>0</v>
          </cell>
          <cell r="HO178">
            <v>0</v>
          </cell>
          <cell r="HP178">
            <v>0</v>
          </cell>
          <cell r="HQ178">
            <v>0</v>
          </cell>
          <cell r="HR178">
            <v>0</v>
          </cell>
          <cell r="HS178">
            <v>0</v>
          </cell>
          <cell r="HT178">
            <v>0</v>
          </cell>
          <cell r="HU178">
            <v>0</v>
          </cell>
          <cell r="HV178">
            <v>0</v>
          </cell>
          <cell r="HW178">
            <v>0</v>
          </cell>
          <cell r="HX178">
            <v>0</v>
          </cell>
          <cell r="HY178">
            <v>0</v>
          </cell>
          <cell r="HZ178">
            <v>0</v>
          </cell>
          <cell r="IA178">
            <v>0</v>
          </cell>
          <cell r="IB178">
            <v>0</v>
          </cell>
          <cell r="IC178">
            <v>0</v>
          </cell>
          <cell r="ID178">
            <v>0</v>
          </cell>
          <cell r="IE178">
            <v>0</v>
          </cell>
          <cell r="IF178">
            <v>0</v>
          </cell>
          <cell r="IG178">
            <v>0</v>
          </cell>
          <cell r="IH178">
            <v>0</v>
          </cell>
          <cell r="II178">
            <v>0</v>
          </cell>
          <cell r="IJ178">
            <v>0</v>
          </cell>
          <cell r="IK178">
            <v>0</v>
          </cell>
          <cell r="IL178">
            <v>0</v>
          </cell>
          <cell r="IM178">
            <v>0</v>
          </cell>
          <cell r="IN178">
            <v>0</v>
          </cell>
          <cell r="IO178">
            <v>0</v>
          </cell>
          <cell r="IP178">
            <v>0</v>
          </cell>
          <cell r="IQ178">
            <v>0</v>
          </cell>
          <cell r="IR178">
            <v>0</v>
          </cell>
          <cell r="IS178">
            <v>0</v>
          </cell>
          <cell r="IT178">
            <v>0</v>
          </cell>
          <cell r="IU178">
            <v>0</v>
          </cell>
          <cell r="IV178">
            <v>0</v>
          </cell>
          <cell r="IW178">
            <v>0</v>
          </cell>
          <cell r="IX178">
            <v>0</v>
          </cell>
          <cell r="IY178">
            <v>0</v>
          </cell>
          <cell r="IZ178">
            <v>0</v>
          </cell>
          <cell r="JA178">
            <v>0</v>
          </cell>
          <cell r="JB178">
            <v>0</v>
          </cell>
          <cell r="JC178">
            <v>0</v>
          </cell>
          <cell r="JD178">
            <v>0</v>
          </cell>
          <cell r="JE178">
            <v>0</v>
          </cell>
          <cell r="JF178">
            <v>0</v>
          </cell>
          <cell r="JG178">
            <v>0</v>
          </cell>
          <cell r="JH178">
            <v>0</v>
          </cell>
          <cell r="JI178">
            <v>0</v>
          </cell>
          <cell r="JJ178">
            <v>0</v>
          </cell>
          <cell r="JK178">
            <v>0</v>
          </cell>
          <cell r="JL178">
            <v>0</v>
          </cell>
          <cell r="JM178">
            <v>0</v>
          </cell>
          <cell r="JN178">
            <v>0</v>
          </cell>
          <cell r="JO178">
            <v>0</v>
          </cell>
          <cell r="JP178">
            <v>0</v>
          </cell>
          <cell r="JQ178">
            <v>0</v>
          </cell>
          <cell r="JR178">
            <v>0</v>
          </cell>
          <cell r="JS178">
            <v>0</v>
          </cell>
          <cell r="JT178">
            <v>0</v>
          </cell>
          <cell r="JU178">
            <v>0</v>
          </cell>
          <cell r="JV178">
            <v>0</v>
          </cell>
          <cell r="JW178">
            <v>0</v>
          </cell>
          <cell r="JX178">
            <v>0</v>
          </cell>
          <cell r="JY178">
            <v>0</v>
          </cell>
          <cell r="JZ178">
            <v>0</v>
          </cell>
          <cell r="KA178">
            <v>0</v>
          </cell>
          <cell r="KB178">
            <v>0</v>
          </cell>
          <cell r="KC178">
            <v>0</v>
          </cell>
          <cell r="KD178">
            <v>0</v>
          </cell>
          <cell r="KE178">
            <v>0</v>
          </cell>
          <cell r="KF178">
            <v>0</v>
          </cell>
          <cell r="KG178">
            <v>0</v>
          </cell>
          <cell r="KH178">
            <v>0</v>
          </cell>
          <cell r="KI178">
            <v>0</v>
          </cell>
          <cell r="KJ178">
            <v>0</v>
          </cell>
          <cell r="KK178">
            <v>0</v>
          </cell>
          <cell r="KL178">
            <v>0</v>
          </cell>
          <cell r="KM178">
            <v>0</v>
          </cell>
          <cell r="KN178">
            <v>0</v>
          </cell>
          <cell r="KO178">
            <v>0</v>
          </cell>
          <cell r="KP178">
            <v>0</v>
          </cell>
          <cell r="KQ178">
            <v>0</v>
          </cell>
          <cell r="KR178">
            <v>0</v>
          </cell>
          <cell r="KS178">
            <v>0</v>
          </cell>
          <cell r="KT178">
            <v>0</v>
          </cell>
          <cell r="KU178">
            <v>0</v>
          </cell>
          <cell r="KV178">
            <v>0</v>
          </cell>
          <cell r="KW178">
            <v>0</v>
          </cell>
          <cell r="KX178">
            <v>0</v>
          </cell>
          <cell r="KY178">
            <v>0</v>
          </cell>
          <cell r="KZ178">
            <v>0</v>
          </cell>
          <cell r="LA178">
            <v>0</v>
          </cell>
          <cell r="LB178">
            <v>0</v>
          </cell>
          <cell r="LC178">
            <v>0</v>
          </cell>
          <cell r="LD178">
            <v>0</v>
          </cell>
          <cell r="LE178">
            <v>0</v>
          </cell>
          <cell r="LF178">
            <v>0</v>
          </cell>
          <cell r="LG178">
            <v>0</v>
          </cell>
          <cell r="LH178">
            <v>0</v>
          </cell>
          <cell r="LI178">
            <v>0</v>
          </cell>
        </row>
        <row r="179">
          <cell r="D179">
            <v>4611</v>
          </cell>
          <cell r="E179" t="str">
            <v>Otplata hartija od vrijednosti i kredita rezidentima</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v>0</v>
          </cell>
          <cell r="CJ179">
            <v>0</v>
          </cell>
          <cell r="CK179">
            <v>0</v>
          </cell>
          <cell r="CL179">
            <v>10400865.82</v>
          </cell>
          <cell r="CM179">
            <v>1076386.28</v>
          </cell>
          <cell r="CN179">
            <v>1750313.7699999998</v>
          </cell>
          <cell r="CO179">
            <v>3128301.99</v>
          </cell>
          <cell r="CP179">
            <v>1945669.64</v>
          </cell>
          <cell r="CQ179">
            <v>989736.54</v>
          </cell>
          <cell r="CR179">
            <v>4774307.7200000007</v>
          </cell>
          <cell r="CS179">
            <v>9944955.370000001</v>
          </cell>
          <cell r="CT179">
            <v>12179630.32</v>
          </cell>
          <cell r="CU179">
            <v>7710797.4800000004</v>
          </cell>
          <cell r="CV179">
            <v>4899072.42</v>
          </cell>
          <cell r="CW179">
            <v>48820983.07</v>
          </cell>
          <cell r="CX179">
            <v>572002.06000000006</v>
          </cell>
          <cell r="CY179">
            <v>44794132.240000002</v>
          </cell>
          <cell r="CZ179">
            <v>18738041.850000001</v>
          </cell>
          <cell r="DA179">
            <v>15513177.07</v>
          </cell>
          <cell r="DB179">
            <v>4831056.79</v>
          </cell>
          <cell r="DC179">
            <v>35593419.079999998</v>
          </cell>
          <cell r="DD179">
            <v>30604399.73</v>
          </cell>
          <cell r="DE179">
            <v>43355572.060000002</v>
          </cell>
          <cell r="DF179">
            <v>26101000.149999999</v>
          </cell>
          <cell r="DG179">
            <v>8338399.5899999999</v>
          </cell>
          <cell r="DH179">
            <v>1025122.19</v>
          </cell>
          <cell r="DI179">
            <v>9580429.8499999996</v>
          </cell>
          <cell r="DJ179">
            <v>14310568.83</v>
          </cell>
          <cell r="DK179">
            <v>40814379.619999997</v>
          </cell>
          <cell r="DL179">
            <v>48535287.670000002</v>
          </cell>
          <cell r="DM179">
            <v>4348886.3999999994</v>
          </cell>
          <cell r="DN179">
            <v>97613.569999999992</v>
          </cell>
          <cell r="DO179">
            <v>13454297.34</v>
          </cell>
          <cell r="DP179">
            <v>37597928.459999993</v>
          </cell>
          <cell r="DQ179">
            <v>40099266.369999997</v>
          </cell>
          <cell r="DR179">
            <v>12696185.689999999</v>
          </cell>
          <cell r="DS179">
            <v>100557.85</v>
          </cell>
          <cell r="DT179">
            <v>100930.69</v>
          </cell>
          <cell r="DU179">
            <v>9553749.629999999</v>
          </cell>
          <cell r="DV179">
            <v>16586331.92</v>
          </cell>
          <cell r="DW179">
            <v>40102784.689999998</v>
          </cell>
          <cell r="DX179">
            <v>34153922.979999997</v>
          </cell>
          <cell r="DY179">
            <v>11303919.65</v>
          </cell>
          <cell r="DZ179">
            <v>104634.18</v>
          </cell>
          <cell r="EA179">
            <v>7652930.54</v>
          </cell>
          <cell r="EB179">
            <v>17783759.899999999</v>
          </cell>
          <cell r="EC179">
            <v>65876428.729999997</v>
          </cell>
          <cell r="ED179">
            <v>9291204.8200000003</v>
          </cell>
          <cell r="EE179">
            <v>13507697.57</v>
          </cell>
          <cell r="EF179">
            <v>108168.99</v>
          </cell>
          <cell r="EG179">
            <v>8974836.0099999998</v>
          </cell>
          <cell r="EH179">
            <v>16509330.02</v>
          </cell>
          <cell r="EI179">
            <v>40459986.270000003</v>
          </cell>
          <cell r="EJ179">
            <v>28547623.149999999</v>
          </cell>
          <cell r="EK179">
            <v>111178.77</v>
          </cell>
          <cell r="EL179">
            <v>861846.67</v>
          </cell>
          <cell r="EM179">
            <v>18678429.690000001</v>
          </cell>
          <cell r="EN179">
            <v>25930516.890000001</v>
          </cell>
          <cell r="EO179">
            <v>65870871.859999999</v>
          </cell>
          <cell r="EP179">
            <v>8684013.8599999994</v>
          </cell>
          <cell r="EQ179">
            <v>2314998.5699999998</v>
          </cell>
          <cell r="ER179">
            <v>865501.84</v>
          </cell>
          <cell r="ES179">
            <v>17178358.239999998</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U179">
            <v>0</v>
          </cell>
          <cell r="GV179">
            <v>0</v>
          </cell>
          <cell r="GW179">
            <v>0</v>
          </cell>
          <cell r="GX179">
            <v>0</v>
          </cell>
          <cell r="GY179">
            <v>0</v>
          </cell>
          <cell r="GZ179">
            <v>0</v>
          </cell>
          <cell r="HA179">
            <v>0</v>
          </cell>
          <cell r="HB179">
            <v>0</v>
          </cell>
          <cell r="HC179">
            <v>0</v>
          </cell>
          <cell r="HD179">
            <v>0</v>
          </cell>
          <cell r="HE179">
            <v>0</v>
          </cell>
          <cell r="HF179">
            <v>0</v>
          </cell>
          <cell r="HG179">
            <v>0</v>
          </cell>
          <cell r="HH179">
            <v>0</v>
          </cell>
          <cell r="HI179">
            <v>0</v>
          </cell>
          <cell r="HJ179">
            <v>0</v>
          </cell>
          <cell r="HK179">
            <v>0</v>
          </cell>
          <cell r="HL179">
            <v>0</v>
          </cell>
          <cell r="HM179">
            <v>0</v>
          </cell>
          <cell r="HN179">
            <v>0</v>
          </cell>
          <cell r="HO179">
            <v>0</v>
          </cell>
          <cell r="HP179">
            <v>0</v>
          </cell>
          <cell r="HQ179">
            <v>0</v>
          </cell>
          <cell r="HR179">
            <v>0</v>
          </cell>
          <cell r="HS179">
            <v>0</v>
          </cell>
          <cell r="HT179">
            <v>0</v>
          </cell>
          <cell r="HU179">
            <v>0</v>
          </cell>
          <cell r="HV179">
            <v>0</v>
          </cell>
          <cell r="HW179">
            <v>0</v>
          </cell>
          <cell r="HX179">
            <v>0</v>
          </cell>
          <cell r="HY179">
            <v>0</v>
          </cell>
          <cell r="HZ179">
            <v>0</v>
          </cell>
          <cell r="IA179">
            <v>0</v>
          </cell>
          <cell r="IB179">
            <v>0</v>
          </cell>
          <cell r="IC179">
            <v>0</v>
          </cell>
          <cell r="ID179">
            <v>0</v>
          </cell>
          <cell r="IE179">
            <v>0</v>
          </cell>
          <cell r="IF179">
            <v>0</v>
          </cell>
          <cell r="IG179">
            <v>0</v>
          </cell>
          <cell r="IH179">
            <v>0</v>
          </cell>
          <cell r="II179">
            <v>0</v>
          </cell>
          <cell r="IJ179">
            <v>0</v>
          </cell>
          <cell r="IK179">
            <v>0</v>
          </cell>
          <cell r="IL179">
            <v>0</v>
          </cell>
          <cell r="IM179">
            <v>0</v>
          </cell>
          <cell r="IN179">
            <v>0</v>
          </cell>
          <cell r="IO179">
            <v>0</v>
          </cell>
          <cell r="IP179">
            <v>0</v>
          </cell>
          <cell r="IQ179">
            <v>0</v>
          </cell>
          <cell r="IR179">
            <v>0</v>
          </cell>
          <cell r="IS179">
            <v>0</v>
          </cell>
          <cell r="IT179">
            <v>0</v>
          </cell>
          <cell r="IU179">
            <v>0</v>
          </cell>
          <cell r="IV179">
            <v>0</v>
          </cell>
          <cell r="IW179">
            <v>0</v>
          </cell>
          <cell r="IX179">
            <v>0</v>
          </cell>
          <cell r="IY179">
            <v>0</v>
          </cell>
          <cell r="IZ179">
            <v>0</v>
          </cell>
          <cell r="JA179">
            <v>0</v>
          </cell>
          <cell r="JB179">
            <v>0</v>
          </cell>
          <cell r="JC179">
            <v>0</v>
          </cell>
          <cell r="JD179">
            <v>0</v>
          </cell>
          <cell r="JE179">
            <v>0</v>
          </cell>
          <cell r="JF179">
            <v>0</v>
          </cell>
          <cell r="JG179">
            <v>0</v>
          </cell>
          <cell r="JH179">
            <v>0</v>
          </cell>
          <cell r="JI179">
            <v>0</v>
          </cell>
          <cell r="JJ179">
            <v>0</v>
          </cell>
          <cell r="JK179">
            <v>0</v>
          </cell>
          <cell r="JL179">
            <v>0</v>
          </cell>
          <cell r="JM179">
            <v>0</v>
          </cell>
          <cell r="JN179">
            <v>0</v>
          </cell>
          <cell r="JO179">
            <v>0</v>
          </cell>
          <cell r="JP179">
            <v>0</v>
          </cell>
          <cell r="JQ179">
            <v>0</v>
          </cell>
          <cell r="JR179">
            <v>0</v>
          </cell>
          <cell r="JS179">
            <v>0</v>
          </cell>
          <cell r="JT179">
            <v>0</v>
          </cell>
          <cell r="JU179">
            <v>0</v>
          </cell>
          <cell r="JV179">
            <v>0</v>
          </cell>
          <cell r="JW179">
            <v>0</v>
          </cell>
          <cell r="JX179">
            <v>0</v>
          </cell>
          <cell r="JY179">
            <v>0</v>
          </cell>
          <cell r="JZ179">
            <v>0</v>
          </cell>
          <cell r="KA179">
            <v>0</v>
          </cell>
          <cell r="KB179">
            <v>0</v>
          </cell>
          <cell r="KC179">
            <v>0</v>
          </cell>
          <cell r="KD179">
            <v>0</v>
          </cell>
          <cell r="KE179">
            <v>0</v>
          </cell>
          <cell r="KF179">
            <v>0</v>
          </cell>
          <cell r="KG179">
            <v>0</v>
          </cell>
          <cell r="KH179">
            <v>0</v>
          </cell>
          <cell r="KI179">
            <v>0</v>
          </cell>
          <cell r="KJ179">
            <v>0</v>
          </cell>
          <cell r="KK179">
            <v>0</v>
          </cell>
          <cell r="KL179">
            <v>0</v>
          </cell>
          <cell r="KM179">
            <v>0</v>
          </cell>
          <cell r="KN179">
            <v>0</v>
          </cell>
          <cell r="KO179">
            <v>0</v>
          </cell>
          <cell r="KP179">
            <v>0</v>
          </cell>
          <cell r="KQ179">
            <v>0</v>
          </cell>
          <cell r="KR179">
            <v>0</v>
          </cell>
          <cell r="KS179">
            <v>0</v>
          </cell>
          <cell r="KT179">
            <v>0</v>
          </cell>
          <cell r="KU179">
            <v>0</v>
          </cell>
          <cell r="KV179">
            <v>0</v>
          </cell>
          <cell r="KW179">
            <v>0</v>
          </cell>
          <cell r="KX179">
            <v>0</v>
          </cell>
          <cell r="KY179">
            <v>0</v>
          </cell>
          <cell r="KZ179">
            <v>0</v>
          </cell>
          <cell r="LA179">
            <v>0</v>
          </cell>
          <cell r="LB179">
            <v>0</v>
          </cell>
          <cell r="LC179">
            <v>0</v>
          </cell>
          <cell r="LD179">
            <v>0</v>
          </cell>
          <cell r="LE179">
            <v>0</v>
          </cell>
          <cell r="LF179">
            <v>0</v>
          </cell>
          <cell r="LG179">
            <v>0</v>
          </cell>
          <cell r="LH179">
            <v>0</v>
          </cell>
          <cell r="LI179">
            <v>0</v>
          </cell>
        </row>
        <row r="180">
          <cell r="D180">
            <v>4612</v>
          </cell>
          <cell r="E180" t="str">
            <v>Otplata hartija od vrijednosti i kredita nerezidentima</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v>0</v>
          </cell>
          <cell r="CJ180">
            <v>0</v>
          </cell>
          <cell r="CK180">
            <v>0</v>
          </cell>
          <cell r="CL180">
            <v>3134669.4099999997</v>
          </cell>
          <cell r="CM180">
            <v>158802.38</v>
          </cell>
          <cell r="CN180">
            <v>3318984.8099999996</v>
          </cell>
          <cell r="CO180">
            <v>2298414.4</v>
          </cell>
          <cell r="CP180">
            <v>2516927.7599999998</v>
          </cell>
          <cell r="CQ180">
            <v>11294736.17</v>
          </cell>
          <cell r="CR180">
            <v>14484226.060000002</v>
          </cell>
          <cell r="CS180">
            <v>790205.48</v>
          </cell>
          <cell r="CT180">
            <v>7014425.7999999998</v>
          </cell>
          <cell r="CU180">
            <v>3516922.290000001</v>
          </cell>
          <cell r="CV180">
            <v>2510690.9000000004</v>
          </cell>
          <cell r="CW180">
            <v>15365425.870000001</v>
          </cell>
          <cell r="CX180">
            <v>2792475.05</v>
          </cell>
          <cell r="CY180">
            <v>860684.08</v>
          </cell>
          <cell r="CZ180">
            <v>3467378.49</v>
          </cell>
          <cell r="DA180">
            <v>33545805.93</v>
          </cell>
          <cell r="DB180">
            <v>89568019.079999998</v>
          </cell>
          <cell r="DC180">
            <v>15387656.430000003</v>
          </cell>
          <cell r="DD180">
            <v>14270108.75</v>
          </cell>
          <cell r="DE180">
            <v>986355.17</v>
          </cell>
          <cell r="DF180">
            <v>4392617.0199999996</v>
          </cell>
          <cell r="DG180">
            <v>3804796.3</v>
          </cell>
          <cell r="DH180">
            <v>4815896.55</v>
          </cell>
          <cell r="DI180">
            <v>21163322.629999999</v>
          </cell>
          <cell r="DJ180">
            <v>16433418.82</v>
          </cell>
          <cell r="DK180">
            <v>1118676.6299999999</v>
          </cell>
          <cell r="DL180">
            <v>12010289.040000005</v>
          </cell>
          <cell r="DM180">
            <v>35367493.909999996</v>
          </cell>
          <cell r="DN180">
            <v>5067422.63</v>
          </cell>
          <cell r="DO180">
            <v>21444494.620000001</v>
          </cell>
          <cell r="DP180">
            <v>27963263.740000002</v>
          </cell>
          <cell r="DQ180">
            <v>1259441.21</v>
          </cell>
          <cell r="DR180">
            <v>167061235.77000001</v>
          </cell>
          <cell r="DS180">
            <v>5530532.3300000001</v>
          </cell>
          <cell r="DT180">
            <v>5274597.04</v>
          </cell>
          <cell r="DU180">
            <v>21502450.899999995</v>
          </cell>
          <cell r="DV180">
            <v>16433418.82</v>
          </cell>
          <cell r="DW180">
            <v>1276450.3999999999</v>
          </cell>
          <cell r="DX180">
            <v>12225107.449999999</v>
          </cell>
          <cell r="DY180">
            <v>179944918.13999999</v>
          </cell>
          <cell r="DZ180">
            <v>4911459.87</v>
          </cell>
          <cell r="EA180">
            <v>21164551.23</v>
          </cell>
          <cell r="EB180">
            <v>24633418.82</v>
          </cell>
          <cell r="EC180">
            <v>1391280.31</v>
          </cell>
          <cell r="ED180">
            <v>12961164.189999999</v>
          </cell>
          <cell r="EE180">
            <v>4513519.3899999997</v>
          </cell>
          <cell r="EF180">
            <v>5916393.0599999996</v>
          </cell>
          <cell r="EG180">
            <v>22297884.649999999</v>
          </cell>
          <cell r="EH180">
            <v>1802308.17</v>
          </cell>
          <cell r="EI180">
            <v>1892608.13</v>
          </cell>
          <cell r="EJ180">
            <v>7944436.3899999997</v>
          </cell>
          <cell r="EK180">
            <v>65321070.240000002</v>
          </cell>
          <cell r="EL180">
            <v>5208332.1500000004</v>
          </cell>
          <cell r="EM180">
            <v>11220533.199999999</v>
          </cell>
          <cell r="EN180">
            <v>9633419.2899999991</v>
          </cell>
          <cell r="EO180">
            <v>2539646.15</v>
          </cell>
          <cell r="EP180">
            <v>4390481.9000000004</v>
          </cell>
          <cell r="EQ180">
            <v>4884517.4000000004</v>
          </cell>
          <cell r="ER180">
            <v>6156717.2599999998</v>
          </cell>
          <cell r="ES180">
            <v>11593842.74</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U180">
            <v>0</v>
          </cell>
          <cell r="GV180">
            <v>0</v>
          </cell>
          <cell r="GW180">
            <v>0</v>
          </cell>
          <cell r="GX180">
            <v>0</v>
          </cell>
          <cell r="GY180">
            <v>0</v>
          </cell>
          <cell r="GZ180">
            <v>0</v>
          </cell>
          <cell r="HA180">
            <v>0</v>
          </cell>
          <cell r="HB180">
            <v>0</v>
          </cell>
          <cell r="HC180">
            <v>0</v>
          </cell>
          <cell r="HD180">
            <v>0</v>
          </cell>
          <cell r="HE180">
            <v>0</v>
          </cell>
          <cell r="HF180">
            <v>0</v>
          </cell>
          <cell r="HG180">
            <v>0</v>
          </cell>
          <cell r="HH180">
            <v>0</v>
          </cell>
          <cell r="HI180">
            <v>0</v>
          </cell>
          <cell r="HJ180">
            <v>0</v>
          </cell>
          <cell r="HK180">
            <v>0</v>
          </cell>
          <cell r="HL180">
            <v>0</v>
          </cell>
          <cell r="HM180">
            <v>0</v>
          </cell>
          <cell r="HN180">
            <v>0</v>
          </cell>
          <cell r="HO180">
            <v>0</v>
          </cell>
          <cell r="HP180">
            <v>0</v>
          </cell>
          <cell r="HQ180">
            <v>0</v>
          </cell>
          <cell r="HR180">
            <v>0</v>
          </cell>
          <cell r="HS180">
            <v>0</v>
          </cell>
          <cell r="HT180">
            <v>0</v>
          </cell>
          <cell r="HU180">
            <v>0</v>
          </cell>
          <cell r="HV180">
            <v>0</v>
          </cell>
          <cell r="HW180">
            <v>0</v>
          </cell>
          <cell r="HX180">
            <v>0</v>
          </cell>
          <cell r="HY180">
            <v>0</v>
          </cell>
          <cell r="HZ180">
            <v>0</v>
          </cell>
          <cell r="IA180">
            <v>0</v>
          </cell>
          <cell r="IB180">
            <v>0</v>
          </cell>
          <cell r="IC180">
            <v>0</v>
          </cell>
          <cell r="ID180">
            <v>0</v>
          </cell>
          <cell r="IE180">
            <v>0</v>
          </cell>
          <cell r="IF180">
            <v>0</v>
          </cell>
          <cell r="IG180">
            <v>0</v>
          </cell>
          <cell r="IH180">
            <v>0</v>
          </cell>
          <cell r="II180">
            <v>0</v>
          </cell>
          <cell r="IJ180">
            <v>0</v>
          </cell>
          <cell r="IK180">
            <v>0</v>
          </cell>
          <cell r="IL180">
            <v>0</v>
          </cell>
          <cell r="IM180">
            <v>0</v>
          </cell>
          <cell r="IN180">
            <v>0</v>
          </cell>
          <cell r="IO180">
            <v>0</v>
          </cell>
          <cell r="IP180">
            <v>0</v>
          </cell>
          <cell r="IQ180">
            <v>0</v>
          </cell>
          <cell r="IR180">
            <v>0</v>
          </cell>
          <cell r="IS180">
            <v>0</v>
          </cell>
          <cell r="IT180">
            <v>0</v>
          </cell>
          <cell r="IU180">
            <v>0</v>
          </cell>
          <cell r="IV180">
            <v>0</v>
          </cell>
          <cell r="IW180">
            <v>0</v>
          </cell>
          <cell r="IX180">
            <v>0</v>
          </cell>
          <cell r="IY180">
            <v>0</v>
          </cell>
          <cell r="IZ180">
            <v>0</v>
          </cell>
          <cell r="JA180">
            <v>0</v>
          </cell>
          <cell r="JB180">
            <v>0</v>
          </cell>
          <cell r="JC180">
            <v>0</v>
          </cell>
          <cell r="JD180">
            <v>0</v>
          </cell>
          <cell r="JE180">
            <v>0</v>
          </cell>
          <cell r="JF180">
            <v>0</v>
          </cell>
          <cell r="JG180">
            <v>0</v>
          </cell>
          <cell r="JH180">
            <v>0</v>
          </cell>
          <cell r="JI180">
            <v>0</v>
          </cell>
          <cell r="JJ180">
            <v>0</v>
          </cell>
          <cell r="JK180">
            <v>0</v>
          </cell>
          <cell r="JL180">
            <v>0</v>
          </cell>
          <cell r="JM180">
            <v>0</v>
          </cell>
          <cell r="JN180">
            <v>0</v>
          </cell>
          <cell r="JO180">
            <v>0</v>
          </cell>
          <cell r="JP180">
            <v>0</v>
          </cell>
          <cell r="JQ180">
            <v>0</v>
          </cell>
          <cell r="JR180">
            <v>0</v>
          </cell>
          <cell r="JS180">
            <v>0</v>
          </cell>
          <cell r="JT180">
            <v>0</v>
          </cell>
          <cell r="JU180">
            <v>0</v>
          </cell>
          <cell r="JV180">
            <v>0</v>
          </cell>
          <cell r="JW180">
            <v>0</v>
          </cell>
          <cell r="JX180">
            <v>0</v>
          </cell>
          <cell r="JY180">
            <v>0</v>
          </cell>
          <cell r="JZ180">
            <v>0</v>
          </cell>
          <cell r="KA180">
            <v>0</v>
          </cell>
          <cell r="KB180">
            <v>0</v>
          </cell>
          <cell r="KC180">
            <v>0</v>
          </cell>
          <cell r="KD180">
            <v>0</v>
          </cell>
          <cell r="KE180">
            <v>0</v>
          </cell>
          <cell r="KF180">
            <v>0</v>
          </cell>
          <cell r="KG180">
            <v>0</v>
          </cell>
          <cell r="KH180">
            <v>0</v>
          </cell>
          <cell r="KI180">
            <v>0</v>
          </cell>
          <cell r="KJ180">
            <v>0</v>
          </cell>
          <cell r="KK180">
            <v>0</v>
          </cell>
          <cell r="KL180">
            <v>0</v>
          </cell>
          <cell r="KM180">
            <v>0</v>
          </cell>
          <cell r="KN180">
            <v>0</v>
          </cell>
          <cell r="KO180">
            <v>0</v>
          </cell>
          <cell r="KP180">
            <v>0</v>
          </cell>
          <cell r="KQ180">
            <v>0</v>
          </cell>
          <cell r="KR180">
            <v>0</v>
          </cell>
          <cell r="KS180">
            <v>0</v>
          </cell>
          <cell r="KT180">
            <v>0</v>
          </cell>
          <cell r="KU180">
            <v>0</v>
          </cell>
          <cell r="KV180">
            <v>0</v>
          </cell>
          <cell r="KW180">
            <v>0</v>
          </cell>
          <cell r="KX180">
            <v>0</v>
          </cell>
          <cell r="KY180">
            <v>0</v>
          </cell>
          <cell r="KZ180">
            <v>0</v>
          </cell>
          <cell r="LA180">
            <v>0</v>
          </cell>
          <cell r="LB180">
            <v>0</v>
          </cell>
          <cell r="LC180">
            <v>0</v>
          </cell>
          <cell r="LD180">
            <v>0</v>
          </cell>
          <cell r="LE180">
            <v>0</v>
          </cell>
          <cell r="LF180">
            <v>0</v>
          </cell>
          <cell r="LG180">
            <v>0</v>
          </cell>
          <cell r="LH180">
            <v>0</v>
          </cell>
          <cell r="LI180">
            <v>0</v>
          </cell>
        </row>
        <row r="181">
          <cell r="C181">
            <v>462</v>
          </cell>
          <cell r="D181">
            <v>462</v>
          </cell>
          <cell r="E181" t="str">
            <v>Otplata garancija</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145520.37</v>
          </cell>
          <cell r="CP181">
            <v>0</v>
          </cell>
          <cell r="CQ181">
            <v>0</v>
          </cell>
          <cell r="CR181">
            <v>60056480</v>
          </cell>
          <cell r="CS181">
            <v>42900294.009999998</v>
          </cell>
          <cell r="CT181">
            <v>0</v>
          </cell>
          <cell r="CU181">
            <v>0</v>
          </cell>
          <cell r="CV181">
            <v>3552750.0900000008</v>
          </cell>
          <cell r="CW181">
            <v>575548.03</v>
          </cell>
          <cell r="CX181">
            <v>5125021.1000000006</v>
          </cell>
          <cell r="CY181">
            <v>28180.16</v>
          </cell>
          <cell r="CZ181">
            <v>4529565.8099999996</v>
          </cell>
          <cell r="DA181">
            <v>0</v>
          </cell>
          <cell r="DB181">
            <v>0</v>
          </cell>
          <cell r="DC181">
            <v>0</v>
          </cell>
          <cell r="DD181">
            <v>0</v>
          </cell>
          <cell r="DE181">
            <v>0</v>
          </cell>
          <cell r="DF181">
            <v>5576163.8799999999</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B181">
            <v>0</v>
          </cell>
          <cell r="EC181">
            <v>0</v>
          </cell>
          <cell r="ED181">
            <v>0</v>
          </cell>
          <cell r="EE181">
            <v>0</v>
          </cell>
          <cell r="EF181">
            <v>0</v>
          </cell>
          <cell r="EG181">
            <v>0</v>
          </cell>
          <cell r="EH181">
            <v>0</v>
          </cell>
          <cell r="EI181">
            <v>0</v>
          </cell>
          <cell r="EJ181">
            <v>0</v>
          </cell>
          <cell r="EK181">
            <v>0</v>
          </cell>
          <cell r="EL181">
            <v>0</v>
          </cell>
          <cell r="EM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cell r="FQ181">
            <v>0</v>
          </cell>
          <cell r="FR181">
            <v>0</v>
          </cell>
          <cell r="FS181">
            <v>0</v>
          </cell>
          <cell r="FT181">
            <v>0</v>
          </cell>
          <cell r="FU181">
            <v>0</v>
          </cell>
          <cell r="FV181">
            <v>0</v>
          </cell>
          <cell r="FW181">
            <v>0</v>
          </cell>
          <cell r="FX181">
            <v>0</v>
          </cell>
          <cell r="FY181">
            <v>0</v>
          </cell>
          <cell r="FZ181">
            <v>0</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U181">
            <v>0</v>
          </cell>
          <cell r="GV181">
            <v>0</v>
          </cell>
          <cell r="GW181">
            <v>0</v>
          </cell>
          <cell r="GX181">
            <v>0</v>
          </cell>
          <cell r="GY181">
            <v>0</v>
          </cell>
          <cell r="GZ181">
            <v>0</v>
          </cell>
          <cell r="HA181">
            <v>0</v>
          </cell>
          <cell r="HB181">
            <v>0</v>
          </cell>
          <cell r="HC181">
            <v>0</v>
          </cell>
          <cell r="HD181">
            <v>0</v>
          </cell>
          <cell r="HE181">
            <v>0</v>
          </cell>
          <cell r="HF181">
            <v>0</v>
          </cell>
          <cell r="HG181">
            <v>0</v>
          </cell>
          <cell r="HH181">
            <v>0</v>
          </cell>
          <cell r="HI181">
            <v>0</v>
          </cell>
          <cell r="HJ181">
            <v>0</v>
          </cell>
          <cell r="HK181">
            <v>0</v>
          </cell>
          <cell r="HL181">
            <v>0</v>
          </cell>
          <cell r="HM181">
            <v>0</v>
          </cell>
          <cell r="HN181">
            <v>0</v>
          </cell>
          <cell r="HO181">
            <v>0</v>
          </cell>
          <cell r="HP181">
            <v>0</v>
          </cell>
          <cell r="HQ181">
            <v>0</v>
          </cell>
          <cell r="HR181">
            <v>0</v>
          </cell>
          <cell r="HS181">
            <v>0</v>
          </cell>
          <cell r="HT181">
            <v>0</v>
          </cell>
          <cell r="HU181">
            <v>0</v>
          </cell>
          <cell r="HV181">
            <v>0</v>
          </cell>
          <cell r="HW181">
            <v>0</v>
          </cell>
          <cell r="HX181">
            <v>0</v>
          </cell>
          <cell r="HY181">
            <v>0</v>
          </cell>
          <cell r="HZ181">
            <v>0</v>
          </cell>
          <cell r="IA181">
            <v>0</v>
          </cell>
          <cell r="IB181">
            <v>0</v>
          </cell>
          <cell r="IC181">
            <v>0</v>
          </cell>
          <cell r="ID181">
            <v>0</v>
          </cell>
          <cell r="IE181">
            <v>0</v>
          </cell>
          <cell r="IF181">
            <v>0</v>
          </cell>
          <cell r="IG181">
            <v>0</v>
          </cell>
          <cell r="IH181">
            <v>0</v>
          </cell>
          <cell r="II181">
            <v>0</v>
          </cell>
          <cell r="IJ181">
            <v>0</v>
          </cell>
          <cell r="IK181">
            <v>0</v>
          </cell>
          <cell r="IL181">
            <v>0</v>
          </cell>
          <cell r="IM181">
            <v>0</v>
          </cell>
          <cell r="IN181">
            <v>0</v>
          </cell>
          <cell r="IO181">
            <v>0</v>
          </cell>
          <cell r="IP181">
            <v>0</v>
          </cell>
          <cell r="IQ181">
            <v>0</v>
          </cell>
          <cell r="IR181">
            <v>0</v>
          </cell>
          <cell r="IS181">
            <v>0</v>
          </cell>
          <cell r="IT181">
            <v>0</v>
          </cell>
          <cell r="IU181">
            <v>0</v>
          </cell>
          <cell r="IV181">
            <v>0</v>
          </cell>
          <cell r="IW181">
            <v>0</v>
          </cell>
          <cell r="IX181">
            <v>0</v>
          </cell>
          <cell r="IY181">
            <v>0</v>
          </cell>
          <cell r="IZ181">
            <v>0</v>
          </cell>
          <cell r="JA181">
            <v>0</v>
          </cell>
          <cell r="JB181">
            <v>0</v>
          </cell>
          <cell r="JC181">
            <v>0</v>
          </cell>
          <cell r="JD181">
            <v>0</v>
          </cell>
          <cell r="JE181">
            <v>0</v>
          </cell>
          <cell r="JF181">
            <v>0</v>
          </cell>
          <cell r="JG181">
            <v>0</v>
          </cell>
          <cell r="JH181">
            <v>0</v>
          </cell>
          <cell r="JI181">
            <v>0</v>
          </cell>
          <cell r="JJ181">
            <v>0</v>
          </cell>
          <cell r="JK181">
            <v>0</v>
          </cell>
          <cell r="JL181">
            <v>0</v>
          </cell>
          <cell r="JM181">
            <v>0</v>
          </cell>
          <cell r="JN181">
            <v>0</v>
          </cell>
          <cell r="JO181">
            <v>0</v>
          </cell>
          <cell r="JP181">
            <v>0</v>
          </cell>
          <cell r="JQ181">
            <v>0</v>
          </cell>
          <cell r="JR181">
            <v>0</v>
          </cell>
          <cell r="JS181">
            <v>0</v>
          </cell>
          <cell r="JT181">
            <v>0</v>
          </cell>
          <cell r="JU181">
            <v>0</v>
          </cell>
          <cell r="JV181">
            <v>0</v>
          </cell>
          <cell r="JW181">
            <v>0</v>
          </cell>
          <cell r="JX181">
            <v>0</v>
          </cell>
          <cell r="JY181">
            <v>0</v>
          </cell>
          <cell r="JZ181">
            <v>0</v>
          </cell>
          <cell r="KA181">
            <v>0</v>
          </cell>
          <cell r="KB181">
            <v>0</v>
          </cell>
          <cell r="KC181">
            <v>0</v>
          </cell>
          <cell r="KD181">
            <v>0</v>
          </cell>
          <cell r="KE181">
            <v>0</v>
          </cell>
          <cell r="KF181">
            <v>0</v>
          </cell>
          <cell r="KG181">
            <v>0</v>
          </cell>
          <cell r="KH181">
            <v>0</v>
          </cell>
          <cell r="KI181">
            <v>0</v>
          </cell>
          <cell r="KJ181">
            <v>0</v>
          </cell>
          <cell r="KK181">
            <v>0</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row>
        <row r="182">
          <cell r="D182">
            <v>4621</v>
          </cell>
          <cell r="E182" t="str">
            <v>Otplata garancija u zemlji</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145520.37</v>
          </cell>
          <cell r="CP182">
            <v>0</v>
          </cell>
          <cell r="CQ182">
            <v>0</v>
          </cell>
          <cell r="CR182">
            <v>0</v>
          </cell>
          <cell r="CS182">
            <v>179503.08</v>
          </cell>
          <cell r="CT182">
            <v>0</v>
          </cell>
          <cell r="CU182">
            <v>0</v>
          </cell>
          <cell r="CV182">
            <v>3552750.0900000008</v>
          </cell>
          <cell r="CW182">
            <v>575548.03</v>
          </cell>
          <cell r="CX182">
            <v>5125021.1000000006</v>
          </cell>
          <cell r="CY182">
            <v>28180.16</v>
          </cell>
          <cell r="CZ182">
            <v>4529565.8099999996</v>
          </cell>
          <cell r="DA182">
            <v>0</v>
          </cell>
          <cell r="DB182">
            <v>0</v>
          </cell>
          <cell r="DC182">
            <v>0</v>
          </cell>
          <cell r="DD182">
            <v>0</v>
          </cell>
          <cell r="DE182">
            <v>0</v>
          </cell>
          <cell r="DF182">
            <v>5576163.8799999999</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U182">
            <v>0</v>
          </cell>
          <cell r="GV182">
            <v>0</v>
          </cell>
          <cell r="GW182">
            <v>0</v>
          </cell>
          <cell r="GX182">
            <v>0</v>
          </cell>
          <cell r="GY182">
            <v>0</v>
          </cell>
          <cell r="GZ182">
            <v>0</v>
          </cell>
          <cell r="HA182">
            <v>0</v>
          </cell>
          <cell r="HB182">
            <v>0</v>
          </cell>
          <cell r="HC182">
            <v>0</v>
          </cell>
          <cell r="HD182">
            <v>0</v>
          </cell>
          <cell r="HE182">
            <v>0</v>
          </cell>
          <cell r="HF182">
            <v>0</v>
          </cell>
          <cell r="HG182">
            <v>0</v>
          </cell>
          <cell r="HH182">
            <v>0</v>
          </cell>
          <cell r="HI182">
            <v>0</v>
          </cell>
          <cell r="HJ182">
            <v>0</v>
          </cell>
          <cell r="HK182">
            <v>0</v>
          </cell>
          <cell r="HL182">
            <v>0</v>
          </cell>
          <cell r="HM182">
            <v>0</v>
          </cell>
          <cell r="HN182">
            <v>0</v>
          </cell>
          <cell r="HO182">
            <v>0</v>
          </cell>
          <cell r="HP182">
            <v>0</v>
          </cell>
          <cell r="HQ182">
            <v>0</v>
          </cell>
          <cell r="HR182">
            <v>0</v>
          </cell>
          <cell r="HS182">
            <v>0</v>
          </cell>
          <cell r="HT182">
            <v>0</v>
          </cell>
          <cell r="HU182">
            <v>0</v>
          </cell>
          <cell r="HV182">
            <v>0</v>
          </cell>
          <cell r="HW182">
            <v>0</v>
          </cell>
          <cell r="HX182">
            <v>0</v>
          </cell>
          <cell r="HY182">
            <v>0</v>
          </cell>
          <cell r="HZ182">
            <v>0</v>
          </cell>
          <cell r="IA182">
            <v>0</v>
          </cell>
          <cell r="IB182">
            <v>0</v>
          </cell>
          <cell r="IC182">
            <v>0</v>
          </cell>
          <cell r="ID182">
            <v>0</v>
          </cell>
          <cell r="IE182">
            <v>0</v>
          </cell>
          <cell r="IF182">
            <v>0</v>
          </cell>
          <cell r="IG182">
            <v>0</v>
          </cell>
          <cell r="IH182">
            <v>0</v>
          </cell>
          <cell r="II182">
            <v>0</v>
          </cell>
          <cell r="IJ182">
            <v>0</v>
          </cell>
          <cell r="IK182">
            <v>0</v>
          </cell>
          <cell r="IL182">
            <v>0</v>
          </cell>
          <cell r="IM182">
            <v>0</v>
          </cell>
          <cell r="IN182">
            <v>0</v>
          </cell>
          <cell r="IO182">
            <v>0</v>
          </cell>
          <cell r="IP182">
            <v>0</v>
          </cell>
          <cell r="IQ182">
            <v>0</v>
          </cell>
          <cell r="IR182">
            <v>0</v>
          </cell>
          <cell r="IS182">
            <v>0</v>
          </cell>
          <cell r="IT182">
            <v>0</v>
          </cell>
          <cell r="IU182">
            <v>0</v>
          </cell>
          <cell r="IV182">
            <v>0</v>
          </cell>
          <cell r="IW182">
            <v>0</v>
          </cell>
          <cell r="IX182">
            <v>0</v>
          </cell>
          <cell r="IY182">
            <v>0</v>
          </cell>
          <cell r="IZ182">
            <v>0</v>
          </cell>
          <cell r="JA182">
            <v>0</v>
          </cell>
          <cell r="JB182">
            <v>0</v>
          </cell>
          <cell r="JC182">
            <v>0</v>
          </cell>
          <cell r="JD182">
            <v>0</v>
          </cell>
          <cell r="JE182">
            <v>0</v>
          </cell>
          <cell r="JF182">
            <v>0</v>
          </cell>
          <cell r="JG182">
            <v>0</v>
          </cell>
          <cell r="JH182">
            <v>0</v>
          </cell>
          <cell r="JI182">
            <v>0</v>
          </cell>
          <cell r="JJ182">
            <v>0</v>
          </cell>
          <cell r="JK182">
            <v>0</v>
          </cell>
          <cell r="JL182">
            <v>0</v>
          </cell>
          <cell r="JM182">
            <v>0</v>
          </cell>
          <cell r="JN182">
            <v>0</v>
          </cell>
          <cell r="JO182">
            <v>0</v>
          </cell>
          <cell r="JP182">
            <v>0</v>
          </cell>
          <cell r="JQ182">
            <v>0</v>
          </cell>
          <cell r="JR182">
            <v>0</v>
          </cell>
          <cell r="JS182">
            <v>0</v>
          </cell>
          <cell r="JT182">
            <v>0</v>
          </cell>
          <cell r="JU182">
            <v>0</v>
          </cell>
          <cell r="JV182">
            <v>0</v>
          </cell>
          <cell r="JW182">
            <v>0</v>
          </cell>
          <cell r="JX182">
            <v>0</v>
          </cell>
          <cell r="JY182">
            <v>0</v>
          </cell>
          <cell r="JZ182">
            <v>0</v>
          </cell>
          <cell r="KA182">
            <v>0</v>
          </cell>
          <cell r="KB182">
            <v>0</v>
          </cell>
          <cell r="KC182">
            <v>0</v>
          </cell>
          <cell r="KD182">
            <v>0</v>
          </cell>
          <cell r="KE182">
            <v>0</v>
          </cell>
          <cell r="KF182">
            <v>0</v>
          </cell>
          <cell r="KG182">
            <v>0</v>
          </cell>
          <cell r="KH182">
            <v>0</v>
          </cell>
          <cell r="KI182">
            <v>0</v>
          </cell>
          <cell r="KJ182">
            <v>0</v>
          </cell>
          <cell r="KK182">
            <v>0</v>
          </cell>
          <cell r="KL182">
            <v>0</v>
          </cell>
          <cell r="KM182">
            <v>0</v>
          </cell>
          <cell r="KN182">
            <v>0</v>
          </cell>
          <cell r="KO182">
            <v>0</v>
          </cell>
          <cell r="KP182">
            <v>0</v>
          </cell>
          <cell r="KQ182">
            <v>0</v>
          </cell>
          <cell r="KR182">
            <v>0</v>
          </cell>
          <cell r="KS182">
            <v>0</v>
          </cell>
          <cell r="KT182">
            <v>0</v>
          </cell>
          <cell r="KU182">
            <v>0</v>
          </cell>
          <cell r="KV182">
            <v>0</v>
          </cell>
          <cell r="KW182">
            <v>0</v>
          </cell>
          <cell r="KX182">
            <v>0</v>
          </cell>
          <cell r="KY182">
            <v>0</v>
          </cell>
          <cell r="KZ182">
            <v>0</v>
          </cell>
          <cell r="LA182">
            <v>0</v>
          </cell>
          <cell r="LB182">
            <v>0</v>
          </cell>
          <cell r="LC182">
            <v>0</v>
          </cell>
          <cell r="LD182">
            <v>0</v>
          </cell>
          <cell r="LE182">
            <v>0</v>
          </cell>
          <cell r="LF182">
            <v>0</v>
          </cell>
          <cell r="LG182">
            <v>0</v>
          </cell>
          <cell r="LH182">
            <v>0</v>
          </cell>
          <cell r="LI182">
            <v>0</v>
          </cell>
        </row>
        <row r="183">
          <cell r="D183">
            <v>4622</v>
          </cell>
          <cell r="E183" t="str">
            <v>Otplata garancija u inostranstvu</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60056480</v>
          </cell>
          <cell r="CS183">
            <v>42720790.93</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cell r="GA183">
            <v>0</v>
          </cell>
          <cell r="GB183">
            <v>0</v>
          </cell>
          <cell r="GC183">
            <v>0</v>
          </cell>
          <cell r="GD183">
            <v>0</v>
          </cell>
          <cell r="GE183">
            <v>0</v>
          </cell>
          <cell r="GF183">
            <v>0</v>
          </cell>
          <cell r="GG183">
            <v>0</v>
          </cell>
          <cell r="GH183">
            <v>0</v>
          </cell>
          <cell r="GI183">
            <v>0</v>
          </cell>
          <cell r="GJ183">
            <v>0</v>
          </cell>
          <cell r="GK183">
            <v>0</v>
          </cell>
          <cell r="GL183">
            <v>0</v>
          </cell>
          <cell r="GM183">
            <v>0</v>
          </cell>
          <cell r="GN183">
            <v>0</v>
          </cell>
          <cell r="GO183">
            <v>0</v>
          </cell>
          <cell r="GP183">
            <v>0</v>
          </cell>
          <cell r="GQ183">
            <v>0</v>
          </cell>
          <cell r="GR183">
            <v>0</v>
          </cell>
          <cell r="GS183">
            <v>0</v>
          </cell>
          <cell r="GT183">
            <v>0</v>
          </cell>
          <cell r="GU183">
            <v>0</v>
          </cell>
          <cell r="GV183">
            <v>0</v>
          </cell>
          <cell r="GW183">
            <v>0</v>
          </cell>
          <cell r="GX183">
            <v>0</v>
          </cell>
          <cell r="GY183">
            <v>0</v>
          </cell>
          <cell r="GZ183">
            <v>0</v>
          </cell>
          <cell r="HA183">
            <v>0</v>
          </cell>
          <cell r="HB183">
            <v>0</v>
          </cell>
          <cell r="HC183">
            <v>0</v>
          </cell>
          <cell r="HD183">
            <v>0</v>
          </cell>
          <cell r="HE183">
            <v>0</v>
          </cell>
          <cell r="HF183">
            <v>0</v>
          </cell>
          <cell r="HG183">
            <v>0</v>
          </cell>
          <cell r="HH183">
            <v>0</v>
          </cell>
          <cell r="HI183">
            <v>0</v>
          </cell>
          <cell r="HJ183">
            <v>0</v>
          </cell>
          <cell r="HK183">
            <v>0</v>
          </cell>
          <cell r="HL183">
            <v>0</v>
          </cell>
          <cell r="HM183">
            <v>0</v>
          </cell>
          <cell r="HN183">
            <v>0</v>
          </cell>
          <cell r="HO183">
            <v>0</v>
          </cell>
          <cell r="HP183">
            <v>0</v>
          </cell>
          <cell r="HQ183">
            <v>0</v>
          </cell>
          <cell r="HR183">
            <v>0</v>
          </cell>
          <cell r="HS183">
            <v>0</v>
          </cell>
          <cell r="HT183">
            <v>0</v>
          </cell>
          <cell r="HU183">
            <v>0</v>
          </cell>
          <cell r="HV183">
            <v>0</v>
          </cell>
          <cell r="HW183">
            <v>0</v>
          </cell>
          <cell r="HX183">
            <v>0</v>
          </cell>
          <cell r="HY183">
            <v>0</v>
          </cell>
          <cell r="HZ183">
            <v>0</v>
          </cell>
          <cell r="IA183">
            <v>0</v>
          </cell>
          <cell r="IB183">
            <v>0</v>
          </cell>
          <cell r="IC183">
            <v>0</v>
          </cell>
          <cell r="ID183">
            <v>0</v>
          </cell>
          <cell r="IE183">
            <v>0</v>
          </cell>
          <cell r="IF183">
            <v>0</v>
          </cell>
          <cell r="IG183">
            <v>0</v>
          </cell>
          <cell r="IH183">
            <v>0</v>
          </cell>
          <cell r="II183">
            <v>0</v>
          </cell>
          <cell r="IJ183">
            <v>0</v>
          </cell>
          <cell r="IK183">
            <v>0</v>
          </cell>
          <cell r="IL183">
            <v>0</v>
          </cell>
          <cell r="IM183">
            <v>0</v>
          </cell>
          <cell r="IN183">
            <v>0</v>
          </cell>
          <cell r="IO183">
            <v>0</v>
          </cell>
          <cell r="IP183">
            <v>0</v>
          </cell>
          <cell r="IQ183">
            <v>0</v>
          </cell>
          <cell r="IR183">
            <v>0</v>
          </cell>
          <cell r="IS183">
            <v>0</v>
          </cell>
          <cell r="IT183">
            <v>0</v>
          </cell>
          <cell r="IU183">
            <v>0</v>
          </cell>
          <cell r="IV183">
            <v>0</v>
          </cell>
          <cell r="IW183">
            <v>0</v>
          </cell>
          <cell r="IX183">
            <v>0</v>
          </cell>
          <cell r="IY183">
            <v>0</v>
          </cell>
          <cell r="IZ183">
            <v>0</v>
          </cell>
          <cell r="JA183">
            <v>0</v>
          </cell>
          <cell r="JB183">
            <v>0</v>
          </cell>
          <cell r="JC183">
            <v>0</v>
          </cell>
          <cell r="JD183">
            <v>0</v>
          </cell>
          <cell r="JE183">
            <v>0</v>
          </cell>
          <cell r="JF183">
            <v>0</v>
          </cell>
          <cell r="JG183">
            <v>0</v>
          </cell>
          <cell r="JH183">
            <v>0</v>
          </cell>
          <cell r="JI183">
            <v>0</v>
          </cell>
          <cell r="JJ183">
            <v>0</v>
          </cell>
          <cell r="JK183">
            <v>0</v>
          </cell>
          <cell r="JL183">
            <v>0</v>
          </cell>
          <cell r="JM183">
            <v>0</v>
          </cell>
          <cell r="JN183">
            <v>0</v>
          </cell>
          <cell r="JO183">
            <v>0</v>
          </cell>
          <cell r="JP183">
            <v>0</v>
          </cell>
          <cell r="JQ183">
            <v>0</v>
          </cell>
          <cell r="JR183">
            <v>0</v>
          </cell>
          <cell r="JS183">
            <v>0</v>
          </cell>
          <cell r="JT183">
            <v>0</v>
          </cell>
          <cell r="JU183">
            <v>0</v>
          </cell>
          <cell r="JV183">
            <v>0</v>
          </cell>
          <cell r="JW183">
            <v>0</v>
          </cell>
          <cell r="JX183">
            <v>0</v>
          </cell>
          <cell r="JY183">
            <v>0</v>
          </cell>
          <cell r="JZ183">
            <v>0</v>
          </cell>
          <cell r="KA183">
            <v>0</v>
          </cell>
          <cell r="KB183">
            <v>0</v>
          </cell>
          <cell r="KC183">
            <v>0</v>
          </cell>
          <cell r="KD183">
            <v>0</v>
          </cell>
          <cell r="KE183">
            <v>0</v>
          </cell>
          <cell r="KF183">
            <v>0</v>
          </cell>
          <cell r="KG183">
            <v>0</v>
          </cell>
          <cell r="KH183">
            <v>0</v>
          </cell>
          <cell r="KI183">
            <v>0</v>
          </cell>
          <cell r="KJ183">
            <v>0</v>
          </cell>
          <cell r="KK183">
            <v>0</v>
          </cell>
          <cell r="KL183">
            <v>0</v>
          </cell>
          <cell r="KM183">
            <v>0</v>
          </cell>
          <cell r="KN183">
            <v>0</v>
          </cell>
          <cell r="KO183">
            <v>0</v>
          </cell>
          <cell r="KP183">
            <v>0</v>
          </cell>
          <cell r="KQ183">
            <v>0</v>
          </cell>
          <cell r="KR183">
            <v>0</v>
          </cell>
          <cell r="KS183">
            <v>0</v>
          </cell>
          <cell r="KT183">
            <v>0</v>
          </cell>
          <cell r="KU183">
            <v>0</v>
          </cell>
          <cell r="KV183">
            <v>0</v>
          </cell>
          <cell r="KW183">
            <v>0</v>
          </cell>
          <cell r="KX183">
            <v>0</v>
          </cell>
          <cell r="KY183">
            <v>0</v>
          </cell>
          <cell r="KZ183">
            <v>0</v>
          </cell>
          <cell r="LA183">
            <v>0</v>
          </cell>
          <cell r="LB183">
            <v>0</v>
          </cell>
          <cell r="LC183">
            <v>0</v>
          </cell>
          <cell r="LD183">
            <v>0</v>
          </cell>
          <cell r="LE183">
            <v>0</v>
          </cell>
          <cell r="LF183">
            <v>0</v>
          </cell>
          <cell r="LG183">
            <v>0</v>
          </cell>
          <cell r="LH183">
            <v>0</v>
          </cell>
          <cell r="LI183">
            <v>0</v>
          </cell>
        </row>
        <row r="184">
          <cell r="C184">
            <v>463</v>
          </cell>
          <cell r="D184">
            <v>4630</v>
          </cell>
          <cell r="E184" t="str">
            <v>Otplata obaveza iz prethodnih godina</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2525490.4799999991</v>
          </cell>
          <cell r="CM184">
            <v>6326878.6600000029</v>
          </cell>
          <cell r="CN184">
            <v>2148000.9299999997</v>
          </cell>
          <cell r="CO184">
            <v>2468111.1500000008</v>
          </cell>
          <cell r="CP184">
            <v>1102492.0999999994</v>
          </cell>
          <cell r="CQ184">
            <v>6182153.1799999997</v>
          </cell>
          <cell r="CR184">
            <v>15345385.480000004</v>
          </cell>
          <cell r="CS184">
            <v>6244697.2600000184</v>
          </cell>
          <cell r="CT184">
            <v>5189842.1999999974</v>
          </cell>
          <cell r="CU184">
            <v>2777987.4700000011</v>
          </cell>
          <cell r="CV184">
            <v>2751258.04</v>
          </cell>
          <cell r="CW184">
            <v>7480893.1499999966</v>
          </cell>
          <cell r="CX184">
            <v>3537398.1599999983</v>
          </cell>
          <cell r="CY184">
            <v>1619286.4000000001</v>
          </cell>
          <cell r="CZ184">
            <v>1848944.2799999998</v>
          </cell>
          <cell r="DA184">
            <v>1378572.94</v>
          </cell>
          <cell r="DB184">
            <v>1300692.7200000014</v>
          </cell>
          <cell r="DC184">
            <v>9428423.1400000006</v>
          </cell>
          <cell r="DD184">
            <v>10716449.040000012</v>
          </cell>
          <cell r="DE184">
            <v>7406618.4700000016</v>
          </cell>
          <cell r="DF184">
            <v>1622410.3800000001</v>
          </cell>
          <cell r="DG184">
            <v>1457465.0300000005</v>
          </cell>
          <cell r="DH184">
            <v>5940231.870000001</v>
          </cell>
          <cell r="DI184">
            <v>18916387.729999989</v>
          </cell>
          <cell r="DJ184">
            <v>1536097.2400000002</v>
          </cell>
          <cell r="DK184">
            <v>1937879.0199999991</v>
          </cell>
          <cell r="DL184">
            <v>1971947.6200000008</v>
          </cell>
          <cell r="DM184">
            <v>4020535.4399999976</v>
          </cell>
          <cell r="DN184">
            <v>2400528.1499999985</v>
          </cell>
          <cell r="DO184">
            <v>27216080.920000013</v>
          </cell>
          <cell r="DP184">
            <v>11508008.749999952</v>
          </cell>
          <cell r="DQ184">
            <v>3347239.480000014</v>
          </cell>
          <cell r="DR184">
            <v>8276196.9900000012</v>
          </cell>
          <cell r="DS184">
            <v>9196248.0299999882</v>
          </cell>
          <cell r="DT184">
            <v>2828438.83</v>
          </cell>
          <cell r="DU184">
            <v>3168736.6799999992</v>
          </cell>
          <cell r="DV184">
            <v>1609721.35</v>
          </cell>
          <cell r="DW184">
            <v>10483507.640000001</v>
          </cell>
          <cell r="DX184">
            <v>4724051.7699999996</v>
          </cell>
          <cell r="DY184">
            <v>2047957.73</v>
          </cell>
          <cell r="DZ184">
            <v>2053386.86</v>
          </cell>
          <cell r="EA184">
            <v>8110472.5899999999</v>
          </cell>
          <cell r="EB184">
            <v>7965006.6600000001</v>
          </cell>
          <cell r="EC184">
            <v>3231942.88</v>
          </cell>
          <cell r="ED184">
            <v>1945521.6</v>
          </cell>
          <cell r="EE184">
            <v>1915541.45</v>
          </cell>
          <cell r="EF184">
            <v>8036203.4800000004</v>
          </cell>
          <cell r="EG184">
            <v>17139214.640000001</v>
          </cell>
          <cell r="EH184">
            <v>2184051.7200000002</v>
          </cell>
          <cell r="EI184">
            <v>1764900.98</v>
          </cell>
          <cell r="EJ184">
            <v>2883254.52</v>
          </cell>
          <cell r="EK184">
            <v>1767565.23</v>
          </cell>
          <cell r="EL184">
            <v>1819114.92</v>
          </cell>
          <cell r="EM184">
            <v>3273831.52</v>
          </cell>
          <cell r="EN184">
            <v>12593149</v>
          </cell>
          <cell r="EO184">
            <v>3919363.28</v>
          </cell>
          <cell r="EP184">
            <v>2388146.7200000002</v>
          </cell>
          <cell r="EQ184">
            <v>2862908.84</v>
          </cell>
          <cell r="ER184">
            <v>2620351.65</v>
          </cell>
          <cell r="ES184">
            <v>1884186.27</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v>0</v>
          </cell>
          <cell r="HO184">
            <v>0</v>
          </cell>
          <cell r="HP184">
            <v>0</v>
          </cell>
          <cell r="HQ184">
            <v>0</v>
          </cell>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row>
        <row r="185">
          <cell r="A185" t="str">
            <v xml:space="preserve"> </v>
          </cell>
          <cell r="B185">
            <v>47</v>
          </cell>
          <cell r="D185">
            <v>47</v>
          </cell>
          <cell r="E185" t="str">
            <v>Rezerve</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152480</v>
          </cell>
          <cell r="CM185">
            <v>69850</v>
          </cell>
          <cell r="CN185">
            <v>381882.20999999996</v>
          </cell>
          <cell r="CO185">
            <v>795860</v>
          </cell>
          <cell r="CP185">
            <v>1010265.09</v>
          </cell>
          <cell r="CQ185">
            <v>3303845.5</v>
          </cell>
          <cell r="CR185">
            <v>2217610</v>
          </cell>
          <cell r="CS185">
            <v>1221150.82</v>
          </cell>
          <cell r="CT185">
            <v>2522421.1</v>
          </cell>
          <cell r="CU185">
            <v>283431.86</v>
          </cell>
          <cell r="CV185">
            <v>862021</v>
          </cell>
          <cell r="CW185">
            <v>1306027.21</v>
          </cell>
          <cell r="CX185">
            <v>987800</v>
          </cell>
          <cell r="CY185">
            <v>1479416.02</v>
          </cell>
          <cell r="CZ185">
            <v>1804250.6199999999</v>
          </cell>
          <cell r="DA185">
            <v>0</v>
          </cell>
          <cell r="DB185">
            <v>227494.67</v>
          </cell>
          <cell r="DC185">
            <v>653597.98</v>
          </cell>
          <cell r="DD185">
            <v>858028.14000000013</v>
          </cell>
          <cell r="DE185">
            <v>1253986.73</v>
          </cell>
          <cell r="DF185">
            <v>1638486.63</v>
          </cell>
          <cell r="DG185">
            <v>1434433.1700000002</v>
          </cell>
          <cell r="DH185">
            <v>608624.21</v>
          </cell>
          <cell r="DI185">
            <v>2586424.5499999998</v>
          </cell>
          <cell r="DJ185">
            <v>0</v>
          </cell>
          <cell r="DK185">
            <v>0</v>
          </cell>
          <cell r="DL185">
            <v>851526.67</v>
          </cell>
          <cell r="DM185">
            <v>2065789.5</v>
          </cell>
          <cell r="DN185">
            <v>349813.47000000003</v>
          </cell>
          <cell r="DO185">
            <v>2801716.91</v>
          </cell>
          <cell r="DP185">
            <v>4098120.5999999996</v>
          </cell>
          <cell r="DQ185">
            <v>487975.56</v>
          </cell>
          <cell r="DR185">
            <v>3584705.7499999995</v>
          </cell>
          <cell r="DS185">
            <v>589832.69999999995</v>
          </cell>
          <cell r="DT185">
            <v>80295.47</v>
          </cell>
          <cell r="DU185">
            <v>1733917.4</v>
          </cell>
          <cell r="DV185">
            <v>130000</v>
          </cell>
          <cell r="DW185">
            <v>3436897.95</v>
          </cell>
          <cell r="DX185">
            <v>959016.23</v>
          </cell>
          <cell r="DY185">
            <v>768573.09000000008</v>
          </cell>
          <cell r="DZ185">
            <v>772013.71</v>
          </cell>
          <cell r="EA185">
            <v>0</v>
          </cell>
          <cell r="EB185">
            <v>2744750.61</v>
          </cell>
          <cell r="EC185">
            <v>290224.19</v>
          </cell>
          <cell r="ED185">
            <v>181226.94</v>
          </cell>
          <cell r="EE185">
            <v>773947.6</v>
          </cell>
          <cell r="EF185">
            <v>415858.03</v>
          </cell>
          <cell r="EG185">
            <v>8425505.6199999992</v>
          </cell>
          <cell r="EH185">
            <v>5000</v>
          </cell>
          <cell r="EI185">
            <v>25400</v>
          </cell>
          <cell r="EJ185">
            <v>493700</v>
          </cell>
          <cell r="EK185">
            <v>285897.84000000003</v>
          </cell>
          <cell r="EL185">
            <v>4315705.9400000004</v>
          </cell>
          <cell r="EM185">
            <v>1297104.97</v>
          </cell>
          <cell r="EN185">
            <v>826758.17</v>
          </cell>
          <cell r="EO185">
            <v>1509270</v>
          </cell>
          <cell r="EP185">
            <v>1178123.47</v>
          </cell>
          <cell r="EQ185">
            <v>4740919.33</v>
          </cell>
          <cell r="ER185">
            <v>1360299.94</v>
          </cell>
          <cell r="ES185">
            <v>3645650.27</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cell r="GA185">
            <v>0</v>
          </cell>
          <cell r="GB185">
            <v>0</v>
          </cell>
          <cell r="GC185">
            <v>0</v>
          </cell>
          <cell r="GD185">
            <v>0</v>
          </cell>
          <cell r="GE185">
            <v>0</v>
          </cell>
          <cell r="GF185">
            <v>0</v>
          </cell>
          <cell r="GG185">
            <v>0</v>
          </cell>
          <cell r="GH185">
            <v>0</v>
          </cell>
          <cell r="GI185">
            <v>0</v>
          </cell>
          <cell r="GJ185">
            <v>0</v>
          </cell>
          <cell r="GK185">
            <v>0</v>
          </cell>
          <cell r="GL185">
            <v>0</v>
          </cell>
          <cell r="GM185">
            <v>0</v>
          </cell>
          <cell r="GN185">
            <v>0</v>
          </cell>
          <cell r="GO185">
            <v>0</v>
          </cell>
          <cell r="GP185">
            <v>0</v>
          </cell>
          <cell r="GQ185">
            <v>0</v>
          </cell>
          <cell r="GR185">
            <v>0</v>
          </cell>
          <cell r="GS185">
            <v>0</v>
          </cell>
          <cell r="GT185">
            <v>0</v>
          </cell>
          <cell r="GU185">
            <v>0</v>
          </cell>
          <cell r="GV185">
            <v>0</v>
          </cell>
          <cell r="GW185">
            <v>0</v>
          </cell>
          <cell r="GX185">
            <v>0</v>
          </cell>
          <cell r="GY185">
            <v>0</v>
          </cell>
          <cell r="GZ185">
            <v>0</v>
          </cell>
          <cell r="HA185">
            <v>0</v>
          </cell>
          <cell r="HB185">
            <v>0</v>
          </cell>
          <cell r="HC185">
            <v>0</v>
          </cell>
          <cell r="HD185">
            <v>0</v>
          </cell>
          <cell r="HE185">
            <v>0</v>
          </cell>
          <cell r="HF185">
            <v>0</v>
          </cell>
          <cell r="HG185">
            <v>0</v>
          </cell>
          <cell r="HH185">
            <v>0</v>
          </cell>
          <cell r="HI185">
            <v>0</v>
          </cell>
          <cell r="HJ185">
            <v>0</v>
          </cell>
          <cell r="HK185">
            <v>0</v>
          </cell>
          <cell r="HL185">
            <v>0</v>
          </cell>
          <cell r="HM185">
            <v>0</v>
          </cell>
          <cell r="HN185">
            <v>0</v>
          </cell>
          <cell r="HO185">
            <v>0</v>
          </cell>
          <cell r="HP185">
            <v>0</v>
          </cell>
          <cell r="HQ185">
            <v>0</v>
          </cell>
          <cell r="HR185">
            <v>0</v>
          </cell>
          <cell r="HS185">
            <v>0</v>
          </cell>
          <cell r="HT185">
            <v>0</v>
          </cell>
          <cell r="HU185">
            <v>0</v>
          </cell>
          <cell r="HV185">
            <v>0</v>
          </cell>
          <cell r="HW185">
            <v>0</v>
          </cell>
          <cell r="HX185">
            <v>0</v>
          </cell>
          <cell r="HY185">
            <v>0</v>
          </cell>
          <cell r="HZ185">
            <v>0</v>
          </cell>
          <cell r="IA185">
            <v>0</v>
          </cell>
          <cell r="IB185">
            <v>0</v>
          </cell>
          <cell r="IC185">
            <v>0</v>
          </cell>
          <cell r="ID185">
            <v>0</v>
          </cell>
          <cell r="IE185">
            <v>0</v>
          </cell>
          <cell r="IF185">
            <v>0</v>
          </cell>
          <cell r="IG185">
            <v>0</v>
          </cell>
          <cell r="IH185">
            <v>0</v>
          </cell>
          <cell r="II185">
            <v>0</v>
          </cell>
          <cell r="IJ185">
            <v>0</v>
          </cell>
          <cell r="IK185">
            <v>0</v>
          </cell>
          <cell r="IL185">
            <v>0</v>
          </cell>
          <cell r="IM185">
            <v>0</v>
          </cell>
          <cell r="IN185">
            <v>0</v>
          </cell>
          <cell r="IO185">
            <v>0</v>
          </cell>
          <cell r="IP185">
            <v>0</v>
          </cell>
          <cell r="IQ185">
            <v>0</v>
          </cell>
          <cell r="IR185">
            <v>0</v>
          </cell>
          <cell r="IS185">
            <v>0</v>
          </cell>
          <cell r="IT185">
            <v>0</v>
          </cell>
          <cell r="IU185">
            <v>0</v>
          </cell>
          <cell r="IV185">
            <v>0</v>
          </cell>
          <cell r="IW185">
            <v>0</v>
          </cell>
          <cell r="IX185">
            <v>0</v>
          </cell>
          <cell r="IY185">
            <v>0</v>
          </cell>
          <cell r="IZ185">
            <v>0</v>
          </cell>
          <cell r="JA185">
            <v>0</v>
          </cell>
          <cell r="JB185">
            <v>0</v>
          </cell>
          <cell r="JC185">
            <v>0</v>
          </cell>
          <cell r="JD185">
            <v>0</v>
          </cell>
          <cell r="JE185">
            <v>0</v>
          </cell>
          <cell r="JF185">
            <v>0</v>
          </cell>
          <cell r="JG185">
            <v>0</v>
          </cell>
          <cell r="JH185">
            <v>0</v>
          </cell>
          <cell r="JI185">
            <v>0</v>
          </cell>
          <cell r="JJ185">
            <v>0</v>
          </cell>
          <cell r="JK185">
            <v>0</v>
          </cell>
          <cell r="JL185">
            <v>0</v>
          </cell>
          <cell r="JM185">
            <v>0</v>
          </cell>
          <cell r="JN185">
            <v>0</v>
          </cell>
          <cell r="JO185">
            <v>0</v>
          </cell>
          <cell r="JP185">
            <v>0</v>
          </cell>
          <cell r="JQ185">
            <v>0</v>
          </cell>
          <cell r="JR185">
            <v>0</v>
          </cell>
          <cell r="JS185">
            <v>0</v>
          </cell>
          <cell r="JT185">
            <v>0</v>
          </cell>
          <cell r="JU185">
            <v>0</v>
          </cell>
          <cell r="JV185">
            <v>0</v>
          </cell>
          <cell r="JW185">
            <v>0</v>
          </cell>
          <cell r="JX185">
            <v>0</v>
          </cell>
          <cell r="JY185">
            <v>0</v>
          </cell>
          <cell r="JZ185">
            <v>0</v>
          </cell>
          <cell r="KA185">
            <v>0</v>
          </cell>
          <cell r="KB185">
            <v>0</v>
          </cell>
          <cell r="KC185">
            <v>0</v>
          </cell>
          <cell r="KD185">
            <v>0</v>
          </cell>
          <cell r="KE185">
            <v>0</v>
          </cell>
          <cell r="KF185">
            <v>0</v>
          </cell>
          <cell r="KG185">
            <v>0</v>
          </cell>
          <cell r="KH185">
            <v>0</v>
          </cell>
          <cell r="KI185">
            <v>0</v>
          </cell>
          <cell r="KJ185">
            <v>0</v>
          </cell>
          <cell r="KK185">
            <v>0</v>
          </cell>
          <cell r="KL185">
            <v>0</v>
          </cell>
          <cell r="KM185">
            <v>0</v>
          </cell>
          <cell r="KN185">
            <v>0</v>
          </cell>
          <cell r="KO185">
            <v>0</v>
          </cell>
          <cell r="KP185">
            <v>0</v>
          </cell>
          <cell r="KQ185">
            <v>0</v>
          </cell>
          <cell r="KR185">
            <v>0</v>
          </cell>
          <cell r="KS185">
            <v>0</v>
          </cell>
          <cell r="KT185">
            <v>0</v>
          </cell>
          <cell r="KU185">
            <v>0</v>
          </cell>
          <cell r="KV185">
            <v>0</v>
          </cell>
          <cell r="KW185">
            <v>0</v>
          </cell>
          <cell r="KX185">
            <v>0</v>
          </cell>
          <cell r="KY185">
            <v>0</v>
          </cell>
          <cell r="KZ185">
            <v>0</v>
          </cell>
          <cell r="LA185">
            <v>0</v>
          </cell>
          <cell r="LB185">
            <v>0</v>
          </cell>
          <cell r="LC185">
            <v>0</v>
          </cell>
          <cell r="LD185">
            <v>0</v>
          </cell>
          <cell r="LE185">
            <v>0</v>
          </cell>
          <cell r="LF185">
            <v>0</v>
          </cell>
          <cell r="LG185">
            <v>0</v>
          </cell>
          <cell r="LH185">
            <v>0</v>
          </cell>
          <cell r="LI185">
            <v>0</v>
          </cell>
        </row>
        <row r="186">
          <cell r="A186" t="str">
            <v xml:space="preserve"> </v>
          </cell>
          <cell r="B186" t="str">
            <v xml:space="preserve"> </v>
          </cell>
          <cell r="C186">
            <v>471</v>
          </cell>
          <cell r="D186">
            <v>4710</v>
          </cell>
          <cell r="E186" t="str">
            <v>Tekuća budžetska rezerva</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152480</v>
          </cell>
          <cell r="CM186">
            <v>69850</v>
          </cell>
          <cell r="CN186">
            <v>341282.20999999996</v>
          </cell>
          <cell r="CO186">
            <v>430460</v>
          </cell>
          <cell r="CP186">
            <v>1010265.09</v>
          </cell>
          <cell r="CQ186">
            <v>3303845.5</v>
          </cell>
          <cell r="CR186">
            <v>2217610</v>
          </cell>
          <cell r="CS186">
            <v>1221150.82</v>
          </cell>
          <cell r="CT186">
            <v>2522421.1</v>
          </cell>
          <cell r="CU186">
            <v>283431.86</v>
          </cell>
          <cell r="CV186">
            <v>862021</v>
          </cell>
          <cell r="CW186">
            <v>1306027.21</v>
          </cell>
          <cell r="CX186">
            <v>987800</v>
          </cell>
          <cell r="CY186">
            <v>1479416.02</v>
          </cell>
          <cell r="CZ186">
            <v>1804250.6199999999</v>
          </cell>
          <cell r="DA186">
            <v>0</v>
          </cell>
          <cell r="DB186">
            <v>227494.67</v>
          </cell>
          <cell r="DC186">
            <v>653597.98</v>
          </cell>
          <cell r="DD186">
            <v>858028.14000000013</v>
          </cell>
          <cell r="DE186">
            <v>1253986.73</v>
          </cell>
          <cell r="DF186">
            <v>1638486.63</v>
          </cell>
          <cell r="DG186">
            <v>1434433.1700000002</v>
          </cell>
          <cell r="DH186">
            <v>608624.21</v>
          </cell>
          <cell r="DI186">
            <v>2586424.5499999998</v>
          </cell>
          <cell r="DJ186">
            <v>0</v>
          </cell>
          <cell r="DK186">
            <v>0</v>
          </cell>
          <cell r="DL186">
            <v>851526.67</v>
          </cell>
          <cell r="DM186">
            <v>2065789.5</v>
          </cell>
          <cell r="DN186">
            <v>349813.47000000003</v>
          </cell>
          <cell r="DO186">
            <v>2801716.91</v>
          </cell>
          <cell r="DP186">
            <v>4098120.5999999996</v>
          </cell>
          <cell r="DQ186">
            <v>487975.56</v>
          </cell>
          <cell r="DR186">
            <v>3584705.7499999995</v>
          </cell>
          <cell r="DS186">
            <v>589832.69999999995</v>
          </cell>
          <cell r="DT186">
            <v>80295.47</v>
          </cell>
          <cell r="DU186">
            <v>1733917.4</v>
          </cell>
          <cell r="DV186">
            <v>130000</v>
          </cell>
          <cell r="DW186">
            <v>3436897.95</v>
          </cell>
          <cell r="DX186">
            <v>959016.23</v>
          </cell>
          <cell r="DY186">
            <v>768573.09000000008</v>
          </cell>
          <cell r="DZ186">
            <v>772013.71</v>
          </cell>
          <cell r="EB186">
            <v>2744750.61</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cell r="GA186">
            <v>0</v>
          </cell>
          <cell r="GB186">
            <v>0</v>
          </cell>
          <cell r="GC186">
            <v>0</v>
          </cell>
          <cell r="GD186">
            <v>0</v>
          </cell>
          <cell r="GE186">
            <v>0</v>
          </cell>
          <cell r="GF186">
            <v>0</v>
          </cell>
          <cell r="GG186">
            <v>0</v>
          </cell>
          <cell r="GH186">
            <v>0</v>
          </cell>
          <cell r="GI186">
            <v>0</v>
          </cell>
          <cell r="GJ186">
            <v>0</v>
          </cell>
          <cell r="GK186">
            <v>0</v>
          </cell>
          <cell r="GL186">
            <v>0</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0</v>
          </cell>
          <cell r="HC186">
            <v>0</v>
          </cell>
          <cell r="HD186">
            <v>0</v>
          </cell>
          <cell r="HE186">
            <v>0</v>
          </cell>
          <cell r="HF186">
            <v>0</v>
          </cell>
          <cell r="HG186">
            <v>0</v>
          </cell>
          <cell r="HH186">
            <v>0</v>
          </cell>
          <cell r="HI186">
            <v>0</v>
          </cell>
          <cell r="HJ186">
            <v>0</v>
          </cell>
          <cell r="HK186">
            <v>0</v>
          </cell>
          <cell r="HL186">
            <v>0</v>
          </cell>
          <cell r="HM186">
            <v>0</v>
          </cell>
          <cell r="HN186">
            <v>0</v>
          </cell>
          <cell r="HO186">
            <v>0</v>
          </cell>
          <cell r="HP186">
            <v>0</v>
          </cell>
          <cell r="HQ186">
            <v>0</v>
          </cell>
          <cell r="HR186">
            <v>0</v>
          </cell>
          <cell r="HS186">
            <v>0</v>
          </cell>
          <cell r="HT186">
            <v>0</v>
          </cell>
          <cell r="HU186">
            <v>0</v>
          </cell>
          <cell r="HV186">
            <v>0</v>
          </cell>
          <cell r="HW186">
            <v>0</v>
          </cell>
          <cell r="HX186">
            <v>0</v>
          </cell>
          <cell r="HY186">
            <v>0</v>
          </cell>
          <cell r="HZ186">
            <v>0</v>
          </cell>
          <cell r="IA186">
            <v>0</v>
          </cell>
          <cell r="IB186">
            <v>0</v>
          </cell>
          <cell r="IC186">
            <v>0</v>
          </cell>
          <cell r="ID186">
            <v>0</v>
          </cell>
          <cell r="IE186">
            <v>0</v>
          </cell>
          <cell r="IF186">
            <v>0</v>
          </cell>
          <cell r="IG186">
            <v>0</v>
          </cell>
          <cell r="IH186">
            <v>0</v>
          </cell>
          <cell r="II186">
            <v>0</v>
          </cell>
          <cell r="IJ186">
            <v>0</v>
          </cell>
          <cell r="IK186">
            <v>0</v>
          </cell>
          <cell r="IL186">
            <v>0</v>
          </cell>
          <cell r="IM186">
            <v>0</v>
          </cell>
          <cell r="IN186">
            <v>0</v>
          </cell>
          <cell r="IO186">
            <v>0</v>
          </cell>
          <cell r="IP186">
            <v>0</v>
          </cell>
          <cell r="IQ186">
            <v>0</v>
          </cell>
          <cell r="IR186">
            <v>0</v>
          </cell>
          <cell r="IS186">
            <v>0</v>
          </cell>
          <cell r="IT186">
            <v>0</v>
          </cell>
          <cell r="IU186">
            <v>0</v>
          </cell>
          <cell r="IV186">
            <v>0</v>
          </cell>
          <cell r="IW186">
            <v>0</v>
          </cell>
          <cell r="IX186">
            <v>0</v>
          </cell>
          <cell r="IY186">
            <v>0</v>
          </cell>
          <cell r="IZ186">
            <v>0</v>
          </cell>
          <cell r="JA186">
            <v>0</v>
          </cell>
          <cell r="JB186">
            <v>0</v>
          </cell>
          <cell r="JC186">
            <v>0</v>
          </cell>
          <cell r="JD186">
            <v>0</v>
          </cell>
          <cell r="JE186">
            <v>0</v>
          </cell>
          <cell r="JF186">
            <v>0</v>
          </cell>
          <cell r="JG186">
            <v>0</v>
          </cell>
          <cell r="JH186">
            <v>0</v>
          </cell>
          <cell r="JI186">
            <v>0</v>
          </cell>
          <cell r="JJ186">
            <v>0</v>
          </cell>
          <cell r="JK186">
            <v>0</v>
          </cell>
          <cell r="JL186">
            <v>0</v>
          </cell>
          <cell r="JM186">
            <v>0</v>
          </cell>
          <cell r="JN186">
            <v>0</v>
          </cell>
          <cell r="JO186">
            <v>0</v>
          </cell>
          <cell r="JP186">
            <v>0</v>
          </cell>
          <cell r="JQ186">
            <v>0</v>
          </cell>
          <cell r="JR186">
            <v>0</v>
          </cell>
          <cell r="JS186">
            <v>0</v>
          </cell>
          <cell r="JT186">
            <v>0</v>
          </cell>
          <cell r="JU186">
            <v>0</v>
          </cell>
          <cell r="JV186">
            <v>0</v>
          </cell>
          <cell r="JW186">
            <v>0</v>
          </cell>
          <cell r="JX186">
            <v>0</v>
          </cell>
          <cell r="JY186">
            <v>0</v>
          </cell>
          <cell r="JZ186">
            <v>0</v>
          </cell>
          <cell r="KA186">
            <v>0</v>
          </cell>
          <cell r="KB186">
            <v>0</v>
          </cell>
          <cell r="KC186">
            <v>0</v>
          </cell>
          <cell r="KD186">
            <v>0</v>
          </cell>
          <cell r="KE186">
            <v>0</v>
          </cell>
          <cell r="KF186">
            <v>0</v>
          </cell>
          <cell r="KG186">
            <v>0</v>
          </cell>
          <cell r="KH186">
            <v>0</v>
          </cell>
          <cell r="KI186">
            <v>0</v>
          </cell>
          <cell r="KJ186">
            <v>0</v>
          </cell>
          <cell r="KK186">
            <v>0</v>
          </cell>
          <cell r="KL186">
            <v>0</v>
          </cell>
          <cell r="KM186">
            <v>0</v>
          </cell>
          <cell r="KN186">
            <v>0</v>
          </cell>
          <cell r="KO186">
            <v>0</v>
          </cell>
          <cell r="KP186">
            <v>0</v>
          </cell>
          <cell r="KQ186">
            <v>0</v>
          </cell>
          <cell r="KR186">
            <v>0</v>
          </cell>
          <cell r="KS186">
            <v>0</v>
          </cell>
          <cell r="KT186">
            <v>0</v>
          </cell>
          <cell r="KU186">
            <v>0</v>
          </cell>
          <cell r="KV186">
            <v>0</v>
          </cell>
          <cell r="KW186">
            <v>0</v>
          </cell>
          <cell r="KX186">
            <v>0</v>
          </cell>
          <cell r="KY186">
            <v>0</v>
          </cell>
          <cell r="KZ186">
            <v>0</v>
          </cell>
          <cell r="LA186">
            <v>0</v>
          </cell>
          <cell r="LB186">
            <v>0</v>
          </cell>
          <cell r="LC186">
            <v>0</v>
          </cell>
          <cell r="LD186">
            <v>0</v>
          </cell>
          <cell r="LE186">
            <v>0</v>
          </cell>
          <cell r="LF186">
            <v>0</v>
          </cell>
          <cell r="LG186">
            <v>0</v>
          </cell>
          <cell r="LH186">
            <v>0</v>
          </cell>
          <cell r="LI186">
            <v>0</v>
          </cell>
        </row>
        <row r="187">
          <cell r="C187">
            <v>472</v>
          </cell>
          <cell r="D187">
            <v>4720</v>
          </cell>
          <cell r="E187" t="str">
            <v>Stalna budžetska rezerva</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40600</v>
          </cell>
          <cell r="CO187">
            <v>365400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0</v>
          </cell>
          <cell r="GK187">
            <v>0</v>
          </cell>
          <cell r="GL187">
            <v>0</v>
          </cell>
          <cell r="GM187">
            <v>0</v>
          </cell>
          <cell r="GN187">
            <v>0</v>
          </cell>
          <cell r="GO187">
            <v>0</v>
          </cell>
          <cell r="GP187">
            <v>0</v>
          </cell>
          <cell r="GQ187">
            <v>0</v>
          </cell>
          <cell r="GR187">
            <v>0</v>
          </cell>
          <cell r="GS187">
            <v>0</v>
          </cell>
          <cell r="GT187">
            <v>0</v>
          </cell>
          <cell r="GU187">
            <v>0</v>
          </cell>
          <cell r="GV187">
            <v>0</v>
          </cell>
          <cell r="GW187">
            <v>0</v>
          </cell>
          <cell r="GX187">
            <v>0</v>
          </cell>
          <cell r="GY187">
            <v>0</v>
          </cell>
          <cell r="GZ187">
            <v>0</v>
          </cell>
          <cell r="HA187">
            <v>0</v>
          </cell>
          <cell r="HB187">
            <v>0</v>
          </cell>
          <cell r="HC187">
            <v>0</v>
          </cell>
          <cell r="HD187">
            <v>0</v>
          </cell>
          <cell r="HE187">
            <v>0</v>
          </cell>
          <cell r="HF187">
            <v>0</v>
          </cell>
          <cell r="HG187">
            <v>0</v>
          </cell>
          <cell r="HH187">
            <v>0</v>
          </cell>
          <cell r="HI187">
            <v>0</v>
          </cell>
          <cell r="HJ187">
            <v>0</v>
          </cell>
          <cell r="HK187">
            <v>0</v>
          </cell>
          <cell r="HL187">
            <v>0</v>
          </cell>
          <cell r="HM187">
            <v>0</v>
          </cell>
          <cell r="HN187">
            <v>0</v>
          </cell>
          <cell r="HO187">
            <v>0</v>
          </cell>
          <cell r="HP187">
            <v>0</v>
          </cell>
          <cell r="HQ187">
            <v>0</v>
          </cell>
          <cell r="HR187">
            <v>0</v>
          </cell>
          <cell r="HS187">
            <v>0</v>
          </cell>
          <cell r="HT187">
            <v>0</v>
          </cell>
          <cell r="HU187">
            <v>0</v>
          </cell>
          <cell r="HV187">
            <v>0</v>
          </cell>
          <cell r="HW187">
            <v>0</v>
          </cell>
          <cell r="HX187">
            <v>0</v>
          </cell>
          <cell r="HY187">
            <v>0</v>
          </cell>
          <cell r="HZ187">
            <v>0</v>
          </cell>
          <cell r="IA187">
            <v>0</v>
          </cell>
          <cell r="IB187">
            <v>0</v>
          </cell>
          <cell r="IC187">
            <v>0</v>
          </cell>
          <cell r="ID187">
            <v>0</v>
          </cell>
          <cell r="IE187">
            <v>0</v>
          </cell>
          <cell r="IF187">
            <v>0</v>
          </cell>
          <cell r="IG187">
            <v>0</v>
          </cell>
          <cell r="IH187">
            <v>0</v>
          </cell>
          <cell r="II187">
            <v>0</v>
          </cell>
          <cell r="IJ187">
            <v>0</v>
          </cell>
          <cell r="IK187">
            <v>0</v>
          </cell>
          <cell r="IL187">
            <v>0</v>
          </cell>
          <cell r="IM187">
            <v>0</v>
          </cell>
          <cell r="IN187">
            <v>0</v>
          </cell>
          <cell r="IO187">
            <v>0</v>
          </cell>
          <cell r="IP187">
            <v>0</v>
          </cell>
          <cell r="IQ187">
            <v>0</v>
          </cell>
          <cell r="IR187">
            <v>0</v>
          </cell>
          <cell r="IS187">
            <v>0</v>
          </cell>
          <cell r="IT187">
            <v>0</v>
          </cell>
          <cell r="IU187">
            <v>0</v>
          </cell>
          <cell r="IV187">
            <v>0</v>
          </cell>
          <cell r="IW187">
            <v>0</v>
          </cell>
          <cell r="IX187">
            <v>0</v>
          </cell>
          <cell r="IY187">
            <v>0</v>
          </cell>
          <cell r="IZ187">
            <v>0</v>
          </cell>
          <cell r="JA187">
            <v>0</v>
          </cell>
          <cell r="JB187">
            <v>0</v>
          </cell>
          <cell r="JC187">
            <v>0</v>
          </cell>
          <cell r="JD187">
            <v>0</v>
          </cell>
          <cell r="JE187">
            <v>0</v>
          </cell>
          <cell r="JF187">
            <v>0</v>
          </cell>
          <cell r="JG187">
            <v>0</v>
          </cell>
          <cell r="JH187">
            <v>0</v>
          </cell>
          <cell r="JI187">
            <v>0</v>
          </cell>
          <cell r="JJ187">
            <v>0</v>
          </cell>
          <cell r="JK187">
            <v>0</v>
          </cell>
          <cell r="JL187">
            <v>0</v>
          </cell>
          <cell r="JM187">
            <v>0</v>
          </cell>
          <cell r="JN187">
            <v>0</v>
          </cell>
          <cell r="JO187">
            <v>0</v>
          </cell>
          <cell r="JP187">
            <v>0</v>
          </cell>
          <cell r="JQ187">
            <v>0</v>
          </cell>
          <cell r="JR187">
            <v>0</v>
          </cell>
          <cell r="JS187">
            <v>0</v>
          </cell>
          <cell r="JT187">
            <v>0</v>
          </cell>
          <cell r="JU187">
            <v>0</v>
          </cell>
          <cell r="JV187">
            <v>0</v>
          </cell>
          <cell r="JW187">
            <v>0</v>
          </cell>
          <cell r="JX187">
            <v>0</v>
          </cell>
          <cell r="JY187">
            <v>0</v>
          </cell>
          <cell r="JZ187">
            <v>0</v>
          </cell>
          <cell r="KA187">
            <v>0</v>
          </cell>
          <cell r="KB187">
            <v>0</v>
          </cell>
          <cell r="KC187">
            <v>0</v>
          </cell>
          <cell r="KD187">
            <v>0</v>
          </cell>
          <cell r="KE187">
            <v>0</v>
          </cell>
          <cell r="KF187">
            <v>0</v>
          </cell>
          <cell r="KG187">
            <v>0</v>
          </cell>
          <cell r="KH187">
            <v>0</v>
          </cell>
          <cell r="KI187">
            <v>0</v>
          </cell>
          <cell r="KJ187">
            <v>0</v>
          </cell>
          <cell r="KK187">
            <v>0</v>
          </cell>
          <cell r="KL187">
            <v>0</v>
          </cell>
          <cell r="KM187">
            <v>0</v>
          </cell>
          <cell r="KN187">
            <v>0</v>
          </cell>
          <cell r="KO187">
            <v>0</v>
          </cell>
          <cell r="KP187">
            <v>0</v>
          </cell>
          <cell r="KQ187">
            <v>0</v>
          </cell>
          <cell r="KR187">
            <v>0</v>
          </cell>
          <cell r="KS187">
            <v>0</v>
          </cell>
          <cell r="KT187">
            <v>0</v>
          </cell>
          <cell r="KU187">
            <v>0</v>
          </cell>
          <cell r="KV187">
            <v>0</v>
          </cell>
          <cell r="KW187">
            <v>0</v>
          </cell>
          <cell r="KX187">
            <v>0</v>
          </cell>
          <cell r="KY187">
            <v>0</v>
          </cell>
          <cell r="KZ187">
            <v>0</v>
          </cell>
          <cell r="LA187">
            <v>0</v>
          </cell>
          <cell r="LB187">
            <v>0</v>
          </cell>
          <cell r="LC187">
            <v>0</v>
          </cell>
          <cell r="LD187">
            <v>0</v>
          </cell>
          <cell r="LE187">
            <v>0</v>
          </cell>
          <cell r="LF187">
            <v>0</v>
          </cell>
          <cell r="LG187">
            <v>0</v>
          </cell>
          <cell r="LH187">
            <v>0</v>
          </cell>
          <cell r="LI187">
            <v>0</v>
          </cell>
        </row>
        <row r="188">
          <cell r="C188">
            <v>473</v>
          </cell>
          <cell r="D188">
            <v>4730</v>
          </cell>
          <cell r="E188" t="str">
            <v>Ostale rezerve</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0</v>
          </cell>
          <cell r="GK188">
            <v>0</v>
          </cell>
          <cell r="GL188">
            <v>0</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v>0</v>
          </cell>
          <cell r="HO188">
            <v>0</v>
          </cell>
          <cell r="HP188">
            <v>0</v>
          </cell>
          <cell r="HQ188">
            <v>0</v>
          </cell>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row>
        <row r="189">
          <cell r="D189">
            <v>1005</v>
          </cell>
          <cell r="E189" t="str">
            <v>Neto povećanje obaveza</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14438105.227299999</v>
          </cell>
          <cell r="CX189">
            <v>0</v>
          </cell>
          <cell r="CY189">
            <v>0</v>
          </cell>
          <cell r="CZ189">
            <v>0</v>
          </cell>
          <cell r="DA189">
            <v>0</v>
          </cell>
          <cell r="DB189">
            <v>0</v>
          </cell>
          <cell r="DC189">
            <v>0</v>
          </cell>
          <cell r="DD189">
            <v>0</v>
          </cell>
          <cell r="DE189">
            <v>0</v>
          </cell>
          <cell r="DF189">
            <v>0</v>
          </cell>
          <cell r="DG189">
            <v>0</v>
          </cell>
          <cell r="DH189">
            <v>0</v>
          </cell>
          <cell r="DI189">
            <v>4091319.16</v>
          </cell>
          <cell r="DJ189">
            <v>0</v>
          </cell>
          <cell r="DK189">
            <v>0</v>
          </cell>
          <cell r="DL189">
            <v>0</v>
          </cell>
          <cell r="DM189">
            <v>0</v>
          </cell>
          <cell r="DN189">
            <v>0</v>
          </cell>
          <cell r="DO189">
            <v>0</v>
          </cell>
          <cell r="DP189">
            <v>0</v>
          </cell>
          <cell r="DQ189">
            <v>0</v>
          </cell>
          <cell r="DR189">
            <v>0</v>
          </cell>
          <cell r="DS189">
            <v>0</v>
          </cell>
          <cell r="DT189">
            <v>0</v>
          </cell>
          <cell r="DU189">
            <v>0</v>
          </cell>
          <cell r="DZ189">
            <v>0</v>
          </cell>
          <cell r="EC189">
            <v>0</v>
          </cell>
          <cell r="ED189">
            <v>0</v>
          </cell>
          <cell r="EE189">
            <v>0</v>
          </cell>
          <cell r="EF189">
            <v>0</v>
          </cell>
          <cell r="EG189">
            <v>-12686256.23</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cell r="GA189">
            <v>0</v>
          </cell>
          <cell r="GB189">
            <v>0</v>
          </cell>
          <cell r="GC189">
            <v>0</v>
          </cell>
          <cell r="GD189">
            <v>0</v>
          </cell>
          <cell r="GE189">
            <v>0</v>
          </cell>
          <cell r="GF189">
            <v>0</v>
          </cell>
          <cell r="GG189">
            <v>0</v>
          </cell>
          <cell r="GH189">
            <v>0</v>
          </cell>
          <cell r="GI189">
            <v>0</v>
          </cell>
          <cell r="GJ189">
            <v>0</v>
          </cell>
          <cell r="GK189">
            <v>0</v>
          </cell>
          <cell r="GL189">
            <v>0</v>
          </cell>
          <cell r="GM189">
            <v>0</v>
          </cell>
          <cell r="GN189">
            <v>0</v>
          </cell>
          <cell r="GO189">
            <v>0</v>
          </cell>
          <cell r="GP189">
            <v>0</v>
          </cell>
          <cell r="GQ189">
            <v>0</v>
          </cell>
          <cell r="GR189">
            <v>0</v>
          </cell>
          <cell r="GS189">
            <v>0</v>
          </cell>
          <cell r="GT189">
            <v>0</v>
          </cell>
          <cell r="GU189">
            <v>0</v>
          </cell>
          <cell r="GV189">
            <v>0</v>
          </cell>
          <cell r="GW189">
            <v>0</v>
          </cell>
          <cell r="GX189">
            <v>0</v>
          </cell>
          <cell r="GY189">
            <v>0</v>
          </cell>
          <cell r="GZ189">
            <v>0</v>
          </cell>
          <cell r="HA189">
            <v>0</v>
          </cell>
          <cell r="HB189">
            <v>0</v>
          </cell>
          <cell r="HC189">
            <v>0</v>
          </cell>
          <cell r="HD189">
            <v>0</v>
          </cell>
          <cell r="HE189">
            <v>0</v>
          </cell>
          <cell r="HF189">
            <v>0</v>
          </cell>
          <cell r="HG189">
            <v>0</v>
          </cell>
          <cell r="HH189">
            <v>0</v>
          </cell>
          <cell r="HI189">
            <v>0</v>
          </cell>
          <cell r="HJ189">
            <v>0</v>
          </cell>
          <cell r="HK189">
            <v>0</v>
          </cell>
          <cell r="HL189">
            <v>0</v>
          </cell>
          <cell r="HM189">
            <v>0</v>
          </cell>
          <cell r="HN189">
            <v>0</v>
          </cell>
          <cell r="HO189">
            <v>0</v>
          </cell>
          <cell r="HP189">
            <v>0</v>
          </cell>
          <cell r="HQ189">
            <v>0</v>
          </cell>
          <cell r="HR189">
            <v>0</v>
          </cell>
          <cell r="HS189">
            <v>0</v>
          </cell>
          <cell r="HT189">
            <v>0</v>
          </cell>
          <cell r="HU189">
            <v>0</v>
          </cell>
          <cell r="HV189">
            <v>0</v>
          </cell>
          <cell r="HW189">
            <v>0</v>
          </cell>
          <cell r="HX189">
            <v>0</v>
          </cell>
          <cell r="HY189">
            <v>0</v>
          </cell>
          <cell r="HZ189">
            <v>0</v>
          </cell>
          <cell r="IA189">
            <v>0</v>
          </cell>
          <cell r="IB189">
            <v>0</v>
          </cell>
          <cell r="IC189">
            <v>0</v>
          </cell>
          <cell r="ID189">
            <v>0</v>
          </cell>
          <cell r="IE189">
            <v>0</v>
          </cell>
          <cell r="IF189">
            <v>0</v>
          </cell>
          <cell r="IG189">
            <v>0</v>
          </cell>
          <cell r="IH189">
            <v>0</v>
          </cell>
          <cell r="II189">
            <v>0</v>
          </cell>
          <cell r="IJ189">
            <v>0</v>
          </cell>
          <cell r="IK189">
            <v>0</v>
          </cell>
          <cell r="IL189">
            <v>0</v>
          </cell>
          <cell r="IM189">
            <v>0</v>
          </cell>
          <cell r="IN189">
            <v>0</v>
          </cell>
          <cell r="IO189">
            <v>0</v>
          </cell>
          <cell r="IP189">
            <v>0</v>
          </cell>
          <cell r="IQ189">
            <v>0</v>
          </cell>
          <cell r="IR189">
            <v>0</v>
          </cell>
          <cell r="IS189">
            <v>0</v>
          </cell>
          <cell r="IT189">
            <v>0</v>
          </cell>
          <cell r="IU189">
            <v>0</v>
          </cell>
          <cell r="IV189">
            <v>0</v>
          </cell>
          <cell r="IW189">
            <v>0</v>
          </cell>
          <cell r="IX189">
            <v>0</v>
          </cell>
          <cell r="IY189">
            <v>0</v>
          </cell>
          <cell r="IZ189">
            <v>0</v>
          </cell>
          <cell r="JA189">
            <v>0</v>
          </cell>
          <cell r="JB189">
            <v>0</v>
          </cell>
          <cell r="JC189">
            <v>0</v>
          </cell>
          <cell r="JD189">
            <v>0</v>
          </cell>
          <cell r="JE189">
            <v>0</v>
          </cell>
          <cell r="JF189">
            <v>0</v>
          </cell>
          <cell r="JG189">
            <v>0</v>
          </cell>
          <cell r="JH189">
            <v>0</v>
          </cell>
          <cell r="JI189">
            <v>0</v>
          </cell>
          <cell r="JJ189">
            <v>0</v>
          </cell>
          <cell r="JK189">
            <v>0</v>
          </cell>
          <cell r="JL189">
            <v>0</v>
          </cell>
          <cell r="JM189">
            <v>0</v>
          </cell>
          <cell r="JN189">
            <v>0</v>
          </cell>
          <cell r="JO189">
            <v>0</v>
          </cell>
          <cell r="JP189">
            <v>0</v>
          </cell>
          <cell r="JQ189">
            <v>0</v>
          </cell>
          <cell r="JR189">
            <v>0</v>
          </cell>
          <cell r="JS189">
            <v>0</v>
          </cell>
          <cell r="JT189">
            <v>0</v>
          </cell>
          <cell r="JU189">
            <v>0</v>
          </cell>
          <cell r="JV189">
            <v>0</v>
          </cell>
          <cell r="JW189">
            <v>0</v>
          </cell>
          <cell r="JX189">
            <v>0</v>
          </cell>
          <cell r="JY189">
            <v>0</v>
          </cell>
          <cell r="JZ189">
            <v>0</v>
          </cell>
          <cell r="KA189">
            <v>0</v>
          </cell>
          <cell r="KB189">
            <v>0</v>
          </cell>
          <cell r="KC189">
            <v>0</v>
          </cell>
          <cell r="KD189">
            <v>0</v>
          </cell>
          <cell r="KE189">
            <v>0</v>
          </cell>
          <cell r="KF189">
            <v>0</v>
          </cell>
          <cell r="KG189">
            <v>0</v>
          </cell>
          <cell r="KH189">
            <v>0</v>
          </cell>
          <cell r="KI189">
            <v>0</v>
          </cell>
          <cell r="KJ189">
            <v>0</v>
          </cell>
          <cell r="KK189">
            <v>0</v>
          </cell>
          <cell r="KL189">
            <v>0</v>
          </cell>
          <cell r="KM189">
            <v>0</v>
          </cell>
          <cell r="KN189">
            <v>0</v>
          </cell>
          <cell r="KO189">
            <v>0</v>
          </cell>
          <cell r="KP189">
            <v>0</v>
          </cell>
          <cell r="KQ189">
            <v>0</v>
          </cell>
          <cell r="KR189">
            <v>0</v>
          </cell>
          <cell r="KS189">
            <v>0</v>
          </cell>
          <cell r="KT189">
            <v>0</v>
          </cell>
          <cell r="KU189">
            <v>0</v>
          </cell>
          <cell r="KV189">
            <v>0</v>
          </cell>
          <cell r="KW189">
            <v>0</v>
          </cell>
          <cell r="KX189">
            <v>0</v>
          </cell>
          <cell r="KY189">
            <v>0</v>
          </cell>
          <cell r="KZ189">
            <v>0</v>
          </cell>
          <cell r="LA189">
            <v>0</v>
          </cell>
          <cell r="LB189">
            <v>0</v>
          </cell>
          <cell r="LC189">
            <v>0</v>
          </cell>
          <cell r="LD189">
            <v>0</v>
          </cell>
          <cell r="LE189">
            <v>0</v>
          </cell>
          <cell r="LF189">
            <v>0</v>
          </cell>
          <cell r="LG189">
            <v>0</v>
          </cell>
          <cell r="LH189">
            <v>0</v>
          </cell>
          <cell r="LI189">
            <v>0</v>
          </cell>
        </row>
        <row r="190">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U190">
            <v>0</v>
          </cell>
          <cell r="GV190">
            <v>0</v>
          </cell>
          <cell r="GW190">
            <v>0</v>
          </cell>
          <cell r="GX190">
            <v>0</v>
          </cell>
          <cell r="GY190">
            <v>0</v>
          </cell>
          <cell r="GZ190">
            <v>0</v>
          </cell>
          <cell r="HA190">
            <v>0</v>
          </cell>
          <cell r="HB190">
            <v>0</v>
          </cell>
          <cell r="HC190">
            <v>0</v>
          </cell>
          <cell r="HD190">
            <v>0</v>
          </cell>
          <cell r="HE190">
            <v>0</v>
          </cell>
          <cell r="HF190">
            <v>0</v>
          </cell>
          <cell r="HG190">
            <v>0</v>
          </cell>
          <cell r="HH190">
            <v>0</v>
          </cell>
          <cell r="HI190">
            <v>0</v>
          </cell>
          <cell r="HJ190">
            <v>0</v>
          </cell>
          <cell r="HK190">
            <v>0</v>
          </cell>
          <cell r="HL190">
            <v>0</v>
          </cell>
          <cell r="HM190">
            <v>0</v>
          </cell>
          <cell r="HN190">
            <v>0</v>
          </cell>
          <cell r="HO190">
            <v>0</v>
          </cell>
          <cell r="HP190">
            <v>0</v>
          </cell>
          <cell r="HQ190">
            <v>0</v>
          </cell>
          <cell r="HR190">
            <v>0</v>
          </cell>
          <cell r="HS190">
            <v>0</v>
          </cell>
          <cell r="HT190">
            <v>0</v>
          </cell>
          <cell r="HU190">
            <v>0</v>
          </cell>
          <cell r="HV190">
            <v>0</v>
          </cell>
          <cell r="HW190">
            <v>0</v>
          </cell>
          <cell r="HX190">
            <v>0</v>
          </cell>
          <cell r="HY190">
            <v>0</v>
          </cell>
          <cell r="HZ190">
            <v>0</v>
          </cell>
          <cell r="IA190">
            <v>0</v>
          </cell>
          <cell r="IB190">
            <v>0</v>
          </cell>
          <cell r="IC190">
            <v>0</v>
          </cell>
          <cell r="ID190">
            <v>0</v>
          </cell>
          <cell r="IE190">
            <v>0</v>
          </cell>
          <cell r="IF190">
            <v>0</v>
          </cell>
          <cell r="IG190">
            <v>0</v>
          </cell>
          <cell r="IH190">
            <v>0</v>
          </cell>
          <cell r="II190">
            <v>0</v>
          </cell>
          <cell r="IJ190">
            <v>0</v>
          </cell>
          <cell r="IK190">
            <v>0</v>
          </cell>
          <cell r="IL190">
            <v>0</v>
          </cell>
          <cell r="IM190">
            <v>0</v>
          </cell>
          <cell r="IN190">
            <v>0</v>
          </cell>
          <cell r="IO190">
            <v>0</v>
          </cell>
          <cell r="IP190">
            <v>0</v>
          </cell>
          <cell r="IQ190">
            <v>0</v>
          </cell>
          <cell r="IR190">
            <v>0</v>
          </cell>
          <cell r="IS190">
            <v>0</v>
          </cell>
          <cell r="IT190">
            <v>0</v>
          </cell>
          <cell r="IU190">
            <v>0</v>
          </cell>
          <cell r="IV190">
            <v>0</v>
          </cell>
          <cell r="IW190">
            <v>0</v>
          </cell>
          <cell r="IX190">
            <v>0</v>
          </cell>
          <cell r="IY190">
            <v>0</v>
          </cell>
          <cell r="IZ190">
            <v>0</v>
          </cell>
          <cell r="JA190">
            <v>0</v>
          </cell>
          <cell r="JB190">
            <v>0</v>
          </cell>
          <cell r="JC190">
            <v>0</v>
          </cell>
          <cell r="JD190">
            <v>0</v>
          </cell>
          <cell r="JE190">
            <v>0</v>
          </cell>
          <cell r="JF190">
            <v>0</v>
          </cell>
          <cell r="JG190">
            <v>0</v>
          </cell>
          <cell r="JH190">
            <v>0</v>
          </cell>
          <cell r="JI190">
            <v>0</v>
          </cell>
          <cell r="JJ190">
            <v>0</v>
          </cell>
          <cell r="JK190">
            <v>0</v>
          </cell>
          <cell r="JL190">
            <v>0</v>
          </cell>
          <cell r="JM190">
            <v>0</v>
          </cell>
          <cell r="JN190">
            <v>0</v>
          </cell>
          <cell r="JO190">
            <v>0</v>
          </cell>
          <cell r="JP190">
            <v>0</v>
          </cell>
          <cell r="JQ190">
            <v>0</v>
          </cell>
          <cell r="JR190">
            <v>0</v>
          </cell>
          <cell r="JS190">
            <v>0</v>
          </cell>
          <cell r="JT190">
            <v>0</v>
          </cell>
          <cell r="JU190">
            <v>0</v>
          </cell>
          <cell r="JV190">
            <v>0</v>
          </cell>
          <cell r="JW190">
            <v>0</v>
          </cell>
          <cell r="JX190">
            <v>0</v>
          </cell>
          <cell r="JY190">
            <v>0</v>
          </cell>
          <cell r="JZ190">
            <v>0</v>
          </cell>
          <cell r="KA190">
            <v>0</v>
          </cell>
          <cell r="KB190">
            <v>0</v>
          </cell>
          <cell r="KC190">
            <v>0</v>
          </cell>
          <cell r="KD190">
            <v>0</v>
          </cell>
          <cell r="KE190">
            <v>0</v>
          </cell>
          <cell r="KF190">
            <v>0</v>
          </cell>
          <cell r="KG190">
            <v>0</v>
          </cell>
          <cell r="KH190">
            <v>0</v>
          </cell>
          <cell r="KI190">
            <v>0</v>
          </cell>
          <cell r="KJ190">
            <v>0</v>
          </cell>
          <cell r="KK190">
            <v>0</v>
          </cell>
          <cell r="KL190">
            <v>0</v>
          </cell>
          <cell r="KM190">
            <v>0</v>
          </cell>
          <cell r="KN190">
            <v>0</v>
          </cell>
          <cell r="KO190">
            <v>0</v>
          </cell>
          <cell r="KP190">
            <v>0</v>
          </cell>
          <cell r="KQ190">
            <v>0</v>
          </cell>
          <cell r="KR190">
            <v>0</v>
          </cell>
          <cell r="KS190">
            <v>0</v>
          </cell>
          <cell r="KT190">
            <v>0</v>
          </cell>
          <cell r="KU190">
            <v>0</v>
          </cell>
          <cell r="KV190">
            <v>0</v>
          </cell>
          <cell r="KW190">
            <v>0</v>
          </cell>
          <cell r="KX190">
            <v>0</v>
          </cell>
          <cell r="KY190">
            <v>0</v>
          </cell>
          <cell r="KZ190">
            <v>0</v>
          </cell>
          <cell r="LA190">
            <v>0</v>
          </cell>
          <cell r="LB190">
            <v>0</v>
          </cell>
          <cell r="LC190">
            <v>0</v>
          </cell>
          <cell r="LD190">
            <v>0</v>
          </cell>
          <cell r="LE190">
            <v>0</v>
          </cell>
          <cell r="LF190">
            <v>0</v>
          </cell>
          <cell r="LG190">
            <v>0</v>
          </cell>
          <cell r="LH190">
            <v>0</v>
          </cell>
          <cell r="LI190">
            <v>0</v>
          </cell>
        </row>
        <row r="191">
          <cell r="E191" t="str">
            <v>Prihodi budžeta</v>
          </cell>
          <cell r="CL191" t="e">
            <v>#N/A</v>
          </cell>
          <cell r="CM191" t="e">
            <v>#N/A</v>
          </cell>
          <cell r="CN191" t="e">
            <v>#N/A</v>
          </cell>
          <cell r="CO191" t="e">
            <v>#N/A</v>
          </cell>
          <cell r="CP191" t="e">
            <v>#N/A</v>
          </cell>
          <cell r="CQ191" t="e">
            <v>#N/A</v>
          </cell>
          <cell r="CR191" t="e">
            <v>#N/A</v>
          </cell>
          <cell r="CS191" t="e">
            <v>#N/A</v>
          </cell>
          <cell r="CT191" t="e">
            <v>#N/A</v>
          </cell>
          <cell r="CU191" t="e">
            <v>#N/A</v>
          </cell>
          <cell r="CV191" t="e">
            <v>#N/A</v>
          </cell>
          <cell r="CW191" t="e">
            <v>#N/A</v>
          </cell>
          <cell r="CX191">
            <v>70781935.379999995</v>
          </cell>
          <cell r="CY191">
            <v>82127760.799999997</v>
          </cell>
          <cell r="CZ191">
            <v>100708163.93000002</v>
          </cell>
          <cell r="DA191">
            <v>109079836.14999999</v>
          </cell>
          <cell r="DB191">
            <v>102078548.78</v>
          </cell>
          <cell r="DC191">
            <v>109931818.73999998</v>
          </cell>
          <cell r="DD191">
            <v>120720236.03</v>
          </cell>
          <cell r="DE191">
            <v>126556297.32999997</v>
          </cell>
          <cell r="DF191">
            <v>117901924.08</v>
          </cell>
          <cell r="DG191">
            <v>158205030.04999998</v>
          </cell>
          <cell r="DH191">
            <v>98495259.029999971</v>
          </cell>
          <cell r="DI191">
            <v>157038700.82000002</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v>0</v>
          </cell>
          <cell r="HO191">
            <v>0</v>
          </cell>
          <cell r="HP191">
            <v>0</v>
          </cell>
          <cell r="HQ191">
            <v>0</v>
          </cell>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row>
        <row r="192">
          <cell r="E192" t="str">
            <v>Budžetki izdaci</v>
          </cell>
          <cell r="CL192">
            <v>84584048.424166679</v>
          </cell>
          <cell r="CM192">
            <v>102684088.27416666</v>
          </cell>
          <cell r="CN192">
            <v>104008573.38416666</v>
          </cell>
          <cell r="CO192">
            <v>122210494.66416664</v>
          </cell>
          <cell r="CP192">
            <v>102878087.82416667</v>
          </cell>
          <cell r="CQ192">
            <v>102392322.23416667</v>
          </cell>
          <cell r="CR192">
            <v>181346847.16416669</v>
          </cell>
          <cell r="CS192">
            <v>150239168.24416667</v>
          </cell>
          <cell r="CT192">
            <v>125770955.07416669</v>
          </cell>
          <cell r="CU192">
            <v>102908154.45416665</v>
          </cell>
          <cell r="CV192">
            <v>105343610.31416669</v>
          </cell>
          <cell r="CW192">
            <v>160423364.29416662</v>
          </cell>
          <cell r="CX192">
            <v>90833664.849999994</v>
          </cell>
          <cell r="CY192">
            <v>82598563.48999998</v>
          </cell>
          <cell r="CZ192">
            <v>116276590.93999998</v>
          </cell>
          <cell r="DA192">
            <v>132471963.43999998</v>
          </cell>
          <cell r="DB192">
            <v>107075440.66000004</v>
          </cell>
          <cell r="DC192">
            <v>112087967.77000001</v>
          </cell>
          <cell r="DD192">
            <v>123230542.69</v>
          </cell>
          <cell r="DE192">
            <v>112001889.27000003</v>
          </cell>
          <cell r="DF192">
            <v>121419856.04000002</v>
          </cell>
          <cell r="DG192">
            <v>158493505.99000001</v>
          </cell>
          <cell r="DH192">
            <v>109013795.14999999</v>
          </cell>
          <cell r="DI192">
            <v>195231878.25</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cell r="GA192">
            <v>0</v>
          </cell>
          <cell r="GB192">
            <v>0</v>
          </cell>
          <cell r="GC192">
            <v>0</v>
          </cell>
          <cell r="GD192">
            <v>0</v>
          </cell>
          <cell r="GE192">
            <v>0</v>
          </cell>
          <cell r="GF192">
            <v>0</v>
          </cell>
          <cell r="GG192">
            <v>0</v>
          </cell>
          <cell r="GH192">
            <v>0</v>
          </cell>
          <cell r="GI192">
            <v>0</v>
          </cell>
          <cell r="GJ192">
            <v>0</v>
          </cell>
          <cell r="GK192">
            <v>0</v>
          </cell>
          <cell r="GL192">
            <v>0</v>
          </cell>
          <cell r="GM192">
            <v>0</v>
          </cell>
          <cell r="GN192">
            <v>0</v>
          </cell>
          <cell r="GO192">
            <v>0</v>
          </cell>
          <cell r="GP192">
            <v>0</v>
          </cell>
          <cell r="GQ192">
            <v>0</v>
          </cell>
          <cell r="GR192">
            <v>0</v>
          </cell>
          <cell r="GS192">
            <v>0</v>
          </cell>
          <cell r="GT192">
            <v>0</v>
          </cell>
          <cell r="GU192">
            <v>0</v>
          </cell>
          <cell r="GV192">
            <v>0</v>
          </cell>
          <cell r="GW192">
            <v>0</v>
          </cell>
          <cell r="GX192">
            <v>0</v>
          </cell>
          <cell r="GY192">
            <v>0</v>
          </cell>
          <cell r="GZ192">
            <v>0</v>
          </cell>
          <cell r="HA192">
            <v>0</v>
          </cell>
          <cell r="HB192">
            <v>0</v>
          </cell>
          <cell r="HC192">
            <v>0</v>
          </cell>
          <cell r="HD192">
            <v>0</v>
          </cell>
          <cell r="HE192">
            <v>0</v>
          </cell>
          <cell r="HF192">
            <v>0</v>
          </cell>
          <cell r="HG192">
            <v>0</v>
          </cell>
          <cell r="HH192">
            <v>0</v>
          </cell>
          <cell r="HI192">
            <v>0</v>
          </cell>
          <cell r="HJ192">
            <v>0</v>
          </cell>
          <cell r="HK192">
            <v>0</v>
          </cell>
          <cell r="HL192">
            <v>0</v>
          </cell>
          <cell r="HM192">
            <v>0</v>
          </cell>
          <cell r="HN192">
            <v>0</v>
          </cell>
          <cell r="HO192">
            <v>0</v>
          </cell>
          <cell r="HP192">
            <v>0</v>
          </cell>
          <cell r="HQ192">
            <v>0</v>
          </cell>
          <cell r="HR192">
            <v>0</v>
          </cell>
          <cell r="HS192">
            <v>0</v>
          </cell>
          <cell r="HT192">
            <v>0</v>
          </cell>
          <cell r="HU192">
            <v>0</v>
          </cell>
          <cell r="HV192">
            <v>0</v>
          </cell>
          <cell r="HW192">
            <v>0</v>
          </cell>
          <cell r="HX192">
            <v>0</v>
          </cell>
          <cell r="HY192">
            <v>0</v>
          </cell>
          <cell r="HZ192">
            <v>0</v>
          </cell>
          <cell r="IA192">
            <v>0</v>
          </cell>
          <cell r="IB192">
            <v>0</v>
          </cell>
          <cell r="IC192">
            <v>0</v>
          </cell>
          <cell r="ID192">
            <v>0</v>
          </cell>
          <cell r="IE192">
            <v>0</v>
          </cell>
          <cell r="IF192">
            <v>0</v>
          </cell>
          <cell r="IG192">
            <v>0</v>
          </cell>
          <cell r="IH192">
            <v>0</v>
          </cell>
          <cell r="II192">
            <v>0</v>
          </cell>
          <cell r="IJ192">
            <v>0</v>
          </cell>
          <cell r="IK192">
            <v>0</v>
          </cell>
          <cell r="IL192">
            <v>0</v>
          </cell>
          <cell r="IM192">
            <v>0</v>
          </cell>
          <cell r="IN192">
            <v>0</v>
          </cell>
          <cell r="IO192">
            <v>0</v>
          </cell>
          <cell r="IP192">
            <v>0</v>
          </cell>
          <cell r="IQ192">
            <v>0</v>
          </cell>
          <cell r="IR192">
            <v>0</v>
          </cell>
          <cell r="IS192">
            <v>0</v>
          </cell>
          <cell r="IT192">
            <v>0</v>
          </cell>
          <cell r="IU192">
            <v>0</v>
          </cell>
          <cell r="IV192">
            <v>0</v>
          </cell>
          <cell r="IW192">
            <v>0</v>
          </cell>
          <cell r="IX192">
            <v>0</v>
          </cell>
          <cell r="IY192">
            <v>0</v>
          </cell>
          <cell r="IZ192">
            <v>0</v>
          </cell>
          <cell r="JA192">
            <v>0</v>
          </cell>
          <cell r="JB192">
            <v>0</v>
          </cell>
          <cell r="JC192">
            <v>0</v>
          </cell>
          <cell r="JD192">
            <v>0</v>
          </cell>
          <cell r="JE192">
            <v>0</v>
          </cell>
          <cell r="JF192">
            <v>0</v>
          </cell>
          <cell r="JG192">
            <v>0</v>
          </cell>
          <cell r="JH192">
            <v>0</v>
          </cell>
          <cell r="JI192">
            <v>0</v>
          </cell>
          <cell r="JJ192">
            <v>0</v>
          </cell>
          <cell r="JK192">
            <v>0</v>
          </cell>
          <cell r="JL192">
            <v>0</v>
          </cell>
          <cell r="JM192">
            <v>0</v>
          </cell>
          <cell r="JN192">
            <v>0</v>
          </cell>
          <cell r="JO192">
            <v>0</v>
          </cell>
          <cell r="JP192">
            <v>0</v>
          </cell>
          <cell r="JQ192">
            <v>0</v>
          </cell>
          <cell r="JR192">
            <v>0</v>
          </cell>
          <cell r="JS192">
            <v>0</v>
          </cell>
          <cell r="JT192">
            <v>0</v>
          </cell>
          <cell r="JU192">
            <v>0</v>
          </cell>
          <cell r="JV192">
            <v>0</v>
          </cell>
          <cell r="JW192">
            <v>0</v>
          </cell>
          <cell r="JX192">
            <v>0</v>
          </cell>
          <cell r="JY192">
            <v>0</v>
          </cell>
          <cell r="JZ192">
            <v>0</v>
          </cell>
          <cell r="KA192">
            <v>0</v>
          </cell>
          <cell r="KB192">
            <v>0</v>
          </cell>
          <cell r="KC192">
            <v>0</v>
          </cell>
          <cell r="KD192">
            <v>0</v>
          </cell>
          <cell r="KE192">
            <v>0</v>
          </cell>
          <cell r="KF192">
            <v>0</v>
          </cell>
          <cell r="KG192">
            <v>0</v>
          </cell>
          <cell r="KH192">
            <v>0</v>
          </cell>
          <cell r="KI192">
            <v>0</v>
          </cell>
          <cell r="KJ192">
            <v>0</v>
          </cell>
          <cell r="KK192">
            <v>0</v>
          </cell>
          <cell r="KL192">
            <v>0</v>
          </cell>
          <cell r="KM192">
            <v>0</v>
          </cell>
          <cell r="KN192">
            <v>0</v>
          </cell>
          <cell r="KO192">
            <v>0</v>
          </cell>
          <cell r="KP192">
            <v>0</v>
          </cell>
          <cell r="KQ192">
            <v>0</v>
          </cell>
          <cell r="KR192">
            <v>0</v>
          </cell>
          <cell r="KS192">
            <v>0</v>
          </cell>
          <cell r="KT192">
            <v>0</v>
          </cell>
          <cell r="KU192">
            <v>0</v>
          </cell>
          <cell r="KV192">
            <v>0</v>
          </cell>
          <cell r="KW192">
            <v>0</v>
          </cell>
          <cell r="KX192">
            <v>0</v>
          </cell>
          <cell r="KY192">
            <v>0</v>
          </cell>
          <cell r="KZ192">
            <v>0</v>
          </cell>
          <cell r="LA192">
            <v>0</v>
          </cell>
          <cell r="LB192">
            <v>0</v>
          </cell>
          <cell r="LC192">
            <v>0</v>
          </cell>
          <cell r="LD192">
            <v>0</v>
          </cell>
          <cell r="LE192">
            <v>0</v>
          </cell>
          <cell r="LF192">
            <v>0</v>
          </cell>
          <cell r="LG192">
            <v>0</v>
          </cell>
          <cell r="LH192">
            <v>0</v>
          </cell>
          <cell r="LI192">
            <v>0</v>
          </cell>
        </row>
        <row r="193">
          <cell r="E193" t="str">
            <v>Suficit / deficit</v>
          </cell>
          <cell r="CL193" t="e">
            <v>#N/A</v>
          </cell>
          <cell r="CM193" t="e">
            <v>#N/A</v>
          </cell>
          <cell r="CN193" t="e">
            <v>#N/A</v>
          </cell>
          <cell r="CO193" t="e">
            <v>#N/A</v>
          </cell>
          <cell r="CP193" t="e">
            <v>#N/A</v>
          </cell>
          <cell r="CQ193" t="e">
            <v>#N/A</v>
          </cell>
          <cell r="CR193" t="e">
            <v>#N/A</v>
          </cell>
          <cell r="CS193" t="e">
            <v>#N/A</v>
          </cell>
          <cell r="CT193" t="e">
            <v>#N/A</v>
          </cell>
          <cell r="CU193" t="e">
            <v>#N/A</v>
          </cell>
          <cell r="CV193" t="e">
            <v>#N/A</v>
          </cell>
          <cell r="CW193" t="e">
            <v>#N/A</v>
          </cell>
          <cell r="CX193">
            <v>-20051729.469999999</v>
          </cell>
          <cell r="CY193">
            <v>-470802.68999998271</v>
          </cell>
          <cell r="CZ193">
            <v>-15568427.009999961</v>
          </cell>
          <cell r="DA193">
            <v>-23392127.289999992</v>
          </cell>
          <cell r="DB193">
            <v>-4996891.8800000399</v>
          </cell>
          <cell r="DC193">
            <v>-2156149.030000031</v>
          </cell>
          <cell r="DD193">
            <v>-2510306.6599999964</v>
          </cell>
          <cell r="DE193">
            <v>14554408.059999943</v>
          </cell>
          <cell r="DF193">
            <v>-3517931.9600000232</v>
          </cell>
          <cell r="DG193">
            <v>-288475.94000002742</v>
          </cell>
          <cell r="DH193">
            <v>-10518536.12000002</v>
          </cell>
          <cell r="DI193">
            <v>-38193177.429999977</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cell r="GA193">
            <v>0</v>
          </cell>
          <cell r="GB193">
            <v>0</v>
          </cell>
          <cell r="GC193">
            <v>0</v>
          </cell>
          <cell r="GD193">
            <v>0</v>
          </cell>
          <cell r="GE193">
            <v>0</v>
          </cell>
          <cell r="GF193">
            <v>0</v>
          </cell>
          <cell r="GG193">
            <v>0</v>
          </cell>
          <cell r="GH193">
            <v>0</v>
          </cell>
          <cell r="GI193">
            <v>0</v>
          </cell>
          <cell r="GJ193">
            <v>0</v>
          </cell>
          <cell r="GK193">
            <v>0</v>
          </cell>
          <cell r="GL193">
            <v>0</v>
          </cell>
          <cell r="GM193">
            <v>0</v>
          </cell>
          <cell r="GN193">
            <v>0</v>
          </cell>
          <cell r="GO193">
            <v>0</v>
          </cell>
          <cell r="GP193">
            <v>0</v>
          </cell>
          <cell r="GQ193">
            <v>0</v>
          </cell>
          <cell r="GR193">
            <v>0</v>
          </cell>
          <cell r="GS193">
            <v>0</v>
          </cell>
          <cell r="GT193">
            <v>0</v>
          </cell>
          <cell r="GU193">
            <v>0</v>
          </cell>
          <cell r="GV193">
            <v>0</v>
          </cell>
          <cell r="GW193">
            <v>0</v>
          </cell>
          <cell r="GX193">
            <v>0</v>
          </cell>
          <cell r="GY193">
            <v>0</v>
          </cell>
          <cell r="GZ193">
            <v>0</v>
          </cell>
          <cell r="HA193">
            <v>0</v>
          </cell>
          <cell r="HB193">
            <v>0</v>
          </cell>
          <cell r="HC193">
            <v>0</v>
          </cell>
          <cell r="HD193">
            <v>0</v>
          </cell>
          <cell r="HE193">
            <v>0</v>
          </cell>
          <cell r="HF193">
            <v>0</v>
          </cell>
          <cell r="HG193">
            <v>0</v>
          </cell>
          <cell r="HH193">
            <v>0</v>
          </cell>
          <cell r="HI193">
            <v>0</v>
          </cell>
          <cell r="HJ193">
            <v>0</v>
          </cell>
          <cell r="HK193">
            <v>0</v>
          </cell>
          <cell r="HL193">
            <v>0</v>
          </cell>
          <cell r="HM193">
            <v>0</v>
          </cell>
          <cell r="HN193">
            <v>0</v>
          </cell>
          <cell r="HO193">
            <v>0</v>
          </cell>
          <cell r="HP193">
            <v>0</v>
          </cell>
          <cell r="HQ193">
            <v>0</v>
          </cell>
          <cell r="HR193">
            <v>0</v>
          </cell>
          <cell r="HS193">
            <v>0</v>
          </cell>
          <cell r="HT193">
            <v>0</v>
          </cell>
          <cell r="HU193">
            <v>0</v>
          </cell>
          <cell r="HV193">
            <v>0</v>
          </cell>
          <cell r="HW193">
            <v>0</v>
          </cell>
          <cell r="HX193">
            <v>0</v>
          </cell>
          <cell r="HY193">
            <v>0</v>
          </cell>
          <cell r="HZ193">
            <v>0</v>
          </cell>
          <cell r="IA193">
            <v>0</v>
          </cell>
          <cell r="IB193">
            <v>0</v>
          </cell>
          <cell r="IC193">
            <v>0</v>
          </cell>
          <cell r="ID193">
            <v>0</v>
          </cell>
          <cell r="IE193">
            <v>0</v>
          </cell>
          <cell r="IF193">
            <v>0</v>
          </cell>
          <cell r="IG193">
            <v>0</v>
          </cell>
          <cell r="IH193">
            <v>0</v>
          </cell>
          <cell r="II193">
            <v>0</v>
          </cell>
          <cell r="IJ193">
            <v>0</v>
          </cell>
          <cell r="IK193">
            <v>0</v>
          </cell>
          <cell r="IL193">
            <v>0</v>
          </cell>
          <cell r="IM193">
            <v>0</v>
          </cell>
          <cell r="IN193">
            <v>0</v>
          </cell>
          <cell r="IO193">
            <v>0</v>
          </cell>
          <cell r="IP193">
            <v>0</v>
          </cell>
          <cell r="IQ193">
            <v>0</v>
          </cell>
          <cell r="IR193">
            <v>0</v>
          </cell>
          <cell r="IS193">
            <v>0</v>
          </cell>
          <cell r="IT193">
            <v>0</v>
          </cell>
          <cell r="IU193">
            <v>0</v>
          </cell>
          <cell r="IV193">
            <v>0</v>
          </cell>
          <cell r="IW193">
            <v>0</v>
          </cell>
          <cell r="IX193">
            <v>0</v>
          </cell>
          <cell r="IY193">
            <v>0</v>
          </cell>
          <cell r="IZ193">
            <v>0</v>
          </cell>
          <cell r="JA193">
            <v>0</v>
          </cell>
          <cell r="JB193">
            <v>0</v>
          </cell>
          <cell r="JC193">
            <v>0</v>
          </cell>
          <cell r="JD193">
            <v>0</v>
          </cell>
          <cell r="JE193">
            <v>0</v>
          </cell>
          <cell r="JF193">
            <v>0</v>
          </cell>
          <cell r="JG193">
            <v>0</v>
          </cell>
          <cell r="JH193">
            <v>0</v>
          </cell>
          <cell r="JI193">
            <v>0</v>
          </cell>
          <cell r="JJ193">
            <v>0</v>
          </cell>
          <cell r="JK193">
            <v>0</v>
          </cell>
          <cell r="JL193">
            <v>0</v>
          </cell>
          <cell r="JM193">
            <v>0</v>
          </cell>
          <cell r="JN193">
            <v>0</v>
          </cell>
          <cell r="JO193">
            <v>0</v>
          </cell>
          <cell r="JP193">
            <v>0</v>
          </cell>
          <cell r="JQ193">
            <v>0</v>
          </cell>
          <cell r="JR193">
            <v>0</v>
          </cell>
          <cell r="JS193">
            <v>0</v>
          </cell>
          <cell r="JT193">
            <v>0</v>
          </cell>
          <cell r="JU193">
            <v>0</v>
          </cell>
          <cell r="JV193">
            <v>0</v>
          </cell>
          <cell r="JW193">
            <v>0</v>
          </cell>
          <cell r="JX193">
            <v>0</v>
          </cell>
          <cell r="JY193">
            <v>0</v>
          </cell>
          <cell r="JZ193">
            <v>0</v>
          </cell>
          <cell r="KA193">
            <v>0</v>
          </cell>
          <cell r="KB193">
            <v>0</v>
          </cell>
          <cell r="KC193">
            <v>0</v>
          </cell>
          <cell r="KD193">
            <v>0</v>
          </cell>
          <cell r="KE193">
            <v>0</v>
          </cell>
          <cell r="KF193">
            <v>0</v>
          </cell>
          <cell r="KG193">
            <v>0</v>
          </cell>
          <cell r="KH193">
            <v>0</v>
          </cell>
          <cell r="KI193">
            <v>0</v>
          </cell>
          <cell r="KJ193">
            <v>0</v>
          </cell>
          <cell r="KK193">
            <v>0</v>
          </cell>
          <cell r="KL193">
            <v>0</v>
          </cell>
          <cell r="KM193">
            <v>0</v>
          </cell>
          <cell r="KN193">
            <v>0</v>
          </cell>
          <cell r="KO193">
            <v>0</v>
          </cell>
          <cell r="KP193">
            <v>0</v>
          </cell>
          <cell r="KQ193">
            <v>0</v>
          </cell>
          <cell r="KR193">
            <v>0</v>
          </cell>
          <cell r="KS193">
            <v>0</v>
          </cell>
          <cell r="KT193">
            <v>0</v>
          </cell>
          <cell r="KU193">
            <v>0</v>
          </cell>
          <cell r="KV193">
            <v>0</v>
          </cell>
          <cell r="KW193">
            <v>0</v>
          </cell>
          <cell r="KX193">
            <v>0</v>
          </cell>
          <cell r="KY193">
            <v>0</v>
          </cell>
          <cell r="KZ193">
            <v>0</v>
          </cell>
          <cell r="LA193">
            <v>0</v>
          </cell>
          <cell r="LB193">
            <v>0</v>
          </cell>
          <cell r="LC193">
            <v>0</v>
          </cell>
          <cell r="LD193">
            <v>0</v>
          </cell>
          <cell r="LE193">
            <v>0</v>
          </cell>
          <cell r="LF193">
            <v>0</v>
          </cell>
          <cell r="LG193">
            <v>0</v>
          </cell>
          <cell r="LH193">
            <v>0</v>
          </cell>
          <cell r="LI193">
            <v>0</v>
          </cell>
        </row>
        <row r="194">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cell r="GA194">
            <v>0</v>
          </cell>
          <cell r="GB194">
            <v>0</v>
          </cell>
          <cell r="GC194">
            <v>0</v>
          </cell>
          <cell r="GD194">
            <v>0</v>
          </cell>
          <cell r="GE194">
            <v>0</v>
          </cell>
          <cell r="GF194">
            <v>0</v>
          </cell>
          <cell r="GG194">
            <v>0</v>
          </cell>
          <cell r="GH194">
            <v>0</v>
          </cell>
          <cell r="GI194">
            <v>0</v>
          </cell>
          <cell r="GJ194">
            <v>0</v>
          </cell>
          <cell r="GK194">
            <v>0</v>
          </cell>
          <cell r="GL194">
            <v>0</v>
          </cell>
          <cell r="GM194">
            <v>0</v>
          </cell>
          <cell r="GN194">
            <v>0</v>
          </cell>
          <cell r="GO194">
            <v>0</v>
          </cell>
          <cell r="GP194">
            <v>0</v>
          </cell>
          <cell r="GQ194">
            <v>0</v>
          </cell>
          <cell r="GR194">
            <v>0</v>
          </cell>
          <cell r="GS194">
            <v>0</v>
          </cell>
          <cell r="GT194">
            <v>0</v>
          </cell>
          <cell r="GU194">
            <v>0</v>
          </cell>
          <cell r="GV194">
            <v>0</v>
          </cell>
          <cell r="GW194">
            <v>0</v>
          </cell>
          <cell r="GX194">
            <v>0</v>
          </cell>
          <cell r="GY194">
            <v>0</v>
          </cell>
          <cell r="GZ194">
            <v>0</v>
          </cell>
          <cell r="HA194">
            <v>0</v>
          </cell>
          <cell r="HB194">
            <v>0</v>
          </cell>
          <cell r="HC194">
            <v>0</v>
          </cell>
          <cell r="HD194">
            <v>0</v>
          </cell>
          <cell r="HE194">
            <v>0</v>
          </cell>
          <cell r="HF194">
            <v>0</v>
          </cell>
          <cell r="HG194">
            <v>0</v>
          </cell>
          <cell r="HH194">
            <v>0</v>
          </cell>
          <cell r="HI194">
            <v>0</v>
          </cell>
          <cell r="HJ194">
            <v>0</v>
          </cell>
          <cell r="HK194">
            <v>0</v>
          </cell>
          <cell r="HL194">
            <v>0</v>
          </cell>
          <cell r="HM194">
            <v>0</v>
          </cell>
          <cell r="HN194">
            <v>0</v>
          </cell>
          <cell r="HO194">
            <v>0</v>
          </cell>
          <cell r="HP194">
            <v>0</v>
          </cell>
          <cell r="HQ194">
            <v>0</v>
          </cell>
          <cell r="HR194">
            <v>0</v>
          </cell>
          <cell r="HS194">
            <v>0</v>
          </cell>
          <cell r="HT194">
            <v>0</v>
          </cell>
          <cell r="HU194">
            <v>0</v>
          </cell>
          <cell r="HV194">
            <v>0</v>
          </cell>
          <cell r="HW194">
            <v>0</v>
          </cell>
          <cell r="HX194">
            <v>0</v>
          </cell>
          <cell r="HY194">
            <v>0</v>
          </cell>
          <cell r="HZ194">
            <v>0</v>
          </cell>
          <cell r="IA194">
            <v>0</v>
          </cell>
          <cell r="IB194">
            <v>0</v>
          </cell>
          <cell r="IC194">
            <v>0</v>
          </cell>
          <cell r="ID194">
            <v>0</v>
          </cell>
          <cell r="IE194">
            <v>0</v>
          </cell>
          <cell r="IF194">
            <v>0</v>
          </cell>
          <cell r="IG194">
            <v>0</v>
          </cell>
          <cell r="IH194">
            <v>0</v>
          </cell>
          <cell r="II194">
            <v>0</v>
          </cell>
          <cell r="IJ194">
            <v>0</v>
          </cell>
          <cell r="IK194">
            <v>0</v>
          </cell>
          <cell r="IL194">
            <v>0</v>
          </cell>
          <cell r="IM194">
            <v>0</v>
          </cell>
          <cell r="IN194">
            <v>0</v>
          </cell>
          <cell r="IO194">
            <v>0</v>
          </cell>
          <cell r="IP194">
            <v>0</v>
          </cell>
          <cell r="IQ194">
            <v>0</v>
          </cell>
          <cell r="IR194">
            <v>0</v>
          </cell>
          <cell r="IS194">
            <v>0</v>
          </cell>
          <cell r="IT194">
            <v>0</v>
          </cell>
          <cell r="IU194">
            <v>0</v>
          </cell>
          <cell r="IV194">
            <v>0</v>
          </cell>
          <cell r="IW194">
            <v>0</v>
          </cell>
          <cell r="IX194">
            <v>0</v>
          </cell>
          <cell r="IY194">
            <v>0</v>
          </cell>
          <cell r="IZ194">
            <v>0</v>
          </cell>
          <cell r="JA194">
            <v>0</v>
          </cell>
          <cell r="JB194">
            <v>0</v>
          </cell>
          <cell r="JC194">
            <v>0</v>
          </cell>
          <cell r="JD194">
            <v>0</v>
          </cell>
          <cell r="JE194">
            <v>0</v>
          </cell>
          <cell r="JF194">
            <v>0</v>
          </cell>
          <cell r="JG194">
            <v>0</v>
          </cell>
          <cell r="JH194">
            <v>0</v>
          </cell>
          <cell r="JI194">
            <v>0</v>
          </cell>
          <cell r="JJ194">
            <v>0</v>
          </cell>
          <cell r="JK194">
            <v>0</v>
          </cell>
          <cell r="JL194">
            <v>0</v>
          </cell>
          <cell r="JM194">
            <v>0</v>
          </cell>
          <cell r="JN194">
            <v>0</v>
          </cell>
          <cell r="JO194">
            <v>0</v>
          </cell>
          <cell r="JP194">
            <v>0</v>
          </cell>
          <cell r="JQ194">
            <v>0</v>
          </cell>
          <cell r="JR194">
            <v>0</v>
          </cell>
          <cell r="JS194">
            <v>0</v>
          </cell>
          <cell r="JT194">
            <v>0</v>
          </cell>
          <cell r="JU194">
            <v>0</v>
          </cell>
          <cell r="JV194">
            <v>0</v>
          </cell>
          <cell r="JW194">
            <v>0</v>
          </cell>
          <cell r="JX194">
            <v>0</v>
          </cell>
          <cell r="JY194">
            <v>0</v>
          </cell>
          <cell r="JZ194">
            <v>0</v>
          </cell>
          <cell r="KA194">
            <v>0</v>
          </cell>
          <cell r="KB194">
            <v>0</v>
          </cell>
          <cell r="KC194">
            <v>0</v>
          </cell>
          <cell r="KD194">
            <v>0</v>
          </cell>
          <cell r="KE194">
            <v>0</v>
          </cell>
          <cell r="KF194">
            <v>0</v>
          </cell>
          <cell r="KG194">
            <v>0</v>
          </cell>
          <cell r="KH194">
            <v>0</v>
          </cell>
          <cell r="KI194">
            <v>0</v>
          </cell>
          <cell r="KJ194">
            <v>0</v>
          </cell>
          <cell r="KK194">
            <v>0</v>
          </cell>
          <cell r="KL194">
            <v>0</v>
          </cell>
          <cell r="KM194">
            <v>0</v>
          </cell>
          <cell r="KN194">
            <v>0</v>
          </cell>
          <cell r="KO194">
            <v>0</v>
          </cell>
          <cell r="KP194">
            <v>0</v>
          </cell>
          <cell r="KQ194">
            <v>0</v>
          </cell>
          <cell r="KR194">
            <v>0</v>
          </cell>
          <cell r="KS194">
            <v>0</v>
          </cell>
          <cell r="KT194">
            <v>0</v>
          </cell>
          <cell r="KU194">
            <v>0</v>
          </cell>
          <cell r="KV194">
            <v>0</v>
          </cell>
          <cell r="KW194">
            <v>0</v>
          </cell>
          <cell r="KX194">
            <v>0</v>
          </cell>
          <cell r="KY194">
            <v>0</v>
          </cell>
          <cell r="KZ194">
            <v>0</v>
          </cell>
          <cell r="LA194">
            <v>0</v>
          </cell>
          <cell r="LB194">
            <v>0</v>
          </cell>
          <cell r="LC194">
            <v>0</v>
          </cell>
          <cell r="LD194">
            <v>0</v>
          </cell>
          <cell r="LE194">
            <v>0</v>
          </cell>
          <cell r="LF194">
            <v>0</v>
          </cell>
          <cell r="LG194">
            <v>0</v>
          </cell>
          <cell r="LH194">
            <v>0</v>
          </cell>
          <cell r="LI194">
            <v>0</v>
          </cell>
        </row>
        <row r="195">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U195">
            <v>0</v>
          </cell>
          <cell r="GV195">
            <v>0</v>
          </cell>
          <cell r="GW195">
            <v>0</v>
          </cell>
          <cell r="GX195">
            <v>0</v>
          </cell>
          <cell r="GY195">
            <v>0</v>
          </cell>
          <cell r="GZ195">
            <v>0</v>
          </cell>
          <cell r="HA195">
            <v>0</v>
          </cell>
          <cell r="HB195">
            <v>0</v>
          </cell>
          <cell r="HC195">
            <v>0</v>
          </cell>
          <cell r="HD195">
            <v>0</v>
          </cell>
          <cell r="HE195">
            <v>0</v>
          </cell>
          <cell r="HF195">
            <v>0</v>
          </cell>
          <cell r="HG195">
            <v>0</v>
          </cell>
          <cell r="HH195">
            <v>0</v>
          </cell>
          <cell r="HI195">
            <v>0</v>
          </cell>
          <cell r="HJ195">
            <v>0</v>
          </cell>
          <cell r="HK195">
            <v>0</v>
          </cell>
          <cell r="HL195">
            <v>0</v>
          </cell>
          <cell r="HM195">
            <v>0</v>
          </cell>
          <cell r="HN195">
            <v>0</v>
          </cell>
          <cell r="HO195">
            <v>0</v>
          </cell>
          <cell r="HP195">
            <v>0</v>
          </cell>
          <cell r="HQ195">
            <v>0</v>
          </cell>
          <cell r="HR195">
            <v>0</v>
          </cell>
          <cell r="HS195">
            <v>0</v>
          </cell>
          <cell r="HT195">
            <v>0</v>
          </cell>
          <cell r="HU195">
            <v>0</v>
          </cell>
          <cell r="HV195">
            <v>0</v>
          </cell>
          <cell r="HW195">
            <v>0</v>
          </cell>
          <cell r="HX195">
            <v>0</v>
          </cell>
          <cell r="HY195">
            <v>0</v>
          </cell>
          <cell r="HZ195">
            <v>0</v>
          </cell>
          <cell r="IA195">
            <v>0</v>
          </cell>
          <cell r="IB195">
            <v>0</v>
          </cell>
          <cell r="IC195">
            <v>0</v>
          </cell>
          <cell r="ID195">
            <v>0</v>
          </cell>
          <cell r="IE195">
            <v>0</v>
          </cell>
          <cell r="IF195">
            <v>0</v>
          </cell>
          <cell r="IG195">
            <v>0</v>
          </cell>
          <cell r="IH195">
            <v>0</v>
          </cell>
          <cell r="II195">
            <v>0</v>
          </cell>
          <cell r="IJ195">
            <v>0</v>
          </cell>
          <cell r="IK195">
            <v>0</v>
          </cell>
          <cell r="IL195">
            <v>0</v>
          </cell>
          <cell r="IM195">
            <v>0</v>
          </cell>
          <cell r="IN195">
            <v>0</v>
          </cell>
          <cell r="IO195">
            <v>0</v>
          </cell>
          <cell r="IP195">
            <v>0</v>
          </cell>
          <cell r="IQ195">
            <v>0</v>
          </cell>
          <cell r="IR195">
            <v>0</v>
          </cell>
          <cell r="IS195">
            <v>0</v>
          </cell>
          <cell r="IT195">
            <v>0</v>
          </cell>
          <cell r="IU195">
            <v>0</v>
          </cell>
          <cell r="IV195">
            <v>0</v>
          </cell>
          <cell r="IW195">
            <v>0</v>
          </cell>
          <cell r="IX195">
            <v>0</v>
          </cell>
          <cell r="IY195">
            <v>0</v>
          </cell>
          <cell r="IZ195">
            <v>0</v>
          </cell>
          <cell r="JA195">
            <v>0</v>
          </cell>
          <cell r="JB195">
            <v>0</v>
          </cell>
          <cell r="JC195">
            <v>0</v>
          </cell>
          <cell r="JD195">
            <v>0</v>
          </cell>
          <cell r="JE195">
            <v>0</v>
          </cell>
          <cell r="JF195">
            <v>0</v>
          </cell>
          <cell r="JG195">
            <v>0</v>
          </cell>
          <cell r="JH195">
            <v>0</v>
          </cell>
          <cell r="JI195">
            <v>0</v>
          </cell>
          <cell r="JJ195">
            <v>0</v>
          </cell>
          <cell r="JK195">
            <v>0</v>
          </cell>
          <cell r="JL195">
            <v>0</v>
          </cell>
          <cell r="JM195">
            <v>0</v>
          </cell>
          <cell r="JN195">
            <v>0</v>
          </cell>
          <cell r="JO195">
            <v>0</v>
          </cell>
          <cell r="JP195">
            <v>0</v>
          </cell>
          <cell r="JQ195">
            <v>0</v>
          </cell>
          <cell r="JR195">
            <v>0</v>
          </cell>
          <cell r="JS195">
            <v>0</v>
          </cell>
          <cell r="JT195">
            <v>0</v>
          </cell>
          <cell r="JU195">
            <v>0</v>
          </cell>
          <cell r="JV195">
            <v>0</v>
          </cell>
          <cell r="JW195">
            <v>0</v>
          </cell>
          <cell r="JX195">
            <v>0</v>
          </cell>
          <cell r="JY195">
            <v>0</v>
          </cell>
          <cell r="JZ195">
            <v>0</v>
          </cell>
          <cell r="KA195">
            <v>0</v>
          </cell>
          <cell r="KB195">
            <v>0</v>
          </cell>
          <cell r="KC195">
            <v>0</v>
          </cell>
          <cell r="KD195">
            <v>0</v>
          </cell>
          <cell r="KE195">
            <v>0</v>
          </cell>
          <cell r="KF195">
            <v>0</v>
          </cell>
          <cell r="KG195">
            <v>0</v>
          </cell>
          <cell r="KH195">
            <v>0</v>
          </cell>
          <cell r="KI195">
            <v>0</v>
          </cell>
          <cell r="KJ195">
            <v>0</v>
          </cell>
          <cell r="KK195">
            <v>0</v>
          </cell>
          <cell r="KL195">
            <v>0</v>
          </cell>
          <cell r="KM195">
            <v>0</v>
          </cell>
          <cell r="KN195">
            <v>0</v>
          </cell>
          <cell r="KO195">
            <v>0</v>
          </cell>
          <cell r="KP195">
            <v>0</v>
          </cell>
          <cell r="KQ195">
            <v>0</v>
          </cell>
          <cell r="KR195">
            <v>0</v>
          </cell>
          <cell r="KS195">
            <v>0</v>
          </cell>
          <cell r="KT195">
            <v>0</v>
          </cell>
          <cell r="KU195">
            <v>0</v>
          </cell>
          <cell r="KV195">
            <v>0</v>
          </cell>
          <cell r="KW195">
            <v>0</v>
          </cell>
          <cell r="KX195">
            <v>0</v>
          </cell>
          <cell r="KY195">
            <v>0</v>
          </cell>
          <cell r="KZ195">
            <v>0</v>
          </cell>
          <cell r="LA195">
            <v>0</v>
          </cell>
          <cell r="LB195">
            <v>0</v>
          </cell>
          <cell r="LC195">
            <v>0</v>
          </cell>
          <cell r="LD195">
            <v>0</v>
          </cell>
          <cell r="LE195">
            <v>0</v>
          </cell>
          <cell r="LF195">
            <v>0</v>
          </cell>
          <cell r="LG195">
            <v>0</v>
          </cell>
          <cell r="LH195">
            <v>0</v>
          </cell>
          <cell r="LI195">
            <v>0</v>
          </cell>
        </row>
        <row r="196">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cell r="GA196">
            <v>0</v>
          </cell>
          <cell r="GB196">
            <v>0</v>
          </cell>
          <cell r="GC196">
            <v>0</v>
          </cell>
          <cell r="GD196">
            <v>0</v>
          </cell>
          <cell r="GE196">
            <v>0</v>
          </cell>
          <cell r="GF196">
            <v>0</v>
          </cell>
          <cell r="GG196">
            <v>0</v>
          </cell>
          <cell r="GH196">
            <v>0</v>
          </cell>
          <cell r="GI196">
            <v>0</v>
          </cell>
          <cell r="GJ196">
            <v>0</v>
          </cell>
          <cell r="GK196">
            <v>0</v>
          </cell>
          <cell r="GL196">
            <v>0</v>
          </cell>
          <cell r="GM196">
            <v>0</v>
          </cell>
          <cell r="GN196">
            <v>0</v>
          </cell>
          <cell r="GO196">
            <v>0</v>
          </cell>
          <cell r="GP196">
            <v>0</v>
          </cell>
          <cell r="GQ196">
            <v>0</v>
          </cell>
          <cell r="GR196">
            <v>0</v>
          </cell>
          <cell r="GS196">
            <v>0</v>
          </cell>
          <cell r="GT196">
            <v>0</v>
          </cell>
          <cell r="GU196">
            <v>0</v>
          </cell>
          <cell r="GV196">
            <v>0</v>
          </cell>
          <cell r="GW196">
            <v>0</v>
          </cell>
          <cell r="GX196">
            <v>0</v>
          </cell>
          <cell r="GY196">
            <v>0</v>
          </cell>
          <cell r="GZ196">
            <v>0</v>
          </cell>
          <cell r="HA196">
            <v>0</v>
          </cell>
          <cell r="HB196">
            <v>0</v>
          </cell>
          <cell r="HC196">
            <v>0</v>
          </cell>
          <cell r="HD196">
            <v>0</v>
          </cell>
          <cell r="HE196">
            <v>0</v>
          </cell>
          <cell r="HF196">
            <v>0</v>
          </cell>
          <cell r="HG196">
            <v>0</v>
          </cell>
          <cell r="HH196">
            <v>0</v>
          </cell>
          <cell r="HI196">
            <v>0</v>
          </cell>
          <cell r="HJ196">
            <v>0</v>
          </cell>
          <cell r="HK196">
            <v>0</v>
          </cell>
          <cell r="HL196">
            <v>0</v>
          </cell>
          <cell r="HM196">
            <v>0</v>
          </cell>
          <cell r="HN196">
            <v>0</v>
          </cell>
          <cell r="HO196">
            <v>0</v>
          </cell>
          <cell r="HP196">
            <v>0</v>
          </cell>
          <cell r="HQ196">
            <v>0</v>
          </cell>
          <cell r="HR196">
            <v>0</v>
          </cell>
          <cell r="HS196">
            <v>0</v>
          </cell>
          <cell r="HT196">
            <v>0</v>
          </cell>
          <cell r="HU196">
            <v>0</v>
          </cell>
          <cell r="HV196">
            <v>0</v>
          </cell>
          <cell r="HW196">
            <v>0</v>
          </cell>
          <cell r="HX196">
            <v>0</v>
          </cell>
          <cell r="HY196">
            <v>0</v>
          </cell>
          <cell r="HZ196">
            <v>0</v>
          </cell>
          <cell r="IA196">
            <v>0</v>
          </cell>
          <cell r="IB196">
            <v>0</v>
          </cell>
          <cell r="IC196">
            <v>0</v>
          </cell>
          <cell r="ID196">
            <v>0</v>
          </cell>
          <cell r="IE196">
            <v>0</v>
          </cell>
          <cell r="IF196">
            <v>0</v>
          </cell>
          <cell r="IG196">
            <v>0</v>
          </cell>
          <cell r="IH196">
            <v>0</v>
          </cell>
          <cell r="II196">
            <v>0</v>
          </cell>
          <cell r="IJ196">
            <v>0</v>
          </cell>
          <cell r="IK196">
            <v>0</v>
          </cell>
          <cell r="IL196">
            <v>0</v>
          </cell>
          <cell r="IM196">
            <v>0</v>
          </cell>
          <cell r="IN196">
            <v>0</v>
          </cell>
          <cell r="IO196">
            <v>0</v>
          </cell>
          <cell r="IP196">
            <v>0</v>
          </cell>
          <cell r="IQ196">
            <v>0</v>
          </cell>
          <cell r="IR196">
            <v>0</v>
          </cell>
          <cell r="IS196">
            <v>0</v>
          </cell>
          <cell r="IT196">
            <v>0</v>
          </cell>
          <cell r="IU196">
            <v>0</v>
          </cell>
          <cell r="IV196">
            <v>0</v>
          </cell>
          <cell r="IW196">
            <v>0</v>
          </cell>
          <cell r="IX196">
            <v>0</v>
          </cell>
          <cell r="IY196">
            <v>0</v>
          </cell>
          <cell r="IZ196">
            <v>0</v>
          </cell>
          <cell r="JA196">
            <v>0</v>
          </cell>
          <cell r="JB196">
            <v>0</v>
          </cell>
          <cell r="JC196">
            <v>0</v>
          </cell>
          <cell r="JD196">
            <v>0</v>
          </cell>
          <cell r="JE196">
            <v>0</v>
          </cell>
          <cell r="JF196">
            <v>0</v>
          </cell>
          <cell r="JG196">
            <v>0</v>
          </cell>
          <cell r="JH196">
            <v>0</v>
          </cell>
          <cell r="JI196">
            <v>0</v>
          </cell>
          <cell r="JJ196">
            <v>0</v>
          </cell>
          <cell r="JK196">
            <v>0</v>
          </cell>
          <cell r="JL196">
            <v>0</v>
          </cell>
          <cell r="JM196">
            <v>0</v>
          </cell>
          <cell r="JN196">
            <v>0</v>
          </cell>
          <cell r="JO196">
            <v>0</v>
          </cell>
          <cell r="JP196">
            <v>0</v>
          </cell>
          <cell r="JQ196">
            <v>0</v>
          </cell>
          <cell r="JR196">
            <v>0</v>
          </cell>
          <cell r="JS196">
            <v>0</v>
          </cell>
          <cell r="JT196">
            <v>0</v>
          </cell>
          <cell r="JU196">
            <v>0</v>
          </cell>
          <cell r="JV196">
            <v>0</v>
          </cell>
          <cell r="JW196">
            <v>0</v>
          </cell>
          <cell r="JX196">
            <v>0</v>
          </cell>
          <cell r="JY196">
            <v>0</v>
          </cell>
          <cell r="JZ196">
            <v>0</v>
          </cell>
          <cell r="KA196">
            <v>0</v>
          </cell>
          <cell r="KB196">
            <v>0</v>
          </cell>
          <cell r="KC196">
            <v>0</v>
          </cell>
          <cell r="KD196">
            <v>0</v>
          </cell>
          <cell r="KE196">
            <v>0</v>
          </cell>
          <cell r="KF196">
            <v>0</v>
          </cell>
          <cell r="KG196">
            <v>0</v>
          </cell>
          <cell r="KH196">
            <v>0</v>
          </cell>
          <cell r="KI196">
            <v>0</v>
          </cell>
          <cell r="KJ196">
            <v>0</v>
          </cell>
          <cell r="KK196">
            <v>0</v>
          </cell>
          <cell r="KL196">
            <v>0</v>
          </cell>
          <cell r="KM196">
            <v>0</v>
          </cell>
          <cell r="KN196">
            <v>0</v>
          </cell>
          <cell r="KO196">
            <v>0</v>
          </cell>
          <cell r="KP196">
            <v>0</v>
          </cell>
          <cell r="KQ196">
            <v>0</v>
          </cell>
          <cell r="KR196">
            <v>0</v>
          </cell>
          <cell r="KS196">
            <v>0</v>
          </cell>
          <cell r="KT196">
            <v>0</v>
          </cell>
          <cell r="KU196">
            <v>0</v>
          </cell>
          <cell r="KV196">
            <v>0</v>
          </cell>
          <cell r="KW196">
            <v>0</v>
          </cell>
          <cell r="KX196">
            <v>0</v>
          </cell>
          <cell r="KY196">
            <v>0</v>
          </cell>
          <cell r="KZ196">
            <v>0</v>
          </cell>
          <cell r="LA196">
            <v>0</v>
          </cell>
          <cell r="LB196">
            <v>0</v>
          </cell>
          <cell r="LC196">
            <v>0</v>
          </cell>
          <cell r="LD196">
            <v>0</v>
          </cell>
          <cell r="LE196">
            <v>0</v>
          </cell>
          <cell r="LF196">
            <v>0</v>
          </cell>
          <cell r="LG196">
            <v>0</v>
          </cell>
          <cell r="LH196">
            <v>0</v>
          </cell>
          <cell r="LI196">
            <v>0</v>
          </cell>
        </row>
        <row r="212">
          <cell r="EH212">
            <v>0</v>
          </cell>
        </row>
        <row r="215">
          <cell r="E215" t="str">
            <v>PLAN OSTVARENJA BUDŽETA</v>
          </cell>
          <cell r="F215">
            <v>2006</v>
          </cell>
          <cell r="G215">
            <v>0</v>
          </cell>
          <cell r="H215">
            <v>0</v>
          </cell>
          <cell r="I215">
            <v>0</v>
          </cell>
          <cell r="J215">
            <v>0</v>
          </cell>
          <cell r="K215">
            <v>0</v>
          </cell>
          <cell r="L215">
            <v>0</v>
          </cell>
          <cell r="M215">
            <v>0</v>
          </cell>
          <cell r="N215">
            <v>0</v>
          </cell>
          <cell r="O215">
            <v>0</v>
          </cell>
          <cell r="P215">
            <v>0</v>
          </cell>
          <cell r="Q215">
            <v>0</v>
          </cell>
          <cell r="R215">
            <v>2007</v>
          </cell>
          <cell r="S215">
            <v>0</v>
          </cell>
          <cell r="T215">
            <v>0</v>
          </cell>
          <cell r="U215">
            <v>0</v>
          </cell>
          <cell r="V215">
            <v>0</v>
          </cell>
          <cell r="W215">
            <v>0</v>
          </cell>
          <cell r="X215">
            <v>0</v>
          </cell>
          <cell r="Y215">
            <v>0</v>
          </cell>
          <cell r="Z215">
            <v>0</v>
          </cell>
          <cell r="AA215">
            <v>0</v>
          </cell>
          <cell r="AB215">
            <v>0</v>
          </cell>
          <cell r="AC215">
            <v>0</v>
          </cell>
          <cell r="AD215">
            <v>2008</v>
          </cell>
          <cell r="AE215">
            <v>0</v>
          </cell>
          <cell r="AF215">
            <v>0</v>
          </cell>
          <cell r="AG215">
            <v>0</v>
          </cell>
          <cell r="AH215">
            <v>0</v>
          </cell>
          <cell r="AI215">
            <v>0</v>
          </cell>
          <cell r="AJ215">
            <v>0</v>
          </cell>
          <cell r="AK215">
            <v>0</v>
          </cell>
          <cell r="AL215">
            <v>0</v>
          </cell>
          <cell r="AM215">
            <v>0</v>
          </cell>
          <cell r="AN215">
            <v>0</v>
          </cell>
          <cell r="AO215">
            <v>0</v>
          </cell>
          <cell r="AP215">
            <v>2009</v>
          </cell>
          <cell r="AQ215">
            <v>0</v>
          </cell>
          <cell r="AR215">
            <v>0</v>
          </cell>
          <cell r="AS215">
            <v>0</v>
          </cell>
          <cell r="AT215">
            <v>0</v>
          </cell>
          <cell r="AU215">
            <v>0</v>
          </cell>
          <cell r="AV215">
            <v>0</v>
          </cell>
          <cell r="AW215">
            <v>0</v>
          </cell>
          <cell r="AX215">
            <v>0</v>
          </cell>
          <cell r="AY215">
            <v>0</v>
          </cell>
          <cell r="AZ215">
            <v>0</v>
          </cell>
          <cell r="BA215">
            <v>0</v>
          </cell>
          <cell r="BB215">
            <v>2010</v>
          </cell>
          <cell r="BC215">
            <v>0</v>
          </cell>
          <cell r="BD215">
            <v>0</v>
          </cell>
          <cell r="BE215">
            <v>0</v>
          </cell>
          <cell r="BF215">
            <v>0</v>
          </cell>
          <cell r="BG215">
            <v>0</v>
          </cell>
          <cell r="BH215">
            <v>0</v>
          </cell>
          <cell r="BI215">
            <v>0</v>
          </cell>
          <cell r="BJ215">
            <v>0</v>
          </cell>
          <cell r="BK215">
            <v>0</v>
          </cell>
          <cell r="BL215">
            <v>0</v>
          </cell>
          <cell r="BM215">
            <v>0</v>
          </cell>
          <cell r="BN215">
            <v>2011</v>
          </cell>
          <cell r="BO215">
            <v>0</v>
          </cell>
          <cell r="BP215">
            <v>0</v>
          </cell>
          <cell r="BQ215">
            <v>0</v>
          </cell>
          <cell r="BR215">
            <v>0</v>
          </cell>
          <cell r="BS215">
            <v>0</v>
          </cell>
          <cell r="BT215">
            <v>0</v>
          </cell>
          <cell r="BU215">
            <v>0</v>
          </cell>
          <cell r="BV215">
            <v>0</v>
          </cell>
          <cell r="BW215">
            <v>0</v>
          </cell>
          <cell r="BX215">
            <v>0</v>
          </cell>
          <cell r="BY215">
            <v>0</v>
          </cell>
          <cell r="BZ215">
            <v>2012</v>
          </cell>
          <cell r="CA215">
            <v>0</v>
          </cell>
          <cell r="CB215">
            <v>0</v>
          </cell>
          <cell r="CC215">
            <v>0</v>
          </cell>
          <cell r="CD215">
            <v>0</v>
          </cell>
          <cell r="CE215">
            <v>0</v>
          </cell>
          <cell r="CF215">
            <v>0</v>
          </cell>
          <cell r="CG215">
            <v>0</v>
          </cell>
          <cell r="CH215">
            <v>0</v>
          </cell>
          <cell r="CI215">
            <v>0</v>
          </cell>
          <cell r="CJ215">
            <v>0</v>
          </cell>
          <cell r="CK215">
            <v>0</v>
          </cell>
          <cell r="CL215">
            <v>2013</v>
          </cell>
          <cell r="CM215">
            <v>0</v>
          </cell>
          <cell r="CN215">
            <v>0</v>
          </cell>
          <cell r="CO215">
            <v>0</v>
          </cell>
          <cell r="CP215">
            <v>0</v>
          </cell>
          <cell r="CQ215">
            <v>0</v>
          </cell>
          <cell r="CR215">
            <v>0</v>
          </cell>
          <cell r="CS215">
            <v>0</v>
          </cell>
          <cell r="CT215">
            <v>0</v>
          </cell>
          <cell r="CU215">
            <v>0</v>
          </cell>
          <cell r="CV215">
            <v>0</v>
          </cell>
          <cell r="CW215">
            <v>0</v>
          </cell>
          <cell r="CX215">
            <v>2014</v>
          </cell>
          <cell r="CY215">
            <v>0</v>
          </cell>
          <cell r="CZ215">
            <v>0</v>
          </cell>
          <cell r="DA215">
            <v>0</v>
          </cell>
          <cell r="DB215">
            <v>0</v>
          </cell>
          <cell r="DC215">
            <v>0</v>
          </cell>
          <cell r="DD215">
            <v>0</v>
          </cell>
          <cell r="DE215">
            <v>0</v>
          </cell>
          <cell r="DF215">
            <v>0</v>
          </cell>
          <cell r="DG215">
            <v>0</v>
          </cell>
          <cell r="DH215">
            <v>0</v>
          </cell>
          <cell r="DI215">
            <v>0</v>
          </cell>
          <cell r="DJ215">
            <v>2015</v>
          </cell>
          <cell r="DK215">
            <v>0</v>
          </cell>
          <cell r="DL215">
            <v>0</v>
          </cell>
          <cell r="DM215">
            <v>0</v>
          </cell>
          <cell r="DN215">
            <v>0</v>
          </cell>
          <cell r="DO215">
            <v>0</v>
          </cell>
          <cell r="DP215">
            <v>0</v>
          </cell>
          <cell r="DQ215">
            <v>0</v>
          </cell>
          <cell r="DR215">
            <v>0</v>
          </cell>
          <cell r="DS215">
            <v>0</v>
          </cell>
          <cell r="DT215">
            <v>0</v>
          </cell>
          <cell r="DU215">
            <v>0</v>
          </cell>
        </row>
        <row r="216">
          <cell r="E216">
            <v>0</v>
          </cell>
          <cell r="F216" t="str">
            <v>2006-01p</v>
          </cell>
          <cell r="G216" t="str">
            <v>2006-02p</v>
          </cell>
          <cell r="H216" t="str">
            <v>2006-03p</v>
          </cell>
          <cell r="I216" t="str">
            <v>2006-04p</v>
          </cell>
          <cell r="J216" t="str">
            <v>2006-05p</v>
          </cell>
          <cell r="K216" t="str">
            <v>2006-06p</v>
          </cell>
          <cell r="L216" t="str">
            <v>2006-07p</v>
          </cell>
          <cell r="M216" t="str">
            <v>2006-08p</v>
          </cell>
          <cell r="N216" t="str">
            <v>2006-09p</v>
          </cell>
          <cell r="O216" t="str">
            <v>2006-10p</v>
          </cell>
          <cell r="P216" t="str">
            <v>2006-11p</v>
          </cell>
          <cell r="Q216" t="str">
            <v>2006-12p</v>
          </cell>
          <cell r="R216" t="str">
            <v>2007-01p</v>
          </cell>
          <cell r="S216" t="str">
            <v>2007-02p</v>
          </cell>
          <cell r="T216" t="str">
            <v>2007-03p</v>
          </cell>
          <cell r="U216" t="str">
            <v>2007-04p</v>
          </cell>
          <cell r="V216" t="str">
            <v>2007-05p</v>
          </cell>
          <cell r="W216" t="str">
            <v>2007-06p</v>
          </cell>
          <cell r="X216" t="str">
            <v>2007-07p</v>
          </cell>
          <cell r="Y216" t="str">
            <v>2007-08p</v>
          </cell>
          <cell r="Z216" t="str">
            <v>2007-09p</v>
          </cell>
          <cell r="AA216" t="str">
            <v>2007-10p</v>
          </cell>
          <cell r="AB216" t="str">
            <v>2007-11p</v>
          </cell>
          <cell r="AC216" t="str">
            <v>2007-12p</v>
          </cell>
          <cell r="AD216" t="str">
            <v>2008-01p</v>
          </cell>
          <cell r="AE216" t="str">
            <v>2008-02p</v>
          </cell>
          <cell r="AF216" t="str">
            <v>2008-03p</v>
          </cell>
          <cell r="AG216" t="str">
            <v>2008-04p</v>
          </cell>
          <cell r="AH216" t="str">
            <v>2008-05p</v>
          </cell>
          <cell r="AI216" t="str">
            <v>2008-06p</v>
          </cell>
          <cell r="AJ216" t="str">
            <v>2008-07p</v>
          </cell>
          <cell r="AK216" t="str">
            <v>2008-08p</v>
          </cell>
          <cell r="AL216" t="str">
            <v>2008-09p</v>
          </cell>
          <cell r="AM216" t="str">
            <v>2008-10p</v>
          </cell>
          <cell r="AN216" t="str">
            <v>2008-11p</v>
          </cell>
          <cell r="AO216" t="str">
            <v>2008-12p</v>
          </cell>
          <cell r="AP216" t="str">
            <v>2009-01p</v>
          </cell>
          <cell r="AQ216" t="str">
            <v>2009-02p</v>
          </cell>
          <cell r="AR216" t="str">
            <v>2009-03p</v>
          </cell>
          <cell r="AS216" t="str">
            <v>2009-04p</v>
          </cell>
          <cell r="AT216" t="str">
            <v>2009-05p</v>
          </cell>
          <cell r="AU216" t="str">
            <v>2009-06p</v>
          </cell>
          <cell r="AV216" t="str">
            <v>2009-07p</v>
          </cell>
          <cell r="AW216" t="str">
            <v>2009-08p</v>
          </cell>
          <cell r="AX216" t="str">
            <v>2009-09p</v>
          </cell>
          <cell r="AY216" t="str">
            <v>2009-10p</v>
          </cell>
          <cell r="AZ216" t="str">
            <v>2009-11p</v>
          </cell>
          <cell r="BA216" t="str">
            <v>2009-12p</v>
          </cell>
          <cell r="BB216" t="str">
            <v>2010-01p</v>
          </cell>
          <cell r="BC216" t="str">
            <v>2010-02p</v>
          </cell>
          <cell r="BD216" t="str">
            <v>2010-03p</v>
          </cell>
          <cell r="BE216" t="str">
            <v>2010-04p</v>
          </cell>
          <cell r="BF216" t="str">
            <v>2010-05p</v>
          </cell>
          <cell r="BG216" t="str">
            <v>2010-06p</v>
          </cell>
          <cell r="BH216" t="str">
            <v>2010-07p</v>
          </cell>
          <cell r="BI216" t="str">
            <v>2010-08p</v>
          </cell>
          <cell r="BJ216" t="str">
            <v>2010-09p</v>
          </cell>
          <cell r="BK216" t="str">
            <v>2010-10p</v>
          </cell>
          <cell r="BL216" t="str">
            <v>2010-11p</v>
          </cell>
          <cell r="BM216" t="str">
            <v>2010-12p</v>
          </cell>
          <cell r="BN216" t="str">
            <v>2011-01p</v>
          </cell>
          <cell r="BO216" t="str">
            <v>2011-02p</v>
          </cell>
          <cell r="BP216" t="str">
            <v>2011-03p</v>
          </cell>
          <cell r="BQ216" t="str">
            <v>2011-04p</v>
          </cell>
          <cell r="BR216" t="str">
            <v>2011-05p</v>
          </cell>
          <cell r="BS216" t="str">
            <v>2011-06p</v>
          </cell>
          <cell r="BT216" t="str">
            <v>2011-07p</v>
          </cell>
          <cell r="BU216" t="str">
            <v>2011-08p</v>
          </cell>
          <cell r="BV216" t="str">
            <v>2011-09p</v>
          </cell>
          <cell r="BW216" t="str">
            <v>2011-10p</v>
          </cell>
          <cell r="BX216" t="str">
            <v>2011-11p</v>
          </cell>
          <cell r="BY216" t="str">
            <v>2011-12p</v>
          </cell>
          <cell r="BZ216" t="str">
            <v>2012-01p</v>
          </cell>
          <cell r="CA216" t="str">
            <v>2012-02p</v>
          </cell>
          <cell r="CB216" t="str">
            <v>2012-03p</v>
          </cell>
          <cell r="CC216" t="str">
            <v>2012-04p</v>
          </cell>
          <cell r="CD216" t="str">
            <v>2012-05p</v>
          </cell>
          <cell r="CE216" t="str">
            <v>2012-06p</v>
          </cell>
          <cell r="CF216" t="str">
            <v>2012-07p</v>
          </cell>
          <cell r="CG216" t="str">
            <v>2012-08p</v>
          </cell>
          <cell r="CH216" t="str">
            <v>2012-09p</v>
          </cell>
          <cell r="CI216" t="str">
            <v>2012-10p</v>
          </cell>
          <cell r="CJ216" t="str">
            <v>2012-11p</v>
          </cell>
          <cell r="CK216" t="str">
            <v>2012-12p</v>
          </cell>
          <cell r="CL216" t="str">
            <v>2013-01p</v>
          </cell>
          <cell r="CM216" t="str">
            <v>2013-02p</v>
          </cell>
          <cell r="CN216" t="str">
            <v>2013-03p</v>
          </cell>
          <cell r="CO216" t="str">
            <v>2013-04p</v>
          </cell>
          <cell r="CP216" t="str">
            <v>2013-05p</v>
          </cell>
          <cell r="CQ216" t="str">
            <v>2013-06p</v>
          </cell>
          <cell r="CR216" t="str">
            <v>2013-07p</v>
          </cell>
          <cell r="CS216" t="str">
            <v>2013-08p</v>
          </cell>
          <cell r="CT216" t="str">
            <v>2013-09p</v>
          </cell>
          <cell r="CU216" t="str">
            <v>2013-10p</v>
          </cell>
          <cell r="CV216" t="str">
            <v>2013-11p</v>
          </cell>
          <cell r="CW216" t="str">
            <v>2013-12p</v>
          </cell>
          <cell r="CX216" t="str">
            <v>2014-01p</v>
          </cell>
          <cell r="CY216" t="str">
            <v>2014-02p</v>
          </cell>
          <cell r="CZ216" t="str">
            <v>2014-03p</v>
          </cell>
          <cell r="DA216" t="str">
            <v>2014-04p</v>
          </cell>
          <cell r="DB216" t="str">
            <v>2014-05p</v>
          </cell>
          <cell r="DC216" t="str">
            <v>2014-06p</v>
          </cell>
          <cell r="DD216" t="str">
            <v>2014-07p</v>
          </cell>
          <cell r="DE216" t="str">
            <v>2014-08p</v>
          </cell>
          <cell r="DF216" t="str">
            <v>2014-09p</v>
          </cell>
          <cell r="DG216" t="str">
            <v>2014-10p</v>
          </cell>
          <cell r="DH216" t="str">
            <v>2014-11p</v>
          </cell>
          <cell r="DI216" t="str">
            <v>2014-12p</v>
          </cell>
          <cell r="DJ216" t="str">
            <v>2015-01p</v>
          </cell>
          <cell r="DK216" t="str">
            <v>2015-02p</v>
          </cell>
          <cell r="DL216" t="str">
            <v>2015-03p</v>
          </cell>
          <cell r="DM216" t="str">
            <v>2015-04p</v>
          </cell>
          <cell r="DN216" t="str">
            <v>2015-05p</v>
          </cell>
          <cell r="DO216" t="str">
            <v>2015-06p</v>
          </cell>
          <cell r="DP216" t="str">
            <v>2015-07p</v>
          </cell>
          <cell r="DQ216" t="str">
            <v>2015-08p</v>
          </cell>
          <cell r="DR216" t="str">
            <v>2015-09p</v>
          </cell>
          <cell r="DS216" t="str">
            <v>2015-10p</v>
          </cell>
          <cell r="DT216" t="str">
            <v>2015-11p</v>
          </cell>
          <cell r="DU216" t="str">
            <v>2015-12p</v>
          </cell>
          <cell r="DV216" t="str">
            <v>2016-01p</v>
          </cell>
          <cell r="DW216" t="str">
            <v>2016-02p</v>
          </cell>
          <cell r="DX216" t="str">
            <v>2016-03p</v>
          </cell>
          <cell r="DY216" t="str">
            <v>2016-04p</v>
          </cell>
          <cell r="DZ216" t="str">
            <v>2016-05p</v>
          </cell>
          <cell r="EA216" t="str">
            <v>2016-06p</v>
          </cell>
          <cell r="EB216" t="str">
            <v>2016-07p</v>
          </cell>
          <cell r="EC216" t="str">
            <v>2016-08p</v>
          </cell>
          <cell r="ED216" t="str">
            <v>2016-09p</v>
          </cell>
          <cell r="EE216" t="str">
            <v>2016-10p</v>
          </cell>
          <cell r="EF216" t="str">
            <v>2016-11p</v>
          </cell>
          <cell r="EG216" t="str">
            <v>2016-12p</v>
          </cell>
          <cell r="EH216" t="str">
            <v>2017-01</v>
          </cell>
          <cell r="EI216" t="str">
            <v>2017-02</v>
          </cell>
          <cell r="EJ216" t="str">
            <v>2017-03</v>
          </cell>
          <cell r="EK216" t="str">
            <v>2017-04</v>
          </cell>
          <cell r="EL216" t="str">
            <v>2017-05</v>
          </cell>
          <cell r="EM216" t="str">
            <v>2017-06</v>
          </cell>
          <cell r="EN216" t="str">
            <v>2017-07</v>
          </cell>
          <cell r="EO216" t="str">
            <v>2017-08</v>
          </cell>
          <cell r="EP216" t="str">
            <v>2017-09</v>
          </cell>
          <cell r="EQ216" t="str">
            <v>2017-10</v>
          </cell>
          <cell r="ER216" t="str">
            <v>2017-11</v>
          </cell>
          <cell r="ES216" t="str">
            <v>2017-12</v>
          </cell>
        </row>
        <row r="217">
          <cell r="A217">
            <v>7</v>
          </cell>
          <cell r="B217" t="str">
            <v xml:space="preserve"> </v>
          </cell>
          <cell r="D217" t="str">
            <v>7p</v>
          </cell>
          <cell r="E217" t="str">
            <v>PRIMICI</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122551260.24287842</v>
          </cell>
          <cell r="DK217">
            <v>136159563.39454627</v>
          </cell>
          <cell r="DL217">
            <v>153914910.29907674</v>
          </cell>
          <cell r="DM217">
            <v>163708472.43183026</v>
          </cell>
          <cell r="DN217">
            <v>156781589.98980972</v>
          </cell>
          <cell r="DO217">
            <v>165239010.35287622</v>
          </cell>
          <cell r="DP217">
            <v>177558111.71591145</v>
          </cell>
          <cell r="DQ217">
            <v>182756941.75310284</v>
          </cell>
          <cell r="DR217">
            <v>174439167.43655851</v>
          </cell>
          <cell r="DS217">
            <v>168685078.52847385</v>
          </cell>
          <cell r="DT217">
            <v>153670608.50422055</v>
          </cell>
          <cell r="DU217">
            <v>207796185.84071553</v>
          </cell>
          <cell r="DV217">
            <v>128850563.59659526</v>
          </cell>
          <cell r="DW217">
            <v>146614404.76445901</v>
          </cell>
          <cell r="DX217">
            <v>163468653.87502012</v>
          </cell>
          <cell r="DY217">
            <v>175371539.58759058</v>
          </cell>
          <cell r="DZ217">
            <v>164767421.70767844</v>
          </cell>
          <cell r="EA217">
            <v>180014582.75346881</v>
          </cell>
          <cell r="EB217">
            <v>195825830.75993624</v>
          </cell>
          <cell r="EC217">
            <v>197931941.23618484</v>
          </cell>
          <cell r="ED217">
            <v>188242241.54629749</v>
          </cell>
          <cell r="EE217">
            <v>198826191.33020011</v>
          </cell>
          <cell r="EF217">
            <v>162119388.44968379</v>
          </cell>
          <cell r="EG217">
            <v>223583117.22288498</v>
          </cell>
          <cell r="EH217">
            <v>109927912.88314301</v>
          </cell>
          <cell r="EI217">
            <v>139988884.7104401</v>
          </cell>
          <cell r="EJ217">
            <v>168619244.90199408</v>
          </cell>
          <cell r="EK217">
            <v>161064908.13011798</v>
          </cell>
          <cell r="EL217">
            <v>157187778.36459905</v>
          </cell>
          <cell r="EM217">
            <v>173103498.61527026</v>
          </cell>
          <cell r="EN217">
            <v>173549199.05869666</v>
          </cell>
          <cell r="EO217">
            <v>189139313.24435988</v>
          </cell>
          <cell r="EP217">
            <v>182820453.81019896</v>
          </cell>
          <cell r="EQ217">
            <v>169544272.17165217</v>
          </cell>
          <cell r="ER217">
            <v>161107751.27361044</v>
          </cell>
          <cell r="ES217">
            <v>219737269.93309948</v>
          </cell>
        </row>
        <row r="218">
          <cell r="B218">
            <v>71</v>
          </cell>
          <cell r="D218" t="str">
            <v>71p</v>
          </cell>
          <cell r="E218" t="str">
            <v>Tekući prihodi</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69456510.490523219</v>
          </cell>
          <cell r="DK218">
            <v>82479571.834897548</v>
          </cell>
          <cell r="DL218">
            <v>100634143.85280967</v>
          </cell>
          <cell r="DM218">
            <v>109932650.07040924</v>
          </cell>
          <cell r="DN218">
            <v>103512228.88552798</v>
          </cell>
          <cell r="DO218">
            <v>111657698.38804626</v>
          </cell>
          <cell r="DP218">
            <v>123483460.27797908</v>
          </cell>
          <cell r="DQ218">
            <v>129333860.10620658</v>
          </cell>
          <cell r="DR218">
            <v>120724593.50129175</v>
          </cell>
          <cell r="DS218">
            <v>114795563.81554148</v>
          </cell>
          <cell r="DT218">
            <v>99036019.752471685</v>
          </cell>
          <cell r="DU218">
            <v>152467092.98815972</v>
          </cell>
          <cell r="DV218">
            <v>73254807.508548588</v>
          </cell>
          <cell r="DW218">
            <v>91018648.676412344</v>
          </cell>
          <cell r="DX218">
            <v>107872897.78697345</v>
          </cell>
          <cell r="DY218">
            <v>119775783.49954391</v>
          </cell>
          <cell r="DZ218">
            <v>109171665.61963177</v>
          </cell>
          <cell r="EA218">
            <v>124418826.66542214</v>
          </cell>
          <cell r="EB218">
            <v>140230074.67188957</v>
          </cell>
          <cell r="EC218">
            <v>142336185.14813817</v>
          </cell>
          <cell r="ED218">
            <v>132646485.45825082</v>
          </cell>
          <cell r="EE218">
            <v>143230435.24215344</v>
          </cell>
          <cell r="EF218">
            <v>106523632.36163713</v>
          </cell>
          <cell r="EG218">
            <v>167987361.13483831</v>
          </cell>
          <cell r="EH218">
            <v>72080094.246903852</v>
          </cell>
          <cell r="EI218">
            <v>102141066.07420093</v>
          </cell>
          <cell r="EJ218">
            <v>130771426.26575491</v>
          </cell>
          <cell r="EK218">
            <v>123217089.49387881</v>
          </cell>
          <cell r="EL218">
            <v>119339959.72835988</v>
          </cell>
          <cell r="EM218">
            <v>135255679.97903109</v>
          </cell>
          <cell r="EN218">
            <v>135701380.42245749</v>
          </cell>
          <cell r="EO218">
            <v>151291494.60812071</v>
          </cell>
          <cell r="EP218">
            <v>144972635.17395979</v>
          </cell>
          <cell r="EQ218">
            <v>131696453.535413</v>
          </cell>
          <cell r="ER218">
            <v>123259932.63737127</v>
          </cell>
          <cell r="ES218">
            <v>181889451.29686031</v>
          </cell>
        </row>
        <row r="219">
          <cell r="A219">
            <v>0</v>
          </cell>
          <cell r="B219">
            <v>0</v>
          </cell>
          <cell r="C219">
            <v>711</v>
          </cell>
          <cell r="D219" t="str">
            <v>711p</v>
          </cell>
          <cell r="E219" t="str">
            <v>Porezi</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41686253.110737316</v>
          </cell>
          <cell r="CM219">
            <v>40855853.79586979</v>
          </cell>
          <cell r="CN219">
            <v>48871129.289274208</v>
          </cell>
          <cell r="CO219">
            <v>63044978.667560622</v>
          </cell>
          <cell r="CP219">
            <v>59903018.246625409</v>
          </cell>
          <cell r="CQ219">
            <v>65474825.471494481</v>
          </cell>
          <cell r="CR219">
            <v>71410525.13479729</v>
          </cell>
          <cell r="CS219">
            <v>66453623.073847495</v>
          </cell>
          <cell r="CT219">
            <v>65790416.568190843</v>
          </cell>
          <cell r="CU219">
            <v>63302926.264795646</v>
          </cell>
          <cell r="CV219">
            <v>56224451.677824281</v>
          </cell>
          <cell r="CW219">
            <v>57412527.94082702</v>
          </cell>
          <cell r="CX219">
            <v>46630073.989835031</v>
          </cell>
          <cell r="CY219">
            <v>47737456.241611488</v>
          </cell>
          <cell r="CZ219">
            <v>55661924.949411348</v>
          </cell>
          <cell r="DA219">
            <v>73380169.878103226</v>
          </cell>
          <cell r="DB219">
            <v>63336581.53084594</v>
          </cell>
          <cell r="DC219">
            <v>68150867.818816096</v>
          </cell>
          <cell r="DD219">
            <v>80502115.642067581</v>
          </cell>
          <cell r="DE219">
            <v>83661776.550335452</v>
          </cell>
          <cell r="DF219">
            <v>77286158.272165686</v>
          </cell>
          <cell r="DG219">
            <v>64936637.53359136</v>
          </cell>
          <cell r="DH219">
            <v>59626792.723406494</v>
          </cell>
          <cell r="DI219">
            <v>76918346.229341179</v>
          </cell>
          <cell r="DJ219">
            <v>47438461.833814912</v>
          </cell>
          <cell r="DK219">
            <v>48051254.173922725</v>
          </cell>
          <cell r="DL219">
            <v>68643020.701511934</v>
          </cell>
          <cell r="DM219">
            <v>74644324.702040896</v>
          </cell>
          <cell r="DN219">
            <v>62371540.361953884</v>
          </cell>
          <cell r="DO219">
            <v>70088728.880090371</v>
          </cell>
          <cell r="DP219">
            <v>83389342.293927491</v>
          </cell>
          <cell r="DQ219">
            <v>87963080.772664562</v>
          </cell>
          <cell r="DR219">
            <v>80794946.466777354</v>
          </cell>
          <cell r="DS219">
            <v>70587663.849750429</v>
          </cell>
          <cell r="DT219">
            <v>60436221.191738874</v>
          </cell>
          <cell r="DU219">
            <v>78264034.341148108</v>
          </cell>
          <cell r="DV219">
            <v>48519296.02748242</v>
          </cell>
          <cell r="DW219">
            <v>51347232.904158622</v>
          </cell>
          <cell r="DX219">
            <v>65011100.969904706</v>
          </cell>
          <cell r="DY219">
            <v>75093253.280867532</v>
          </cell>
          <cell r="DZ219">
            <v>64376516.948674828</v>
          </cell>
          <cell r="EA219">
            <v>71906788.704869837</v>
          </cell>
          <cell r="EB219">
            <v>84224318.482175812</v>
          </cell>
          <cell r="EC219">
            <v>88333743.072993502</v>
          </cell>
          <cell r="ED219">
            <v>82494871.783352494</v>
          </cell>
          <cell r="EE219">
            <v>82511282.288320467</v>
          </cell>
          <cell r="EF219">
            <v>60879285.246393085</v>
          </cell>
          <cell r="EG219">
            <v>73552702.357222885</v>
          </cell>
          <cell r="EH219">
            <v>53393011.197744071</v>
          </cell>
          <cell r="EI219">
            <v>59298498.751362592</v>
          </cell>
          <cell r="EJ219">
            <v>79240240.613968194</v>
          </cell>
          <cell r="EK219">
            <v>76769826.71535778</v>
          </cell>
          <cell r="EL219">
            <v>72284574.424425364</v>
          </cell>
          <cell r="EM219">
            <v>82867820.454024225</v>
          </cell>
          <cell r="EN219">
            <v>90215653.451355755</v>
          </cell>
          <cell r="EO219">
            <v>102091916.6793773</v>
          </cell>
          <cell r="EP219">
            <v>90311561.121648863</v>
          </cell>
          <cell r="EQ219">
            <v>81590409.643190965</v>
          </cell>
          <cell r="ER219">
            <v>71104013.719024956</v>
          </cell>
          <cell r="ES219">
            <v>85109067.493094087</v>
          </cell>
        </row>
        <row r="220">
          <cell r="D220" t="str">
            <v>7111p</v>
          </cell>
          <cell r="E220" t="str">
            <v>Porez na dohodak fizičkih lica</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2820446.8223670614</v>
          </cell>
          <cell r="CM220">
            <v>5820928.5775817595</v>
          </cell>
          <cell r="CN220">
            <v>6919198.0351699237</v>
          </cell>
          <cell r="CO220">
            <v>7408525.4606941696</v>
          </cell>
          <cell r="CP220">
            <v>7204484.0505127097</v>
          </cell>
          <cell r="CQ220">
            <v>6466633.4408446904</v>
          </cell>
          <cell r="CR220">
            <v>8521641.6469569467</v>
          </cell>
          <cell r="CS220">
            <v>9664205.1361650527</v>
          </cell>
          <cell r="CT220">
            <v>6815248.5982489977</v>
          </cell>
          <cell r="CU220">
            <v>9471655.9367153402</v>
          </cell>
          <cell r="CV220">
            <v>8042875.0851052543</v>
          </cell>
          <cell r="CW220">
            <v>11726411.550236525</v>
          </cell>
          <cell r="CX220">
            <v>5536823.9639416989</v>
          </cell>
          <cell r="CY220">
            <v>6603739.6076103738</v>
          </cell>
          <cell r="CZ220">
            <v>6676953.4988943152</v>
          </cell>
          <cell r="DA220">
            <v>6906912.5782146342</v>
          </cell>
          <cell r="DB220">
            <v>7747493.2498942278</v>
          </cell>
          <cell r="DC220">
            <v>6933974.2607370922</v>
          </cell>
          <cell r="DD220">
            <v>7575525.125533646</v>
          </cell>
          <cell r="DE220">
            <v>8718912.6885207817</v>
          </cell>
          <cell r="DF220">
            <v>9058811.9435250778</v>
          </cell>
          <cell r="DG220">
            <v>7322217.3457894176</v>
          </cell>
          <cell r="DH220">
            <v>7332731.8430695906</v>
          </cell>
          <cell r="DI220">
            <v>15597558.508764038</v>
          </cell>
          <cell r="DJ220">
            <v>3573995.3554284605</v>
          </cell>
          <cell r="DK220">
            <v>6873843.9545441465</v>
          </cell>
          <cell r="DL220">
            <v>8628957.8256391361</v>
          </cell>
          <cell r="DM220">
            <v>8483434.6457901541</v>
          </cell>
          <cell r="DN220">
            <v>9434922.5878236145</v>
          </cell>
          <cell r="DO220">
            <v>8991934.6560795475</v>
          </cell>
          <cell r="DP220">
            <v>9046366.0797531549</v>
          </cell>
          <cell r="DQ220">
            <v>9922440.3850700893</v>
          </cell>
          <cell r="DR220">
            <v>9246654.8577025365</v>
          </cell>
          <cell r="DS220">
            <v>8428028.1672596131</v>
          </cell>
          <cell r="DT220">
            <v>8212187.9289413234</v>
          </cell>
          <cell r="DU220">
            <v>17086876.381307587</v>
          </cell>
          <cell r="DV220">
            <v>3256274.170259011</v>
          </cell>
          <cell r="DW220">
            <v>6307067.1265346296</v>
          </cell>
          <cell r="DX220">
            <v>7185867.0962893497</v>
          </cell>
          <cell r="DY220">
            <v>7337843.0794201987</v>
          </cell>
          <cell r="DZ220">
            <v>7549134.215325322</v>
          </cell>
          <cell r="EA220">
            <v>7983088.0958320322</v>
          </cell>
          <cell r="EB220">
            <v>8209438.0719818696</v>
          </cell>
          <cell r="EC220">
            <v>8656256.586545825</v>
          </cell>
          <cell r="ED220">
            <v>8265680.3878533607</v>
          </cell>
          <cell r="EE220">
            <v>10422468.304093841</v>
          </cell>
          <cell r="EF220">
            <v>9053001.7482958268</v>
          </cell>
          <cell r="EG220">
            <v>14496765.94178308</v>
          </cell>
          <cell r="EH220">
            <v>3445730.68</v>
          </cell>
          <cell r="EI220">
            <v>9145427.7004242092</v>
          </cell>
          <cell r="EJ220">
            <v>10121749.817724096</v>
          </cell>
          <cell r="EK220">
            <v>8543881.1088797171</v>
          </cell>
          <cell r="EL220">
            <v>8733654.6548668258</v>
          </cell>
          <cell r="EM220">
            <v>9954508.8904511016</v>
          </cell>
          <cell r="EN220">
            <v>12848847.212564949</v>
          </cell>
          <cell r="EO220">
            <v>11972281.172638645</v>
          </cell>
          <cell r="EP220">
            <v>12910432.881604763</v>
          </cell>
          <cell r="EQ220">
            <v>10424403.066179592</v>
          </cell>
          <cell r="ER220">
            <v>8922339.2000792101</v>
          </cell>
          <cell r="ES220">
            <v>18560135.152000677</v>
          </cell>
          <cell r="ET220">
            <v>0</v>
          </cell>
        </row>
        <row r="221">
          <cell r="D221" t="str">
            <v>7112p</v>
          </cell>
          <cell r="E221" t="str">
            <v>Porez na dobit pravnih lica</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579786.54478696431</v>
          </cell>
          <cell r="CM221">
            <v>515115.82451773522</v>
          </cell>
          <cell r="CN221">
            <v>4474685.1189596485</v>
          </cell>
          <cell r="CO221">
            <v>12488272.478114691</v>
          </cell>
          <cell r="CP221">
            <v>3690917.0906183273</v>
          </cell>
          <cell r="CQ221">
            <v>4274773.0439898577</v>
          </cell>
          <cell r="CR221">
            <v>3994418.0701162638</v>
          </cell>
          <cell r="CS221">
            <v>3426415.4173260536</v>
          </cell>
          <cell r="CT221">
            <v>2644519.6751525379</v>
          </cell>
          <cell r="CU221">
            <v>1873134.4055505693</v>
          </cell>
          <cell r="CV221">
            <v>1099856.2789091328</v>
          </cell>
          <cell r="CW221">
            <v>2871073.2358503304</v>
          </cell>
          <cell r="CX221">
            <v>542155.32839785819</v>
          </cell>
          <cell r="CY221">
            <v>1152750.3872009208</v>
          </cell>
          <cell r="CZ221">
            <v>5559762.3725619148</v>
          </cell>
          <cell r="DA221">
            <v>16167122.137942558</v>
          </cell>
          <cell r="DB221">
            <v>3342015.3051073127</v>
          </cell>
          <cell r="DC221">
            <v>3973142.0907613225</v>
          </cell>
          <cell r="DD221">
            <v>4224224.6269917246</v>
          </cell>
          <cell r="DE221">
            <v>3100839.337515357</v>
          </cell>
          <cell r="DF221">
            <v>2550420.1743935719</v>
          </cell>
          <cell r="DG221">
            <v>1409658.4171760734</v>
          </cell>
          <cell r="DH221">
            <v>1236078.5708177544</v>
          </cell>
          <cell r="DI221">
            <v>1137472.7826346306</v>
          </cell>
          <cell r="DJ221">
            <v>932399.70044660708</v>
          </cell>
          <cell r="DK221">
            <v>960648.1117244123</v>
          </cell>
          <cell r="DL221">
            <v>11938576.266732469</v>
          </cell>
          <cell r="DM221">
            <v>12301967.31174976</v>
          </cell>
          <cell r="DN221">
            <v>2674098.0198717569</v>
          </cell>
          <cell r="DO221">
            <v>3180140.852284038</v>
          </cell>
          <cell r="DP221">
            <v>5395660.7985904692</v>
          </cell>
          <cell r="DQ221">
            <v>2863130.1493314239</v>
          </cell>
          <cell r="DR221">
            <v>2353497.2340047848</v>
          </cell>
          <cell r="DS221">
            <v>1665538.328390266</v>
          </cell>
          <cell r="DT221">
            <v>862427.72685132292</v>
          </cell>
          <cell r="DU221">
            <v>1507473.9400802045</v>
          </cell>
          <cell r="DV221">
            <v>879216.6252275107</v>
          </cell>
          <cell r="DW221">
            <v>978704.97459082201</v>
          </cell>
          <cell r="DX221">
            <v>9565619.7261311747</v>
          </cell>
          <cell r="DY221">
            <v>14480647.367470991</v>
          </cell>
          <cell r="DZ221">
            <v>2750731.3293431252</v>
          </cell>
          <cell r="EA221">
            <v>3704741.9987834813</v>
          </cell>
          <cell r="EB221">
            <v>4542486.8831950836</v>
          </cell>
          <cell r="EC221">
            <v>2539403.2975392533</v>
          </cell>
          <cell r="ED221">
            <v>2385044.0612207768</v>
          </cell>
          <cell r="EE221">
            <v>1382622.7151631019</v>
          </cell>
          <cell r="EF221">
            <v>718783.39737050491</v>
          </cell>
          <cell r="EG221">
            <v>1297842.5948828864</v>
          </cell>
          <cell r="EH221">
            <v>319868.36632967507</v>
          </cell>
          <cell r="EI221">
            <v>1275692.7823229732</v>
          </cell>
          <cell r="EJ221">
            <v>15606774.300851075</v>
          </cell>
          <cell r="EK221">
            <v>11880917.025348544</v>
          </cell>
          <cell r="EL221">
            <v>2694890.5355524938</v>
          </cell>
          <cell r="EM221">
            <v>4614984.2836715048</v>
          </cell>
          <cell r="EN221">
            <v>2644838.5201759087</v>
          </cell>
          <cell r="EO221">
            <v>2920331.1421357361</v>
          </cell>
          <cell r="EP221">
            <v>1809770.5258781903</v>
          </cell>
          <cell r="EQ221">
            <v>1613666.6581515796</v>
          </cell>
          <cell r="ER221">
            <v>541050.49431968771</v>
          </cell>
          <cell r="ES221">
            <v>999903.42131223751</v>
          </cell>
        </row>
        <row r="222">
          <cell r="D222" t="str">
            <v>7113p</v>
          </cell>
          <cell r="E222" t="str">
            <v>Porez na promet nepokretnosti</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81248.859864734099</v>
          </cell>
          <cell r="CM222">
            <v>103646.50733568591</v>
          </cell>
          <cell r="CN222">
            <v>186194.97392852511</v>
          </cell>
          <cell r="CO222">
            <v>103363.42634788297</v>
          </cell>
          <cell r="CP222">
            <v>100106.28093907743</v>
          </cell>
          <cell r="CQ222">
            <v>133863.83595351625</v>
          </cell>
          <cell r="CR222">
            <v>122268.58842091225</v>
          </cell>
          <cell r="CS222">
            <v>96003.204992983359</v>
          </cell>
          <cell r="CT222">
            <v>170229.34291973972</v>
          </cell>
          <cell r="CU222">
            <v>136036.03036244924</v>
          </cell>
          <cell r="CV222">
            <v>147948.87120833801</v>
          </cell>
          <cell r="CW222">
            <v>140979.1375726462</v>
          </cell>
          <cell r="CX222">
            <v>123999.60285150184</v>
          </cell>
          <cell r="CY222">
            <v>133192.75505076826</v>
          </cell>
          <cell r="CZ222">
            <v>141910.48385757531</v>
          </cell>
          <cell r="DA222">
            <v>123791.01140095161</v>
          </cell>
          <cell r="DB222">
            <v>72591.819035106659</v>
          </cell>
          <cell r="DC222">
            <v>77284.349346340969</v>
          </cell>
          <cell r="DD222">
            <v>135985.65036623355</v>
          </cell>
          <cell r="DE222">
            <v>174290.23497475486</v>
          </cell>
          <cell r="DF222">
            <v>107916.53190533332</v>
          </cell>
          <cell r="DG222">
            <v>180714.58360820319</v>
          </cell>
          <cell r="DH222">
            <v>121683.7391894871</v>
          </cell>
          <cell r="DI222">
            <v>151175.91130578335</v>
          </cell>
          <cell r="DJ222">
            <v>106071.79527146854</v>
          </cell>
          <cell r="DK222">
            <v>113039.14761772362</v>
          </cell>
          <cell r="DL222">
            <v>152502.18590714125</v>
          </cell>
          <cell r="DM222">
            <v>145745.80915293895</v>
          </cell>
          <cell r="DN222">
            <v>101292.23668851655</v>
          </cell>
          <cell r="DO222">
            <v>111819.65140138169</v>
          </cell>
          <cell r="DP222">
            <v>140720.54956844845</v>
          </cell>
          <cell r="DQ222">
            <v>137458.83152417373</v>
          </cell>
          <cell r="DR222">
            <v>121512.32009326115</v>
          </cell>
          <cell r="DS222">
            <v>144611.55666919687</v>
          </cell>
          <cell r="DT222">
            <v>114784.79933118433</v>
          </cell>
          <cell r="DU222">
            <v>165968.97191897244</v>
          </cell>
          <cell r="DV222">
            <v>89812.337994626199</v>
          </cell>
          <cell r="DW222">
            <v>125605.87790916764</v>
          </cell>
          <cell r="DX222">
            <v>126382.3151345364</v>
          </cell>
          <cell r="DY222">
            <v>113339.33642942409</v>
          </cell>
          <cell r="DZ222">
            <v>81752.089929508642</v>
          </cell>
          <cell r="EA222">
            <v>109588.60372302438</v>
          </cell>
          <cell r="EB222">
            <v>122410.08849255976</v>
          </cell>
          <cell r="EC222">
            <v>122577.82624468152</v>
          </cell>
          <cell r="ED222">
            <v>122631.24943535826</v>
          </cell>
          <cell r="EE222">
            <v>142176.60213635428</v>
          </cell>
          <cell r="EF222">
            <v>111230.89453217729</v>
          </cell>
          <cell r="EG222">
            <v>166744.30114189265</v>
          </cell>
          <cell r="EH222">
            <v>156784.53115028006</v>
          </cell>
          <cell r="EI222">
            <v>215996.23844451422</v>
          </cell>
          <cell r="EJ222">
            <v>172844.23524068185</v>
          </cell>
          <cell r="EK222">
            <v>166312.68055694172</v>
          </cell>
          <cell r="EL222">
            <v>177348.58546757439</v>
          </cell>
          <cell r="EM222">
            <v>232734.91327750011</v>
          </cell>
          <cell r="EN222">
            <v>162468.08893173773</v>
          </cell>
          <cell r="EO222">
            <v>245981.65668851638</v>
          </cell>
          <cell r="EP222">
            <v>296340.06182741246</v>
          </cell>
          <cell r="EQ222">
            <v>190322.06899586218</v>
          </cell>
          <cell r="ER222">
            <v>224798.65338931847</v>
          </cell>
          <cell r="ES222">
            <v>217462.68507191085</v>
          </cell>
          <cell r="ET222">
            <v>0</v>
          </cell>
        </row>
        <row r="223">
          <cell r="D223" t="str">
            <v>7114p</v>
          </cell>
          <cell r="E223" t="str">
            <v>Porez na dodatu vrijednost</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22216987.25911713</v>
          </cell>
          <cell r="CM223">
            <v>22351785.25320363</v>
          </cell>
          <cell r="CN223">
            <v>24907044.612074491</v>
          </cell>
          <cell r="CO223">
            <v>29049120.919579607</v>
          </cell>
          <cell r="CP223">
            <v>32485582.306773975</v>
          </cell>
          <cell r="CQ223">
            <v>39641428.685232304</v>
          </cell>
          <cell r="CR223">
            <v>39144860.544407874</v>
          </cell>
          <cell r="CS223">
            <v>33764783.498910055</v>
          </cell>
          <cell r="CT223">
            <v>35212221.435317017</v>
          </cell>
          <cell r="CU223">
            <v>35516823.320785411</v>
          </cell>
          <cell r="CV223">
            <v>31733799.92897122</v>
          </cell>
          <cell r="CW223">
            <v>27021193.241436299</v>
          </cell>
          <cell r="CX223">
            <v>27323259.649428416</v>
          </cell>
          <cell r="CY223">
            <v>28192006.566407606</v>
          </cell>
          <cell r="CZ223">
            <v>31780100.537285</v>
          </cell>
          <cell r="DA223">
            <v>35805625.314933896</v>
          </cell>
          <cell r="DB223">
            <v>37013677.77422861</v>
          </cell>
          <cell r="DC223">
            <v>39976192.562335499</v>
          </cell>
          <cell r="DD223">
            <v>48606896.525866799</v>
          </cell>
          <cell r="DE223">
            <v>48894010.587532401</v>
          </cell>
          <cell r="DF223">
            <v>42792605.454785898</v>
          </cell>
          <cell r="DG223">
            <v>38951776.984054103</v>
          </cell>
          <cell r="DH223">
            <v>34980132.37681254</v>
          </cell>
          <cell r="DI223">
            <v>41629346.195520297</v>
          </cell>
          <cell r="DJ223">
            <v>30830393.947525311</v>
          </cell>
          <cell r="DK223">
            <v>29918550.540655378</v>
          </cell>
          <cell r="DL223">
            <v>35625079.391823784</v>
          </cell>
          <cell r="DM223">
            <v>39690661.471009046</v>
          </cell>
          <cell r="DN223">
            <v>34500290.720307246</v>
          </cell>
          <cell r="DO223">
            <v>39877523.160066463</v>
          </cell>
          <cell r="DP223">
            <v>48690601.648068875</v>
          </cell>
          <cell r="DQ223">
            <v>51015618.452793375</v>
          </cell>
          <cell r="DR223">
            <v>48088264.75380183</v>
          </cell>
          <cell r="DS223">
            <v>43467846.583736315</v>
          </cell>
          <cell r="DT223">
            <v>35933948.977140471</v>
          </cell>
          <cell r="DU223">
            <v>42606370.74912481</v>
          </cell>
          <cell r="DV223">
            <v>31679573.180653565</v>
          </cell>
          <cell r="DW223">
            <v>31928103.158560321</v>
          </cell>
          <cell r="DX223">
            <v>34104565.830024712</v>
          </cell>
          <cell r="DY223">
            <v>37842157.867834173</v>
          </cell>
          <cell r="DZ223">
            <v>37499397.053443842</v>
          </cell>
          <cell r="EA223">
            <v>40999614.220945761</v>
          </cell>
          <cell r="EB223">
            <v>49404174.365267023</v>
          </cell>
          <cell r="EC223">
            <v>50808197.54559686</v>
          </cell>
          <cell r="ED223">
            <v>48941259.772591494</v>
          </cell>
          <cell r="EE223">
            <v>50674252.604080558</v>
          </cell>
          <cell r="EF223">
            <v>34472392.733843513</v>
          </cell>
          <cell r="EG223">
            <v>39750004.058720417</v>
          </cell>
          <cell r="EH223">
            <v>35038006.882620126</v>
          </cell>
          <cell r="EI223">
            <v>34439419.532361373</v>
          </cell>
          <cell r="EJ223">
            <v>36610416.4961081</v>
          </cell>
          <cell r="EK223">
            <v>38572572.842501707</v>
          </cell>
          <cell r="EL223">
            <v>41434170.447496742</v>
          </cell>
          <cell r="EM223">
            <v>46352523.998122126</v>
          </cell>
          <cell r="EN223">
            <v>50698247.403485686</v>
          </cell>
          <cell r="EO223">
            <v>58728722.217279099</v>
          </cell>
          <cell r="EP223">
            <v>48579978.228629358</v>
          </cell>
          <cell r="EQ223">
            <v>46963099.251775004</v>
          </cell>
          <cell r="ER223">
            <v>42160271.759740531</v>
          </cell>
          <cell r="ES223">
            <v>45168008.320931129</v>
          </cell>
          <cell r="ET223">
            <v>0</v>
          </cell>
        </row>
        <row r="224">
          <cell r="D224" t="str">
            <v>7115p</v>
          </cell>
          <cell r="E224" t="str">
            <v>Akcize</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13472385.619929252</v>
          </cell>
          <cell r="CM224">
            <v>9374619.9781228825</v>
          </cell>
          <cell r="CN224">
            <v>8591497.0238258317</v>
          </cell>
          <cell r="CO224">
            <v>9976513.8396541588</v>
          </cell>
          <cell r="CP224">
            <v>12529410.486162774</v>
          </cell>
          <cell r="CQ224">
            <v>12207544.038839269</v>
          </cell>
          <cell r="CR224">
            <v>16644425.593685796</v>
          </cell>
          <cell r="CS224">
            <v>16485948.596823877</v>
          </cell>
          <cell r="CT224">
            <v>18432656.2065273</v>
          </cell>
          <cell r="CU224">
            <v>13491210.566350998</v>
          </cell>
          <cell r="CV224">
            <v>12913955.490205286</v>
          </cell>
          <cell r="CW224">
            <v>13328622.385148553</v>
          </cell>
          <cell r="CX224">
            <v>11633388.71442843</v>
          </cell>
          <cell r="CY224">
            <v>9984594.0786474198</v>
          </cell>
          <cell r="CZ224">
            <v>9169040.4450272899</v>
          </cell>
          <cell r="DA224">
            <v>11715409.875199232</v>
          </cell>
          <cell r="DB224">
            <v>12580245.774244396</v>
          </cell>
          <cell r="DC224">
            <v>14576879.575155489</v>
          </cell>
          <cell r="DD224">
            <v>16788102.358412612</v>
          </cell>
          <cell r="DE224">
            <v>19929817.141586415</v>
          </cell>
          <cell r="DF224">
            <v>20074252.942877635</v>
          </cell>
          <cell r="DG224">
            <v>14472590.829511227</v>
          </cell>
          <cell r="DH224">
            <v>13977403.069221891</v>
          </cell>
          <cell r="DI224">
            <v>16210263.721078064</v>
          </cell>
          <cell r="DJ224">
            <v>10746682.682418374</v>
          </cell>
          <cell r="DK224">
            <v>8544013.7622055728</v>
          </cell>
          <cell r="DL224">
            <v>10140030.796069261</v>
          </cell>
          <cell r="DM224">
            <v>11606566.966498964</v>
          </cell>
          <cell r="DN224">
            <v>13190871.109895388</v>
          </cell>
          <cell r="DO224">
            <v>15159196.537793403</v>
          </cell>
          <cell r="DP224">
            <v>16918854.99757503</v>
          </cell>
          <cell r="DQ224">
            <v>21078349.425046727</v>
          </cell>
          <cell r="DR224">
            <v>18202665.814412087</v>
          </cell>
          <cell r="DS224">
            <v>14340556.433877697</v>
          </cell>
          <cell r="DT224">
            <v>13344977.795261111</v>
          </cell>
          <cell r="DU224">
            <v>14437025.106566409</v>
          </cell>
          <cell r="DV224">
            <v>11120032.514063414</v>
          </cell>
          <cell r="DW224">
            <v>10159884.393436292</v>
          </cell>
          <cell r="DX224">
            <v>11541404.231549168</v>
          </cell>
          <cell r="DY224">
            <v>12686872.226631973</v>
          </cell>
          <cell r="DZ224">
            <v>13828107.792372638</v>
          </cell>
          <cell r="EA224">
            <v>16174553.418030523</v>
          </cell>
          <cell r="EB224">
            <v>18497907.983898904</v>
          </cell>
          <cell r="EC224">
            <v>22949187.355199177</v>
          </cell>
          <cell r="ED224">
            <v>19735591.308796823</v>
          </cell>
          <cell r="EE224">
            <v>16832757.074621882</v>
          </cell>
          <cell r="EF224">
            <v>14338219.799717059</v>
          </cell>
          <cell r="EG224">
            <v>15239347.412479252</v>
          </cell>
          <cell r="EH224">
            <v>12892504.45877865</v>
          </cell>
          <cell r="EI224">
            <v>12119703.851627368</v>
          </cell>
          <cell r="EJ224">
            <v>13870804.729335839</v>
          </cell>
          <cell r="EK224">
            <v>14610210.360753594</v>
          </cell>
          <cell r="EL224">
            <v>16300422.349870451</v>
          </cell>
          <cell r="EM224">
            <v>18609472.866493613</v>
          </cell>
          <cell r="EN224">
            <v>20547920.740498953</v>
          </cell>
          <cell r="EO224">
            <v>24414293.57144583</v>
          </cell>
          <cell r="EP224">
            <v>23471505.696022253</v>
          </cell>
          <cell r="EQ224">
            <v>19541702.474037282</v>
          </cell>
          <cell r="ER224">
            <v>16768578.081388976</v>
          </cell>
          <cell r="ES224">
            <v>17334177.519377578</v>
          </cell>
          <cell r="ET224">
            <v>0</v>
          </cell>
        </row>
        <row r="225">
          <cell r="D225" t="str">
            <v>7116p</v>
          </cell>
          <cell r="E225" t="str">
            <v>Porez na međunarodnu trgovinu i transakcije</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2254635.1079826443</v>
          </cell>
          <cell r="CM225">
            <v>2434600.1723288172</v>
          </cell>
          <cell r="CN225">
            <v>3480742.4524679668</v>
          </cell>
          <cell r="CO225">
            <v>3633160.2325686943</v>
          </cell>
          <cell r="CP225">
            <v>3488794.2206289498</v>
          </cell>
          <cell r="CQ225">
            <v>2306819.3261174015</v>
          </cell>
          <cell r="CR225">
            <v>2530520.0301218135</v>
          </cell>
          <cell r="CS225">
            <v>2593024.591536134</v>
          </cell>
          <cell r="CT225">
            <v>2137547.6737522222</v>
          </cell>
          <cell r="CU225">
            <v>2432657.0001382544</v>
          </cell>
          <cell r="CV225">
            <v>1904518.5019257402</v>
          </cell>
          <cell r="CW225">
            <v>1992912.933800448</v>
          </cell>
          <cell r="CX225">
            <v>1175497.3830894365</v>
          </cell>
          <cell r="CY225">
            <v>1401258.3069391041</v>
          </cell>
          <cell r="CZ225">
            <v>1982854.7670731111</v>
          </cell>
          <cell r="DA225">
            <v>2227395.5445058988</v>
          </cell>
          <cell r="DB225">
            <v>2119281.4538548714</v>
          </cell>
          <cell r="DC225">
            <v>2128447.743077762</v>
          </cell>
          <cell r="DD225">
            <v>2626690.2153880983</v>
          </cell>
          <cell r="DE225">
            <v>2350974.5793777262</v>
          </cell>
          <cell r="DF225">
            <v>2173809.0200480837</v>
          </cell>
          <cell r="DG225">
            <v>2170247.5204897081</v>
          </cell>
          <cell r="DH225">
            <v>1576440.4650937812</v>
          </cell>
          <cell r="DI225">
            <v>1802456.6976206759</v>
          </cell>
          <cell r="DJ225">
            <v>997113.97705013887</v>
          </cell>
          <cell r="DK225">
            <v>1331009.1716165582</v>
          </cell>
          <cell r="DL225">
            <v>1733008.7830788183</v>
          </cell>
          <cell r="DM225">
            <v>1927566.0054556574</v>
          </cell>
          <cell r="DN225">
            <v>1957633.128395471</v>
          </cell>
          <cell r="DO225">
            <v>2209426.9121462442</v>
          </cell>
          <cell r="DP225">
            <v>2614239.3870693785</v>
          </cell>
          <cell r="DQ225">
            <v>2369436.9150621137</v>
          </cell>
          <cell r="DR225">
            <v>2212771.4239951861</v>
          </cell>
          <cell r="DS225">
            <v>2036251.8621765992</v>
          </cell>
          <cell r="DT225">
            <v>1518566.9065134812</v>
          </cell>
          <cell r="DU225">
            <v>1969417.8725266533</v>
          </cell>
          <cell r="DV225">
            <v>1044333.5847040946</v>
          </cell>
          <cell r="DW225">
            <v>1372829.090518791</v>
          </cell>
          <cell r="DX225">
            <v>1899074.8246946216</v>
          </cell>
          <cell r="DY225">
            <v>1934618.6277946457</v>
          </cell>
          <cell r="DZ225">
            <v>1937428.4331486213</v>
          </cell>
          <cell r="EA225">
            <v>2127170.3374280212</v>
          </cell>
          <cell r="EB225">
            <v>2549323.2677289024</v>
          </cell>
          <cell r="EC225">
            <v>2367849.4282178474</v>
          </cell>
          <cell r="ED225">
            <v>2194114.3691908875</v>
          </cell>
          <cell r="EE225">
            <v>2276435.1122387154</v>
          </cell>
          <cell r="EF225">
            <v>1500993.7865445174</v>
          </cell>
          <cell r="EG225">
            <v>1773412.2815320112</v>
          </cell>
          <cell r="EH225">
            <v>1020117.0792786785</v>
          </cell>
          <cell r="EI225">
            <v>1549568.1072133458</v>
          </cell>
          <cell r="EJ225">
            <v>1995477.1757682527</v>
          </cell>
          <cell r="EK225">
            <v>2074792.1116972775</v>
          </cell>
          <cell r="EL225">
            <v>2086161.3669564624</v>
          </cell>
          <cell r="EM225">
            <v>2213983.5460728402</v>
          </cell>
          <cell r="EN225">
            <v>2470029.8389860876</v>
          </cell>
          <cell r="EO225">
            <v>2792769.9688101793</v>
          </cell>
          <cell r="EP225">
            <v>2392576.4889084394</v>
          </cell>
          <cell r="EQ225">
            <v>2053687.1611713313</v>
          </cell>
          <cell r="ER225">
            <v>1789771.7782482144</v>
          </cell>
          <cell r="ES225">
            <v>1987808.9022146964</v>
          </cell>
          <cell r="ET225">
            <v>0</v>
          </cell>
        </row>
        <row r="226">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row>
        <row r="227">
          <cell r="D227" t="str">
            <v>7118p</v>
          </cell>
          <cell r="E227" t="str">
            <v>Ostali republički porezi</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260762.89668953384</v>
          </cell>
          <cell r="CM227">
            <v>255157.48277927918</v>
          </cell>
          <cell r="CN227">
            <v>311767.07284781808</v>
          </cell>
          <cell r="CO227">
            <v>386022.31060141494</v>
          </cell>
          <cell r="CP227">
            <v>403723.81098959706</v>
          </cell>
          <cell r="CQ227">
            <v>443763.10051744088</v>
          </cell>
          <cell r="CR227">
            <v>452390.66108767391</v>
          </cell>
          <cell r="CS227">
            <v>423242.62809333584</v>
          </cell>
          <cell r="CT227">
            <v>377993.63627302414</v>
          </cell>
          <cell r="CU227">
            <v>381409.00489262829</v>
          </cell>
          <cell r="CV227">
            <v>381497.52149931074</v>
          </cell>
          <cell r="CW227">
            <v>331335.45678221656</v>
          </cell>
          <cell r="CX227">
            <v>294949.34769769129</v>
          </cell>
          <cell r="CY227">
            <v>269914.53975529631</v>
          </cell>
          <cell r="CZ227">
            <v>351302.84471213742</v>
          </cell>
          <cell r="DA227">
            <v>433913.41590605793</v>
          </cell>
          <cell r="DB227">
            <v>461276.15448140749</v>
          </cell>
          <cell r="DC227">
            <v>484947.23740259005</v>
          </cell>
          <cell r="DD227">
            <v>544691.13950845459</v>
          </cell>
          <cell r="DE227">
            <v>492931.9808280234</v>
          </cell>
          <cell r="DF227">
            <v>528342.20463008841</v>
          </cell>
          <cell r="DG227">
            <v>429431.85296262795</v>
          </cell>
          <cell r="DH227">
            <v>402322.65920144052</v>
          </cell>
          <cell r="DI227">
            <v>390072.41241769306</v>
          </cell>
          <cell r="DJ227">
            <v>251804.37567454769</v>
          </cell>
          <cell r="DK227">
            <v>310149.4855589362</v>
          </cell>
          <cell r="DL227">
            <v>424865.45226132218</v>
          </cell>
          <cell r="DM227">
            <v>488382.49238437577</v>
          </cell>
          <cell r="DN227">
            <v>512432.55897189945</v>
          </cell>
          <cell r="DO227">
            <v>558687.11031930195</v>
          </cell>
          <cell r="DP227">
            <v>582898.8333021343</v>
          </cell>
          <cell r="DQ227">
            <v>576646.61383665679</v>
          </cell>
          <cell r="DR227">
            <v>569580.06276767002</v>
          </cell>
          <cell r="DS227">
            <v>504830.91764073976</v>
          </cell>
          <cell r="DT227">
            <v>449327.05769997759</v>
          </cell>
          <cell r="DU227">
            <v>490901.31962345698</v>
          </cell>
          <cell r="DV227">
            <v>450053.61458020721</v>
          </cell>
          <cell r="DW227">
            <v>475038.28260860743</v>
          </cell>
          <cell r="DX227">
            <v>588186.946081153</v>
          </cell>
          <cell r="DY227">
            <v>697774.7752861263</v>
          </cell>
          <cell r="DZ227">
            <v>729966.03511176899</v>
          </cell>
          <cell r="EA227">
            <v>808032.03012700868</v>
          </cell>
          <cell r="EB227">
            <v>898577.82161147927</v>
          </cell>
          <cell r="EC227">
            <v>890271.03364985739</v>
          </cell>
          <cell r="ED227">
            <v>850550.63426379242</v>
          </cell>
          <cell r="EE227">
            <v>780569.87598601193</v>
          </cell>
          <cell r="EF227">
            <v>684662.88608948409</v>
          </cell>
          <cell r="EG227">
            <v>828585.76668335497</v>
          </cell>
          <cell r="EH227">
            <v>519999.19958666293</v>
          </cell>
          <cell r="EI227">
            <v>552690.53896879952</v>
          </cell>
          <cell r="EJ227">
            <v>862173.85894013394</v>
          </cell>
          <cell r="EK227">
            <v>921140.58562000177</v>
          </cell>
          <cell r="EL227">
            <v>857926.48421483312</v>
          </cell>
          <cell r="EM227">
            <v>889611.95593554468</v>
          </cell>
          <cell r="EN227">
            <v>843301.64671243716</v>
          </cell>
          <cell r="EO227">
            <v>1017536.9503792862</v>
          </cell>
          <cell r="EP227">
            <v>850957.23877843586</v>
          </cell>
          <cell r="EQ227">
            <v>803528.96288030746</v>
          </cell>
          <cell r="ER227">
            <v>697203.75185900577</v>
          </cell>
          <cell r="ES227">
            <v>841571.49218586681</v>
          </cell>
          <cell r="ET227">
            <v>0</v>
          </cell>
        </row>
        <row r="228">
          <cell r="A228">
            <v>0</v>
          </cell>
          <cell r="B228">
            <v>0</v>
          </cell>
          <cell r="C228">
            <v>712</v>
          </cell>
          <cell r="D228" t="str">
            <v>712p</v>
          </cell>
          <cell r="E228" t="str">
            <v>Doprinosi</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10225366.011998521</v>
          </cell>
          <cell r="CM228">
            <v>26328872.744704504</v>
          </cell>
          <cell r="CN228">
            <v>28215029.512952704</v>
          </cell>
          <cell r="CO228">
            <v>31078344.176256344</v>
          </cell>
          <cell r="CP228">
            <v>31062993.346150994</v>
          </cell>
          <cell r="CQ228">
            <v>29533886.744876273</v>
          </cell>
          <cell r="CR228">
            <v>35614836.490956061</v>
          </cell>
          <cell r="CS228">
            <v>41423629.787263155</v>
          </cell>
          <cell r="CT228">
            <v>27897944.753825549</v>
          </cell>
          <cell r="CU228">
            <v>35782419.896350168</v>
          </cell>
          <cell r="CV228">
            <v>35053926.847713381</v>
          </cell>
          <cell r="CW228">
            <v>52000480.125178605</v>
          </cell>
          <cell r="CX228">
            <v>11696495.709410317</v>
          </cell>
          <cell r="CY228">
            <v>27967194.589402422</v>
          </cell>
          <cell r="CZ228">
            <v>28929880.111931738</v>
          </cell>
          <cell r="DA228">
            <v>27258327.618631121</v>
          </cell>
          <cell r="DB228">
            <v>28592562.735781778</v>
          </cell>
          <cell r="DC228">
            <v>32131723.207960628</v>
          </cell>
          <cell r="DD228">
            <v>33016814.12419793</v>
          </cell>
          <cell r="DE228">
            <v>36072346.59471108</v>
          </cell>
          <cell r="DF228">
            <v>38203128.528232403</v>
          </cell>
          <cell r="DG228">
            <v>43672969.77403643</v>
          </cell>
          <cell r="DH228">
            <v>30164652.787533071</v>
          </cell>
          <cell r="DI228">
            <v>60117077.92735371</v>
          </cell>
          <cell r="DJ228">
            <v>17453194.433351744</v>
          </cell>
          <cell r="DK228">
            <v>27390142.980436314</v>
          </cell>
          <cell r="DL228">
            <v>28082312.197140861</v>
          </cell>
          <cell r="DM228">
            <v>30124960.749123506</v>
          </cell>
          <cell r="DN228">
            <v>34683059.189534552</v>
          </cell>
          <cell r="DO228">
            <v>35520127.578458838</v>
          </cell>
          <cell r="DP228">
            <v>34214609.03892383</v>
          </cell>
          <cell r="DQ228">
            <v>35699732.916304395</v>
          </cell>
          <cell r="DR228">
            <v>34477573.889674954</v>
          </cell>
          <cell r="DS228">
            <v>38517756.206527121</v>
          </cell>
          <cell r="DT228">
            <v>32938623.312072884</v>
          </cell>
          <cell r="DU228">
            <v>68390080.261651829</v>
          </cell>
          <cell r="DV228">
            <v>18354060.58487517</v>
          </cell>
          <cell r="DW228">
            <v>32251984.308998123</v>
          </cell>
          <cell r="DX228">
            <v>35252780.4112795</v>
          </cell>
          <cell r="DY228">
            <v>36048622.442372173</v>
          </cell>
          <cell r="DZ228">
            <v>36467046.907571375</v>
          </cell>
          <cell r="EA228">
            <v>39962406.622471027</v>
          </cell>
          <cell r="EB228">
            <v>41754281.859282047</v>
          </cell>
          <cell r="EC228">
            <v>41778770.739156105</v>
          </cell>
          <cell r="ED228">
            <v>40678217.175356045</v>
          </cell>
          <cell r="EE228">
            <v>50087168.979291983</v>
          </cell>
          <cell r="EF228">
            <v>35104466.825188249</v>
          </cell>
          <cell r="EG228">
            <v>75416411.255019069</v>
          </cell>
          <cell r="EH228">
            <v>14494391.656080697</v>
          </cell>
          <cell r="EI228">
            <v>38286134.504472315</v>
          </cell>
          <cell r="EJ228">
            <v>42512596.169410236</v>
          </cell>
          <cell r="EK228">
            <v>36881500.656790689</v>
          </cell>
          <cell r="EL228">
            <v>37654579.061565474</v>
          </cell>
          <cell r="EM228">
            <v>40791760.633679733</v>
          </cell>
          <cell r="EN228">
            <v>36948873.818993188</v>
          </cell>
          <cell r="EO228">
            <v>40320200.299979933</v>
          </cell>
          <cell r="EP228">
            <v>44012184.309503838</v>
          </cell>
          <cell r="EQ228">
            <v>39620758.48069074</v>
          </cell>
          <cell r="ER228">
            <v>41454472.958962008</v>
          </cell>
          <cell r="ES228">
            <v>79179339.503347233</v>
          </cell>
        </row>
        <row r="229">
          <cell r="D229" t="str">
            <v>7121p</v>
          </cell>
          <cell r="E229" t="str">
            <v>Doprinosi za penzijsko i invalidsko osiguranje</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5896216.9131298037</v>
          </cell>
          <cell r="CM229">
            <v>15984604.165490396</v>
          </cell>
          <cell r="CN229">
            <v>15980210.637352593</v>
          </cell>
          <cell r="CO229">
            <v>18099107.195466701</v>
          </cell>
          <cell r="CP229">
            <v>18902345.114124902</v>
          </cell>
          <cell r="CQ229">
            <v>16660130.6959597</v>
          </cell>
          <cell r="CR229">
            <v>20975423.912817873</v>
          </cell>
          <cell r="CS229">
            <v>24152995.284398187</v>
          </cell>
          <cell r="CT229">
            <v>16438117.212416081</v>
          </cell>
          <cell r="CU229">
            <v>21064902.89657861</v>
          </cell>
          <cell r="CV229">
            <v>21199343.745804995</v>
          </cell>
          <cell r="CW229">
            <v>31496085.4772765</v>
          </cell>
          <cell r="CX229">
            <v>6378060.6572526693</v>
          </cell>
          <cell r="CY229">
            <v>16126009.982946007</v>
          </cell>
          <cell r="CZ229">
            <v>16569177.415611617</v>
          </cell>
          <cell r="DA229">
            <v>15916413.916518303</v>
          </cell>
          <cell r="DB229">
            <v>16700474.831006728</v>
          </cell>
          <cell r="DC229">
            <v>19303870.20408624</v>
          </cell>
          <cell r="DD229">
            <v>19954258.836327907</v>
          </cell>
          <cell r="DE229">
            <v>21157665.831800085</v>
          </cell>
          <cell r="DF229">
            <v>23691624.075276405</v>
          </cell>
          <cell r="DG229">
            <v>25779256.658387903</v>
          </cell>
          <cell r="DH229">
            <v>17637260.472586822</v>
          </cell>
          <cell r="DI229">
            <v>35668323.820286348</v>
          </cell>
          <cell r="DJ229">
            <v>10835215.375433445</v>
          </cell>
          <cell r="DK229">
            <v>17287568.311596237</v>
          </cell>
          <cell r="DL229">
            <v>16133814.702883076</v>
          </cell>
          <cell r="DM229">
            <v>17634570.078624245</v>
          </cell>
          <cell r="DN229">
            <v>20199574.10818097</v>
          </cell>
          <cell r="DO229">
            <v>20913507.395355023</v>
          </cell>
          <cell r="DP229">
            <v>20397161.323049661</v>
          </cell>
          <cell r="DQ229">
            <v>20719279.922398537</v>
          </cell>
          <cell r="DR229">
            <v>20675448.42527096</v>
          </cell>
          <cell r="DS229">
            <v>22333485.779485509</v>
          </cell>
          <cell r="DT229">
            <v>19074610.951472942</v>
          </cell>
          <cell r="DU229">
            <v>40201162.67603521</v>
          </cell>
          <cell r="DV229">
            <v>11085421.334241258</v>
          </cell>
          <cell r="DW229">
            <v>19390616.050749641</v>
          </cell>
          <cell r="DX229">
            <v>20800888.666321442</v>
          </cell>
          <cell r="DY229">
            <v>21481603.2962908</v>
          </cell>
          <cell r="DZ229">
            <v>21730009.656220071</v>
          </cell>
          <cell r="EA229">
            <v>24013249.966546282</v>
          </cell>
          <cell r="EB229">
            <v>25276026.550293617</v>
          </cell>
          <cell r="EC229">
            <v>24832266.431256961</v>
          </cell>
          <cell r="ED229">
            <v>24767047.400017716</v>
          </cell>
          <cell r="EE229">
            <v>29750626.17076052</v>
          </cell>
          <cell r="EF229">
            <v>20838978.405508582</v>
          </cell>
          <cell r="EG229">
            <v>45626445.851901822</v>
          </cell>
          <cell r="EH229">
            <v>9060796.079177171</v>
          </cell>
          <cell r="EI229">
            <v>23124706.852591999</v>
          </cell>
          <cell r="EJ229">
            <v>25778145.761630509</v>
          </cell>
          <cell r="EK229">
            <v>22315006.097604383</v>
          </cell>
          <cell r="EL229">
            <v>22883149.755243029</v>
          </cell>
          <cell r="EM229">
            <v>24653399.098267406</v>
          </cell>
          <cell r="EN229">
            <v>21096909.436257415</v>
          </cell>
          <cell r="EO229">
            <v>23562273.747153763</v>
          </cell>
          <cell r="EP229">
            <v>25444734.42588995</v>
          </cell>
          <cell r="EQ229">
            <v>23008561.099321935</v>
          </cell>
          <cell r="ER229">
            <v>25730958.328370228</v>
          </cell>
          <cell r="ES229">
            <v>46954173.159861192</v>
          </cell>
          <cell r="ET229">
            <v>0</v>
          </cell>
        </row>
        <row r="230">
          <cell r="D230" t="str">
            <v>7122p</v>
          </cell>
          <cell r="E230" t="str">
            <v>Doprinosi za zdravstveno osiguranje</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3523976.3657705826</v>
          </cell>
          <cell r="CM230">
            <v>8837193.1137481872</v>
          </cell>
          <cell r="CN230">
            <v>10296968.732518861</v>
          </cell>
          <cell r="CO230">
            <v>11080649.937486099</v>
          </cell>
          <cell r="CP230">
            <v>10426593.073253199</v>
          </cell>
          <cell r="CQ230">
            <v>10797558.1123464</v>
          </cell>
          <cell r="CR230">
            <v>12338418.275424777</v>
          </cell>
          <cell r="CS230">
            <v>14695618.751093065</v>
          </cell>
          <cell r="CT230">
            <v>9887757.094026586</v>
          </cell>
          <cell r="CU230">
            <v>12555740.885830941</v>
          </cell>
          <cell r="CV230">
            <v>11911787.04868594</v>
          </cell>
          <cell r="CW230">
            <v>17572653.898443229</v>
          </cell>
          <cell r="CX230">
            <v>4579090.5759970825</v>
          </cell>
          <cell r="CY230">
            <v>10104184.39535567</v>
          </cell>
          <cell r="CZ230">
            <v>10560309.670724479</v>
          </cell>
          <cell r="DA230">
            <v>9541998.6085077375</v>
          </cell>
          <cell r="DB230">
            <v>10202539.325177701</v>
          </cell>
          <cell r="DC230">
            <v>10655134.986795479</v>
          </cell>
          <cell r="DD230">
            <v>10928389.183865616</v>
          </cell>
          <cell r="DE230">
            <v>12720604.592646427</v>
          </cell>
          <cell r="DF230">
            <v>12433910.598023046</v>
          </cell>
          <cell r="DG230">
            <v>15255623.222713828</v>
          </cell>
          <cell r="DH230">
            <v>10791600.785030248</v>
          </cell>
          <cell r="DI230">
            <v>20893912.876006678</v>
          </cell>
          <cell r="DJ230">
            <v>5947210.158482017</v>
          </cell>
          <cell r="DK230">
            <v>8737953.0601297878</v>
          </cell>
          <cell r="DL230">
            <v>10128217.755015116</v>
          </cell>
          <cell r="DM230">
            <v>10506185.898595979</v>
          </cell>
          <cell r="DN230">
            <v>12414423.348594034</v>
          </cell>
          <cell r="DO230">
            <v>12300409.906155966</v>
          </cell>
          <cell r="DP230">
            <v>11649338.921377769</v>
          </cell>
          <cell r="DQ230">
            <v>12715928.59880604</v>
          </cell>
          <cell r="DR230">
            <v>11722748.188238984</v>
          </cell>
          <cell r="DS230">
            <v>13649666.976806173</v>
          </cell>
          <cell r="DT230">
            <v>11784621.868662277</v>
          </cell>
          <cell r="DU230">
            <v>23899152.764590971</v>
          </cell>
          <cell r="DV230">
            <v>6336000.2739841603</v>
          </cell>
          <cell r="DW230">
            <v>11085374.864924161</v>
          </cell>
          <cell r="DX230">
            <v>12503494.771613788</v>
          </cell>
          <cell r="DY230">
            <v>12513053.180853466</v>
          </cell>
          <cell r="DZ230">
            <v>12781508.834290098</v>
          </cell>
          <cell r="EA230">
            <v>13647407.540884396</v>
          </cell>
          <cell r="EB230">
            <v>14167187.436191265</v>
          </cell>
          <cell r="EC230">
            <v>14617983.144756434</v>
          </cell>
          <cell r="ED230">
            <v>13735412.757885324</v>
          </cell>
          <cell r="EE230">
            <v>17526894.880343959</v>
          </cell>
          <cell r="EF230">
            <v>12402384.494983494</v>
          </cell>
          <cell r="EG230">
            <v>25778282.913810931</v>
          </cell>
          <cell r="EH230">
            <v>5033763.6031913934</v>
          </cell>
          <cell r="EI230">
            <v>13190874.32162513</v>
          </cell>
          <cell r="EJ230">
            <v>14560034.842802931</v>
          </cell>
          <cell r="EK230">
            <v>12426424.31774326</v>
          </cell>
          <cell r="EL230">
            <v>12780246.575118551</v>
          </cell>
          <cell r="EM230">
            <v>13948223.892347284</v>
          </cell>
          <cell r="EN230">
            <v>13453637.29564468</v>
          </cell>
          <cell r="EO230">
            <v>14173979.781966317</v>
          </cell>
          <cell r="EP230">
            <v>15976537.492320921</v>
          </cell>
          <cell r="EQ230">
            <v>14029532.008260634</v>
          </cell>
          <cell r="ER230">
            <v>13649270.684277592</v>
          </cell>
          <cell r="ES230">
            <v>29150407.962933309</v>
          </cell>
          <cell r="ET230">
            <v>0</v>
          </cell>
        </row>
        <row r="231">
          <cell r="D231" t="str">
            <v>7123p</v>
          </cell>
          <cell r="E231" t="str">
            <v>Doprinosi za osiguranje od nezaposlenosti</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290701.31067824201</v>
          </cell>
          <cell r="CM231">
            <v>744628.51853836537</v>
          </cell>
          <cell r="CN231">
            <v>900014.53265058505</v>
          </cell>
          <cell r="CO231">
            <v>960420.42316401063</v>
          </cell>
          <cell r="CP231">
            <v>850902.03134404484</v>
          </cell>
          <cell r="CQ231">
            <v>873102.0001937449</v>
          </cell>
          <cell r="CR231">
            <v>1044477.0015934415</v>
          </cell>
          <cell r="CS231">
            <v>1233245.0541489115</v>
          </cell>
          <cell r="CT231">
            <v>823964.48361802031</v>
          </cell>
          <cell r="CU231">
            <v>1104138.5296295469</v>
          </cell>
          <cell r="CV231">
            <v>947842.00635200134</v>
          </cell>
          <cell r="CW231">
            <v>1446638.2353968821</v>
          </cell>
          <cell r="CX231">
            <v>345360.47830525995</v>
          </cell>
          <cell r="CY231">
            <v>922696.95629602508</v>
          </cell>
          <cell r="CZ231">
            <v>857271.67153218063</v>
          </cell>
          <cell r="DA231">
            <v>794944.20445414912</v>
          </cell>
          <cell r="DB231">
            <v>860500.23373355891</v>
          </cell>
          <cell r="DC231">
            <v>876623.14344260271</v>
          </cell>
          <cell r="DD231">
            <v>897950.85198249156</v>
          </cell>
          <cell r="DE231">
            <v>1049404.4207832785</v>
          </cell>
          <cell r="DF231">
            <v>1051499.288563821</v>
          </cell>
          <cell r="DG231">
            <v>1282491.8621105079</v>
          </cell>
          <cell r="DH231">
            <v>895782.74311122345</v>
          </cell>
          <cell r="DI231">
            <v>1782859.6661754006</v>
          </cell>
          <cell r="DJ231">
            <v>405204.02216089884</v>
          </cell>
          <cell r="DK231">
            <v>738084.5106705362</v>
          </cell>
          <cell r="DL231">
            <v>913696.79908484616</v>
          </cell>
          <cell r="DM231">
            <v>970828.38583662093</v>
          </cell>
          <cell r="DN231">
            <v>1071963.8068133136</v>
          </cell>
          <cell r="DO231">
            <v>1078875.1432318969</v>
          </cell>
          <cell r="DP231">
            <v>1021891.7539787972</v>
          </cell>
          <cell r="DQ231">
            <v>1115094.651382722</v>
          </cell>
          <cell r="DR231">
            <v>1045619.4056045644</v>
          </cell>
          <cell r="DS231">
            <v>1200015.1472054955</v>
          </cell>
          <cell r="DT231">
            <v>1040193.9108966757</v>
          </cell>
          <cell r="DU231">
            <v>2120234.2020172165</v>
          </cell>
          <cell r="DV231">
            <v>501823.54251431441</v>
          </cell>
          <cell r="DW231">
            <v>950234.13294904761</v>
          </cell>
          <cell r="DX231">
            <v>1014200.5696253183</v>
          </cell>
          <cell r="DY231">
            <v>1034570.7033292244</v>
          </cell>
          <cell r="DZ231">
            <v>1048079.1771939988</v>
          </cell>
          <cell r="EA231">
            <v>1121096.2953115944</v>
          </cell>
          <cell r="EB231">
            <v>1161121.5995876256</v>
          </cell>
          <cell r="EC231">
            <v>1201695.8976089575</v>
          </cell>
          <cell r="ED231">
            <v>1141500.9175202574</v>
          </cell>
          <cell r="EE231">
            <v>1429884.1677832296</v>
          </cell>
          <cell r="EF231">
            <v>1002399.8788701226</v>
          </cell>
          <cell r="EG231">
            <v>2162740.4812991857</v>
          </cell>
          <cell r="EH231">
            <v>34766.900814828943</v>
          </cell>
          <cell r="EI231">
            <v>993654.74277777073</v>
          </cell>
          <cell r="EJ231">
            <v>1113836.8565952757</v>
          </cell>
          <cell r="EK231">
            <v>1233130.4486106783</v>
          </cell>
          <cell r="EL231">
            <v>1051463.2957267121</v>
          </cell>
          <cell r="EM231">
            <v>1178569.585246797</v>
          </cell>
          <cell r="EN231">
            <v>1439912.5864559195</v>
          </cell>
          <cell r="EO231">
            <v>1558367.0915362868</v>
          </cell>
          <cell r="EP231">
            <v>1553495.4782926445</v>
          </cell>
          <cell r="EQ231">
            <v>1431813.379118765</v>
          </cell>
          <cell r="ER231">
            <v>1071760.2162897959</v>
          </cell>
          <cell r="ES231">
            <v>1237129.1759996265</v>
          </cell>
          <cell r="ET231">
            <v>0</v>
          </cell>
        </row>
        <row r="232">
          <cell r="D232" t="str">
            <v>7124p</v>
          </cell>
          <cell r="E232" t="str">
            <v>Ostali doprinosi</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514471.42241989321</v>
          </cell>
          <cell r="CM232">
            <v>762446.94692755432</v>
          </cell>
          <cell r="CN232">
            <v>1037835.6104306638</v>
          </cell>
          <cell r="CO232">
            <v>938166.6201395333</v>
          </cell>
          <cell r="CP232">
            <v>883153.12742885004</v>
          </cell>
          <cell r="CQ232">
            <v>1203095.9363764296</v>
          </cell>
          <cell r="CR232">
            <v>1256517.301119969</v>
          </cell>
          <cell r="CS232">
            <v>1341770.6976229935</v>
          </cell>
          <cell r="CT232">
            <v>748105.96376486088</v>
          </cell>
          <cell r="CU232">
            <v>1057637.5843110771</v>
          </cell>
          <cell r="CV232">
            <v>994954.04687044967</v>
          </cell>
          <cell r="CW232">
            <v>1485102.5140619949</v>
          </cell>
          <cell r="CX232">
            <v>393983.99785530567</v>
          </cell>
          <cell r="CY232">
            <v>814303.25480471749</v>
          </cell>
          <cell r="CZ232">
            <v>943121.35406345711</v>
          </cell>
          <cell r="DA232">
            <v>1004970.8891509315</v>
          </cell>
          <cell r="DB232">
            <v>829048.34586379305</v>
          </cell>
          <cell r="DC232">
            <v>1296094.8736363046</v>
          </cell>
          <cell r="DD232">
            <v>1236215.2520219143</v>
          </cell>
          <cell r="DE232">
            <v>1144671.7494812885</v>
          </cell>
          <cell r="DF232">
            <v>1026094.5663691361</v>
          </cell>
          <cell r="DG232">
            <v>1355598.0308241891</v>
          </cell>
          <cell r="DH232">
            <v>840008.78680477664</v>
          </cell>
          <cell r="DI232">
            <v>1771981.5648852838</v>
          </cell>
          <cell r="DJ232">
            <v>265564.87727538327</v>
          </cell>
          <cell r="DK232">
            <v>626537.09803975385</v>
          </cell>
          <cell r="DL232">
            <v>906582.94015782466</v>
          </cell>
          <cell r="DM232">
            <v>1013376.386066664</v>
          </cell>
          <cell r="DN232">
            <v>997097.9259462388</v>
          </cell>
          <cell r="DO232">
            <v>1227335.1337159497</v>
          </cell>
          <cell r="DP232">
            <v>1146217.0405176056</v>
          </cell>
          <cell r="DQ232">
            <v>1149429.7437170967</v>
          </cell>
          <cell r="DR232">
            <v>1033757.8705604452</v>
          </cell>
          <cell r="DS232">
            <v>1334588.3030299437</v>
          </cell>
          <cell r="DT232">
            <v>1039196.5810409879</v>
          </cell>
          <cell r="DU232">
            <v>2169530.6190084284</v>
          </cell>
          <cell r="DV232">
            <v>430815.43413543771</v>
          </cell>
          <cell r="DW232">
            <v>825759.26037527679</v>
          </cell>
          <cell r="DX232">
            <v>934196.40371895151</v>
          </cell>
          <cell r="DY232">
            <v>1019395.2618986784</v>
          </cell>
          <cell r="DZ232">
            <v>907449.23986721074</v>
          </cell>
          <cell r="EA232">
            <v>1180652.819728754</v>
          </cell>
          <cell r="EB232">
            <v>1149946.2732095311</v>
          </cell>
          <cell r="EC232">
            <v>1126825.2655337546</v>
          </cell>
          <cell r="ED232">
            <v>1034256.0999327494</v>
          </cell>
          <cell r="EE232">
            <v>1379763.7604042704</v>
          </cell>
          <cell r="EF232">
            <v>860704.04582604812</v>
          </cell>
          <cell r="EG232">
            <v>1848942.0080071224</v>
          </cell>
          <cell r="EH232">
            <v>365065.07289730239</v>
          </cell>
          <cell r="EI232">
            <v>976898.58747741836</v>
          </cell>
          <cell r="EJ232">
            <v>1060578.7083815164</v>
          </cell>
          <cell r="EK232">
            <v>906939.79283236968</v>
          </cell>
          <cell r="EL232">
            <v>939719.43547718064</v>
          </cell>
          <cell r="EM232">
            <v>1011568.0578182479</v>
          </cell>
          <cell r="EN232">
            <v>958414.50063517841</v>
          </cell>
          <cell r="EO232">
            <v>1025579.6793235709</v>
          </cell>
          <cell r="EP232">
            <v>1037416.9130003202</v>
          </cell>
          <cell r="EQ232">
            <v>1150851.9939894073</v>
          </cell>
          <cell r="ER232">
            <v>1002483.7300243885</v>
          </cell>
          <cell r="ES232">
            <v>1837629.2045531017</v>
          </cell>
          <cell r="ET232">
            <v>0</v>
          </cell>
        </row>
        <row r="233">
          <cell r="A233">
            <v>0</v>
          </cell>
          <cell r="B233">
            <v>0</v>
          </cell>
          <cell r="C233">
            <v>713</v>
          </cell>
          <cell r="D233" t="str">
            <v>713p</v>
          </cell>
          <cell r="E233" t="str">
            <v>Takse</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2027877.2372930939</v>
          </cell>
          <cell r="CM233">
            <v>1882424.3685098737</v>
          </cell>
          <cell r="CN233">
            <v>2363168.5236575948</v>
          </cell>
          <cell r="CO233">
            <v>2393449.5740456693</v>
          </cell>
          <cell r="CP233">
            <v>2431766.3719360717</v>
          </cell>
          <cell r="CQ233">
            <v>2858151.7123018736</v>
          </cell>
          <cell r="CR233">
            <v>2917908.2048975867</v>
          </cell>
          <cell r="CS233">
            <v>2932949.8029298875</v>
          </cell>
          <cell r="CT233">
            <v>2302181.1067919475</v>
          </cell>
          <cell r="CU233">
            <v>2479397.4364794977</v>
          </cell>
          <cell r="CV233">
            <v>2197340.2207755819</v>
          </cell>
          <cell r="CW233">
            <v>2280154.7968325969</v>
          </cell>
          <cell r="CX233">
            <v>902871.84498938802</v>
          </cell>
          <cell r="CY233">
            <v>1376722.835592885</v>
          </cell>
          <cell r="CZ233">
            <v>1533902.3810318899</v>
          </cell>
          <cell r="DA233">
            <v>1769167.7909803819</v>
          </cell>
          <cell r="DB233">
            <v>1635179.6025759527</v>
          </cell>
          <cell r="DC233">
            <v>1713767.4441061548</v>
          </cell>
          <cell r="DD233">
            <v>2233130.224239069</v>
          </cell>
          <cell r="DE233">
            <v>1791089.1999486499</v>
          </cell>
          <cell r="DF233">
            <v>1407201.854776232</v>
          </cell>
          <cell r="DG233">
            <v>2107131.608306407</v>
          </cell>
          <cell r="DH233">
            <v>2082325.1460510979</v>
          </cell>
          <cell r="DI233">
            <v>2370557.2656825301</v>
          </cell>
          <cell r="DJ233">
            <v>1017432.8805905436</v>
          </cell>
          <cell r="DK233">
            <v>2806441.7507150937</v>
          </cell>
          <cell r="DL233">
            <v>1117006.3290833589</v>
          </cell>
          <cell r="DM233">
            <v>1264717.5392387407</v>
          </cell>
          <cell r="DN233">
            <v>1093045.5428240406</v>
          </cell>
          <cell r="DO233">
            <v>1395344.9576274238</v>
          </cell>
          <cell r="DP233">
            <v>1446144.3329938813</v>
          </cell>
          <cell r="DQ233">
            <v>1356791.631586303</v>
          </cell>
          <cell r="DR233">
            <v>1266226.6725826806</v>
          </cell>
          <cell r="DS233">
            <v>1318880.8810031279</v>
          </cell>
          <cell r="DT233">
            <v>1346463.6496868518</v>
          </cell>
          <cell r="DU233">
            <v>1474390.4967195832</v>
          </cell>
          <cell r="DV233">
            <v>723207.81855982868</v>
          </cell>
          <cell r="DW233">
            <v>1375936.6828377536</v>
          </cell>
          <cell r="DX233">
            <v>1085048.6732404828</v>
          </cell>
          <cell r="DY233">
            <v>1135307.1677424815</v>
          </cell>
          <cell r="DZ233">
            <v>1038831.7010082075</v>
          </cell>
          <cell r="EA233">
            <v>1185196.3988510575</v>
          </cell>
          <cell r="EB233">
            <v>1392519.4702588716</v>
          </cell>
          <cell r="EC233">
            <v>1336120.0015746492</v>
          </cell>
          <cell r="ED233">
            <v>1100943.0740307707</v>
          </cell>
          <cell r="EE233">
            <v>1348017.839179961</v>
          </cell>
          <cell r="EF233">
            <v>1208363.2775689771</v>
          </cell>
          <cell r="EG233">
            <v>1458355.2073679506</v>
          </cell>
          <cell r="EH233">
            <v>610864.67030384962</v>
          </cell>
          <cell r="EI233">
            <v>956190.19217041158</v>
          </cell>
          <cell r="EJ233">
            <v>1101531.2378384364</v>
          </cell>
          <cell r="EK233">
            <v>1012659.4044928866</v>
          </cell>
          <cell r="EL233">
            <v>1178564.1353407067</v>
          </cell>
          <cell r="EM233">
            <v>1356946.2184835174</v>
          </cell>
          <cell r="EN233">
            <v>1348470.7634851695</v>
          </cell>
          <cell r="EO233">
            <v>1646935.436847656</v>
          </cell>
          <cell r="EP233">
            <v>1304957.8822505821</v>
          </cell>
          <cell r="EQ233">
            <v>1090007.5802936796</v>
          </cell>
          <cell r="ER233">
            <v>1069514.6174671263</v>
          </cell>
          <cell r="ES233">
            <v>1155633.7530853748</v>
          </cell>
          <cell r="ET233">
            <v>0</v>
          </cell>
        </row>
        <row r="234">
          <cell r="D234" t="str">
            <v>7131p</v>
          </cell>
          <cell r="E234" t="str">
            <v>Administrativne takse</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542096.38724093605</v>
          </cell>
          <cell r="CM234">
            <v>536397.13298492332</v>
          </cell>
          <cell r="CN234">
            <v>759288.54284763371</v>
          </cell>
          <cell r="CO234">
            <v>724733.04432771762</v>
          </cell>
          <cell r="CP234">
            <v>823629.87439344113</v>
          </cell>
          <cell r="CQ234">
            <v>866651.25939663569</v>
          </cell>
          <cell r="CR234">
            <v>822206.96615173062</v>
          </cell>
          <cell r="CS234">
            <v>822500.35972019134</v>
          </cell>
          <cell r="CT234">
            <v>653046.97944805818</v>
          </cell>
          <cell r="CU234">
            <v>912828.08748487011</v>
          </cell>
          <cell r="CV234">
            <v>633141.89239853795</v>
          </cell>
          <cell r="CW234">
            <v>670108.0224069875</v>
          </cell>
          <cell r="CX234">
            <v>475144.75561189075</v>
          </cell>
          <cell r="CY234">
            <v>517492.56867088092</v>
          </cell>
          <cell r="CZ234">
            <v>430110.48270409956</v>
          </cell>
          <cell r="DA234">
            <v>827362.00845956581</v>
          </cell>
          <cell r="DB234">
            <v>765781.28778520983</v>
          </cell>
          <cell r="DC234">
            <v>896155.50480476802</v>
          </cell>
          <cell r="DD234">
            <v>900805.24859983311</v>
          </cell>
          <cell r="DE234">
            <v>706704.35479965224</v>
          </cell>
          <cell r="DF234">
            <v>671459.96419562609</v>
          </cell>
          <cell r="DG234">
            <v>696792.8632873724</v>
          </cell>
          <cell r="DH234">
            <v>610012.75737018313</v>
          </cell>
          <cell r="DI234">
            <v>646794.70668566914</v>
          </cell>
          <cell r="DJ234">
            <v>418364.2279213884</v>
          </cell>
          <cell r="DK234">
            <v>526444.60769273597</v>
          </cell>
          <cell r="DL234">
            <v>612289.16807886073</v>
          </cell>
          <cell r="DM234">
            <v>737573.73842781864</v>
          </cell>
          <cell r="DN234">
            <v>716386.79462228483</v>
          </cell>
          <cell r="DO234">
            <v>866197.42397325346</v>
          </cell>
          <cell r="DP234">
            <v>804753.77138023812</v>
          </cell>
          <cell r="DQ234">
            <v>718970.81087391323</v>
          </cell>
          <cell r="DR234">
            <v>714205.89922100911</v>
          </cell>
          <cell r="DS234">
            <v>684885.65852184745</v>
          </cell>
          <cell r="DT234">
            <v>612043.66010957235</v>
          </cell>
          <cell r="DU234">
            <v>679234.66236747673</v>
          </cell>
          <cell r="DV234">
            <v>452718.04697181634</v>
          </cell>
          <cell r="DW234">
            <v>606769.38355775224</v>
          </cell>
          <cell r="DX234">
            <v>635656.54436637426</v>
          </cell>
          <cell r="DY234">
            <v>746130.59497986338</v>
          </cell>
          <cell r="DZ234">
            <v>704432.72175556247</v>
          </cell>
          <cell r="EA234">
            <v>817283.0749885313</v>
          </cell>
          <cell r="EB234">
            <v>816495.30161271268</v>
          </cell>
          <cell r="EC234">
            <v>721448.0336151825</v>
          </cell>
          <cell r="ED234">
            <v>702689.19974077621</v>
          </cell>
          <cell r="EE234">
            <v>793275.5901505925</v>
          </cell>
          <cell r="EF234">
            <v>662613.41313093528</v>
          </cell>
          <cell r="EG234">
            <v>795634.23365310486</v>
          </cell>
          <cell r="EH234">
            <v>396618.36641045683</v>
          </cell>
          <cell r="EI234">
            <v>657583.8855803319</v>
          </cell>
          <cell r="EJ234">
            <v>770426.66515654104</v>
          </cell>
          <cell r="EK234">
            <v>664564.67104628449</v>
          </cell>
          <cell r="EL234">
            <v>789031.85507598589</v>
          </cell>
          <cell r="EM234">
            <v>885998.04252955969</v>
          </cell>
          <cell r="EN234">
            <v>726415.65029595362</v>
          </cell>
          <cell r="EO234">
            <v>851708.23841278849</v>
          </cell>
          <cell r="EP234">
            <v>737768.80354883452</v>
          </cell>
          <cell r="EQ234">
            <v>672281.42568541598</v>
          </cell>
          <cell r="ER234">
            <v>633521.74994362786</v>
          </cell>
          <cell r="ES234">
            <v>668645.62052802253</v>
          </cell>
          <cell r="ET234">
            <v>0</v>
          </cell>
        </row>
        <row r="235">
          <cell r="D235" t="str">
            <v>7132p</v>
          </cell>
          <cell r="E235" t="str">
            <v>Sudske takse</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252442.47852541984</v>
          </cell>
          <cell r="CM235">
            <v>257727.78032652178</v>
          </cell>
          <cell r="CN235">
            <v>326063.49946238624</v>
          </cell>
          <cell r="CO235">
            <v>345774.20752005593</v>
          </cell>
          <cell r="CP235">
            <v>268259.93480340595</v>
          </cell>
          <cell r="CQ235">
            <v>332044.44392410474</v>
          </cell>
          <cell r="CR235">
            <v>288341.93029107194</v>
          </cell>
          <cell r="CS235">
            <v>203437.32988708364</v>
          </cell>
          <cell r="CT235">
            <v>285816.36008690012</v>
          </cell>
          <cell r="CU235">
            <v>295491.81584812951</v>
          </cell>
          <cell r="CV235">
            <v>344335.81666740507</v>
          </cell>
          <cell r="CW235">
            <v>355728.9521809821</v>
          </cell>
          <cell r="CX235">
            <v>200925.57354147307</v>
          </cell>
          <cell r="CY235">
            <v>221010.12831298116</v>
          </cell>
          <cell r="CZ235">
            <v>261413.19362561635</v>
          </cell>
          <cell r="DA235">
            <v>275003.00170006976</v>
          </cell>
          <cell r="DB235">
            <v>190388.87737213133</v>
          </cell>
          <cell r="DC235">
            <v>266102.24570597394</v>
          </cell>
          <cell r="DD235">
            <v>318564.24003599695</v>
          </cell>
          <cell r="DE235">
            <v>156169.82755441542</v>
          </cell>
          <cell r="DF235">
            <v>228583.32020986776</v>
          </cell>
          <cell r="DG235">
            <v>285566.63661766285</v>
          </cell>
          <cell r="DH235">
            <v>746594.09972241579</v>
          </cell>
          <cell r="DI235">
            <v>525762.42851835978</v>
          </cell>
          <cell r="DJ235">
            <v>283852.45961119654</v>
          </cell>
          <cell r="DK235">
            <v>1574808.1811729334</v>
          </cell>
          <cell r="DL235">
            <v>390053.33688602177</v>
          </cell>
          <cell r="DM235">
            <v>366592.1995663502</v>
          </cell>
          <cell r="DN235">
            <v>222645.41607531684</v>
          </cell>
          <cell r="DO235">
            <v>327226.95594866242</v>
          </cell>
          <cell r="DP235">
            <v>291274.53981848748</v>
          </cell>
          <cell r="DQ235">
            <v>193442.38352606987</v>
          </cell>
          <cell r="DR235">
            <v>248247.38786528652</v>
          </cell>
          <cell r="DS235">
            <v>305573.34320155234</v>
          </cell>
          <cell r="DT235">
            <v>512260.76546333055</v>
          </cell>
          <cell r="DU235">
            <v>455581.83873727417</v>
          </cell>
          <cell r="DV235">
            <v>170513.04197250312</v>
          </cell>
          <cell r="DW235">
            <v>519541.6128014453</v>
          </cell>
          <cell r="DX235">
            <v>249071.63439000249</v>
          </cell>
          <cell r="DY235">
            <v>216693.48887174096</v>
          </cell>
          <cell r="DZ235">
            <v>152515.3764781697</v>
          </cell>
          <cell r="EA235">
            <v>190700.41622146839</v>
          </cell>
          <cell r="EB235">
            <v>197921.72377094912</v>
          </cell>
          <cell r="EC235">
            <v>134433.28897459098</v>
          </cell>
          <cell r="ED235">
            <v>155620.37375231192</v>
          </cell>
          <cell r="EE235">
            <v>216371.43522692122</v>
          </cell>
          <cell r="EF235">
            <v>338357.32840155513</v>
          </cell>
          <cell r="EG235">
            <v>322611.51828479621</v>
          </cell>
          <cell r="EH235">
            <v>104510.58051181481</v>
          </cell>
          <cell r="EI235">
            <v>187734.99606995031</v>
          </cell>
          <cell r="EJ235">
            <v>193198.51627654137</v>
          </cell>
          <cell r="EK235">
            <v>155312.77949623726</v>
          </cell>
          <cell r="EL235">
            <v>148885.0644000294</v>
          </cell>
          <cell r="EM235">
            <v>198756.13905276597</v>
          </cell>
          <cell r="EN235">
            <v>160403.96878652976</v>
          </cell>
          <cell r="EO235">
            <v>125361.61349367548</v>
          </cell>
          <cell r="EP235">
            <v>151227.76688167761</v>
          </cell>
          <cell r="EQ235">
            <v>139300.10775878624</v>
          </cell>
          <cell r="ER235">
            <v>164545.67001416552</v>
          </cell>
          <cell r="ES235">
            <v>169189.21200772183</v>
          </cell>
          <cell r="ET235">
            <v>0</v>
          </cell>
        </row>
        <row r="236">
          <cell r="D236" t="str">
            <v>7133p</v>
          </cell>
          <cell r="E236" t="str">
            <v>Boravišne takse</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15175.988329241076</v>
          </cell>
          <cell r="CM236">
            <v>5488.4479117645715</v>
          </cell>
          <cell r="CN236">
            <v>5513.547785744513</v>
          </cell>
          <cell r="CO236">
            <v>10033.975862815605</v>
          </cell>
          <cell r="CP236">
            <v>13433.078813061053</v>
          </cell>
          <cell r="CQ236">
            <v>35239.498051137023</v>
          </cell>
          <cell r="CR236">
            <v>115467.10956937172</v>
          </cell>
          <cell r="CS236">
            <v>147444.22648178381</v>
          </cell>
          <cell r="CT236">
            <v>77479.696104075862</v>
          </cell>
          <cell r="CU236">
            <v>52915.149949001381</v>
          </cell>
          <cell r="CV236">
            <v>15235.266103225436</v>
          </cell>
          <cell r="CW236">
            <v>9085.1638649635734</v>
          </cell>
          <cell r="CX236">
            <v>7581.0977141313906</v>
          </cell>
          <cell r="CY236">
            <v>9769.7546189308214</v>
          </cell>
          <cell r="CZ236">
            <v>13652.477623191922</v>
          </cell>
          <cell r="DA236">
            <v>30023.611015219602</v>
          </cell>
          <cell r="DB236">
            <v>51574.349619775021</v>
          </cell>
          <cell r="DC236">
            <v>87997.575035473725</v>
          </cell>
          <cell r="DD236">
            <v>162130.62126952593</v>
          </cell>
          <cell r="DE236">
            <v>195839.46053647876</v>
          </cell>
          <cell r="DF236">
            <v>110676.34726776603</v>
          </cell>
          <cell r="DG236">
            <v>50069.953945792906</v>
          </cell>
          <cell r="DH236">
            <v>30853.684736779614</v>
          </cell>
          <cell r="DI236">
            <v>12342.508532882457</v>
          </cell>
          <cell r="DJ236">
            <v>8947.4043134768381</v>
          </cell>
          <cell r="DK236">
            <v>10416.045522285629</v>
          </cell>
          <cell r="DL236">
            <v>13405.904575255114</v>
          </cell>
          <cell r="DM236">
            <v>18904.801980476299</v>
          </cell>
          <cell r="DN236">
            <v>27863.051995568007</v>
          </cell>
          <cell r="DO236">
            <v>66978.47004084292</v>
          </cell>
          <cell r="DP236">
            <v>130860.1155772113</v>
          </cell>
          <cell r="DQ236">
            <v>210708.25076497707</v>
          </cell>
          <cell r="DR236">
            <v>104257.88590496131</v>
          </cell>
          <cell r="DS236">
            <v>50718.284042631283</v>
          </cell>
          <cell r="DT236">
            <v>20551.413643389005</v>
          </cell>
          <cell r="DU236">
            <v>16072.092948061312</v>
          </cell>
          <cell r="DV236">
            <v>8805.466167247152</v>
          </cell>
          <cell r="DW236">
            <v>11686.766957958693</v>
          </cell>
          <cell r="DX236">
            <v>13434.436170322246</v>
          </cell>
          <cell r="DY236">
            <v>25625.084764843035</v>
          </cell>
          <cell r="DZ236">
            <v>40782.793660653268</v>
          </cell>
          <cell r="EA236">
            <v>75101.138836585495</v>
          </cell>
          <cell r="EB236">
            <v>178902.37145929318</v>
          </cell>
          <cell r="EC236">
            <v>293822.86490978813</v>
          </cell>
          <cell r="ED236">
            <v>119163.90232484283</v>
          </cell>
          <cell r="EE236">
            <v>64420.090426535287</v>
          </cell>
          <cell r="EF236">
            <v>28667.528920865334</v>
          </cell>
          <cell r="EG236">
            <v>22985.206767060248</v>
          </cell>
          <cell r="EH236">
            <v>17375.016552786987</v>
          </cell>
          <cell r="EI236">
            <v>23371.280791901885</v>
          </cell>
          <cell r="EJ236">
            <v>27185.635688952138</v>
          </cell>
          <cell r="EK236">
            <v>27557.670581455463</v>
          </cell>
          <cell r="EL236">
            <v>56156.692877610978</v>
          </cell>
          <cell r="EM236">
            <v>107101.74269735617</v>
          </cell>
          <cell r="EN236">
            <v>251416.93695794756</v>
          </cell>
          <cell r="EO236">
            <v>390026.7278473787</v>
          </cell>
          <cell r="EP236">
            <v>198027.31464938456</v>
          </cell>
          <cell r="EQ236">
            <v>72037.393022864198</v>
          </cell>
          <cell r="ER236">
            <v>30898.851231609886</v>
          </cell>
          <cell r="ES236">
            <v>18499.231509545429</v>
          </cell>
          <cell r="ET236">
            <v>0</v>
          </cell>
        </row>
        <row r="237">
          <cell r="D237" t="e">
            <v>#REF!</v>
          </cell>
          <cell r="E237" t="str">
            <v>Registracione takse</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row>
        <row r="238">
          <cell r="D238" t="e">
            <v>#REF!</v>
          </cell>
          <cell r="E238" t="str">
            <v>Lokalne komunalne takse</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row>
        <row r="239">
          <cell r="D239" t="str">
            <v>7136p</v>
          </cell>
          <cell r="E239" t="str">
            <v>Ostale takse</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1218162.3831974969</v>
          </cell>
          <cell r="CM239">
            <v>1082811.0072866639</v>
          </cell>
          <cell r="CN239">
            <v>1272302.9335618301</v>
          </cell>
          <cell r="CO239">
            <v>1312908.34633508</v>
          </cell>
          <cell r="CP239">
            <v>1326443.4839261633</v>
          </cell>
          <cell r="CQ239">
            <v>1624216.5109299959</v>
          </cell>
          <cell r="CR239">
            <v>1691892.1988854124</v>
          </cell>
          <cell r="CS239">
            <v>1759567.8868408289</v>
          </cell>
          <cell r="CT239">
            <v>1285838.0711529134</v>
          </cell>
          <cell r="CU239">
            <v>1218162.3831974969</v>
          </cell>
          <cell r="CV239">
            <v>1204627.2456064136</v>
          </cell>
          <cell r="CW239">
            <v>1245232.6583796635</v>
          </cell>
          <cell r="CX239">
            <v>219220.41812189278</v>
          </cell>
          <cell r="CY239">
            <v>628450.3839900922</v>
          </cell>
          <cell r="CZ239">
            <v>828726.22707898216</v>
          </cell>
          <cell r="DA239">
            <v>636779.16980552685</v>
          </cell>
          <cell r="DB239">
            <v>627435.08779883629</v>
          </cell>
          <cell r="DC239">
            <v>463512.11855993903</v>
          </cell>
          <cell r="DD239">
            <v>851630.11433371319</v>
          </cell>
          <cell r="DE239">
            <v>732375.55705810327</v>
          </cell>
          <cell r="DF239">
            <v>396482.22310297209</v>
          </cell>
          <cell r="DG239">
            <v>1074702.1544555787</v>
          </cell>
          <cell r="DH239">
            <v>694864.60422171932</v>
          </cell>
          <cell r="DI239">
            <v>1185657.6219456189</v>
          </cell>
          <cell r="DJ239">
            <v>306268.7887444818</v>
          </cell>
          <cell r="DK239">
            <v>694772.91632713831</v>
          </cell>
          <cell r="DL239">
            <v>101257.91954322136</v>
          </cell>
          <cell r="DM239">
            <v>141646.79926409555</v>
          </cell>
          <cell r="DN239">
            <v>126150.28013087096</v>
          </cell>
          <cell r="DO239">
            <v>134942.10766466506</v>
          </cell>
          <cell r="DP239">
            <v>219255.90621794428</v>
          </cell>
          <cell r="DQ239">
            <v>233670.18642134266</v>
          </cell>
          <cell r="DR239">
            <v>199515.49959142375</v>
          </cell>
          <cell r="DS239">
            <v>277703.59523709677</v>
          </cell>
          <cell r="DT239">
            <v>201607.8104705599</v>
          </cell>
          <cell r="DU239">
            <v>323501.90266677079</v>
          </cell>
          <cell r="DV239">
            <v>91171.263448262092</v>
          </cell>
          <cell r="DW239">
            <v>237938.91952059735</v>
          </cell>
          <cell r="DX239">
            <v>186886.05831378396</v>
          </cell>
          <cell r="DY239">
            <v>146857.99912603418</v>
          </cell>
          <cell r="DZ239">
            <v>141100.80911382203</v>
          </cell>
          <cell r="EA239">
            <v>102111.76880447229</v>
          </cell>
          <cell r="EB239">
            <v>199200.07341591665</v>
          </cell>
          <cell r="EC239">
            <v>186415.81407508763</v>
          </cell>
          <cell r="ED239">
            <v>123469.59821283967</v>
          </cell>
          <cell r="EE239">
            <v>273950.723375912</v>
          </cell>
          <cell r="EF239">
            <v>178725.00711562141</v>
          </cell>
          <cell r="EG239">
            <v>317124.248662989</v>
          </cell>
          <cell r="EH239">
            <v>92360.706828791022</v>
          </cell>
          <cell r="EI239">
            <v>87500.029728227513</v>
          </cell>
          <cell r="EJ239">
            <v>110720.42071640177</v>
          </cell>
          <cell r="EK239">
            <v>165224.28336890938</v>
          </cell>
          <cell r="EL239">
            <v>184490.52298708042</v>
          </cell>
          <cell r="EM239">
            <v>165090.29420383542</v>
          </cell>
          <cell r="EN239">
            <v>210234.20744473854</v>
          </cell>
          <cell r="EO239">
            <v>279838.85709381348</v>
          </cell>
          <cell r="EP239">
            <v>217933.99717068562</v>
          </cell>
          <cell r="EQ239">
            <v>206388.65382661307</v>
          </cell>
          <cell r="ER239">
            <v>240548.346277723</v>
          </cell>
          <cell r="ES239">
            <v>299299.68904008484</v>
          </cell>
          <cell r="ET239">
            <v>0</v>
          </cell>
        </row>
        <row r="240">
          <cell r="A240">
            <v>0</v>
          </cell>
          <cell r="B240">
            <v>0</v>
          </cell>
          <cell r="C240">
            <v>714</v>
          </cell>
          <cell r="D240" t="str">
            <v>714p</v>
          </cell>
          <cell r="E240" t="str">
            <v>Naknade</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982710.87498690933</v>
          </cell>
          <cell r="CM240">
            <v>869104.05358116457</v>
          </cell>
          <cell r="CN240">
            <v>787268.76554129389</v>
          </cell>
          <cell r="CO240">
            <v>1546322.5460752659</v>
          </cell>
          <cell r="CP240">
            <v>932515.34080204321</v>
          </cell>
          <cell r="CQ240">
            <v>1175327.7210279165</v>
          </cell>
          <cell r="CR240">
            <v>2020249.028265815</v>
          </cell>
          <cell r="CS240">
            <v>1079348.0183819076</v>
          </cell>
          <cell r="CT240">
            <v>1345127.7045627646</v>
          </cell>
          <cell r="CU240">
            <v>1098866.9792922472</v>
          </cell>
          <cell r="CV240">
            <v>885498.0103225843</v>
          </cell>
          <cell r="CW240">
            <v>1136253.4997662231</v>
          </cell>
          <cell r="CX240">
            <v>874647.32532018784</v>
          </cell>
          <cell r="CY240">
            <v>1141795.5130265537</v>
          </cell>
          <cell r="CZ240">
            <v>1392255.6905662352</v>
          </cell>
          <cell r="DA240">
            <v>1012251.8295932285</v>
          </cell>
          <cell r="DB240">
            <v>647746.68080012128</v>
          </cell>
          <cell r="DC240">
            <v>954989.7774594496</v>
          </cell>
          <cell r="DD240">
            <v>1184343.1262543593</v>
          </cell>
          <cell r="DE240">
            <v>1056013.1087953006</v>
          </cell>
          <cell r="DF240">
            <v>1308372.2565571361</v>
          </cell>
          <cell r="DG240">
            <v>1299421.3451732181</v>
          </cell>
          <cell r="DH240">
            <v>1236718.8760774885</v>
          </cell>
          <cell r="DI240">
            <v>915688.23864849063</v>
          </cell>
          <cell r="DJ240">
            <v>1138266.9804152639</v>
          </cell>
          <cell r="DK240">
            <v>756483.76634673518</v>
          </cell>
          <cell r="DL240">
            <v>784896.45053551998</v>
          </cell>
          <cell r="DM240">
            <v>716357.12404800032</v>
          </cell>
          <cell r="DN240">
            <v>1133208.5669148029</v>
          </cell>
          <cell r="DO240">
            <v>1267102.9957289747</v>
          </cell>
          <cell r="DP240">
            <v>1342917.6146265836</v>
          </cell>
          <cell r="DQ240">
            <v>1226756.3727123113</v>
          </cell>
          <cell r="DR240">
            <v>1268468.2949369599</v>
          </cell>
          <cell r="DS240">
            <v>1378353.6704010672</v>
          </cell>
          <cell r="DT240">
            <v>1123435.7637199732</v>
          </cell>
          <cell r="DU240">
            <v>1342481.0432510113</v>
          </cell>
          <cell r="DV240">
            <v>830622.45977962902</v>
          </cell>
          <cell r="DW240">
            <v>841675.37717694405</v>
          </cell>
          <cell r="DX240">
            <v>1095886.2838292783</v>
          </cell>
          <cell r="DY240">
            <v>803106.60353358404</v>
          </cell>
          <cell r="DZ240">
            <v>1197017.3724938135</v>
          </cell>
          <cell r="EA240">
            <v>1645191.7465731674</v>
          </cell>
          <cell r="EB240">
            <v>1914614.876306891</v>
          </cell>
          <cell r="EC240">
            <v>1757103.5644707002</v>
          </cell>
          <cell r="ED240">
            <v>1998291.5618472034</v>
          </cell>
          <cell r="EE240">
            <v>2181977.5553072984</v>
          </cell>
          <cell r="EF240">
            <v>1508780.0698249615</v>
          </cell>
          <cell r="EG240">
            <v>1535340.0887295473</v>
          </cell>
          <cell r="EH240">
            <v>1682455.8460246248</v>
          </cell>
          <cell r="EI240">
            <v>1232315.1298845697</v>
          </cell>
          <cell r="EJ240">
            <v>1332747.1124490716</v>
          </cell>
          <cell r="EK240">
            <v>1975532.6209221156</v>
          </cell>
          <cell r="EL240">
            <v>1379961.0350704237</v>
          </cell>
          <cell r="EM240">
            <v>1823244.5616456694</v>
          </cell>
          <cell r="EN240">
            <v>2820791.0553781362</v>
          </cell>
          <cell r="EO240">
            <v>1850940.4561359507</v>
          </cell>
          <cell r="EP240">
            <v>2466068.9719773401</v>
          </cell>
          <cell r="EQ240">
            <v>2793048.4100497989</v>
          </cell>
          <cell r="ER240">
            <v>1640472.4289961406</v>
          </cell>
          <cell r="ES240">
            <v>2451703.7437339895</v>
          </cell>
          <cell r="ET240">
            <v>0</v>
          </cell>
        </row>
        <row r="241">
          <cell r="D241" t="str">
            <v>7141p</v>
          </cell>
          <cell r="E241" t="str">
            <v>Naknade za korišćenje dobara od opšteg interesa</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74908.131611371835</v>
          </cell>
          <cell r="CM241">
            <v>23550.009068415115</v>
          </cell>
          <cell r="CN241">
            <v>22968.940964279551</v>
          </cell>
          <cell r="CO241">
            <v>27429.389117970448</v>
          </cell>
          <cell r="CP241">
            <v>30556.042262077168</v>
          </cell>
          <cell r="CQ241">
            <v>29697.340030062864</v>
          </cell>
          <cell r="CR241">
            <v>58678.475724849472</v>
          </cell>
          <cell r="CS241">
            <v>90332.521977156648</v>
          </cell>
          <cell r="CT241">
            <v>111262.34960854963</v>
          </cell>
          <cell r="CU241">
            <v>120982.61938268811</v>
          </cell>
          <cell r="CV241">
            <v>76485.188166027234</v>
          </cell>
          <cell r="CW241">
            <v>100665.72865548421</v>
          </cell>
          <cell r="CX241">
            <v>13374.96592979776</v>
          </cell>
          <cell r="CY241">
            <v>9999.5066580478688</v>
          </cell>
          <cell r="CZ241">
            <v>20867.434190068099</v>
          </cell>
          <cell r="DA241">
            <v>52237.811965447087</v>
          </cell>
          <cell r="DB241">
            <v>29954.027638769621</v>
          </cell>
          <cell r="DC241">
            <v>75989.810977853747</v>
          </cell>
          <cell r="DD241">
            <v>69124.693281453248</v>
          </cell>
          <cell r="DE241">
            <v>68296.533545507307</v>
          </cell>
          <cell r="DF241">
            <v>81324.552086676718</v>
          </cell>
          <cell r="DG241">
            <v>103792.89001602873</v>
          </cell>
          <cell r="DH241">
            <v>83406.301181671501</v>
          </cell>
          <cell r="DI241">
            <v>90282.957525940728</v>
          </cell>
          <cell r="DJ241">
            <v>13306.608009620673</v>
          </cell>
          <cell r="DK241">
            <v>14572.001805854828</v>
          </cell>
          <cell r="DL241">
            <v>14527.837558485178</v>
          </cell>
          <cell r="DM241">
            <v>12448.45675690684</v>
          </cell>
          <cell r="DN241">
            <v>46647.667451977359</v>
          </cell>
          <cell r="DO241">
            <v>106859.50889785305</v>
          </cell>
          <cell r="DP241">
            <v>69239.930385746673</v>
          </cell>
          <cell r="DQ241">
            <v>93000.661334012213</v>
          </cell>
          <cell r="DR241">
            <v>91838.542894313447</v>
          </cell>
          <cell r="DS241">
            <v>70661.26125738972</v>
          </cell>
          <cell r="DT241">
            <v>85306.834319062735</v>
          </cell>
          <cell r="DU241">
            <v>94215.204025984989</v>
          </cell>
          <cell r="DV241">
            <v>11787.522379025151</v>
          </cell>
          <cell r="DW241">
            <v>8940.8496625804655</v>
          </cell>
          <cell r="DX241">
            <v>12478.851215927099</v>
          </cell>
          <cell r="DY241">
            <v>20016.569523116916</v>
          </cell>
          <cell r="DZ241">
            <v>25797.57435944815</v>
          </cell>
          <cell r="EA241">
            <v>74477.534929248737</v>
          </cell>
          <cell r="EB241">
            <v>73082.550580152572</v>
          </cell>
          <cell r="EC241">
            <v>81788.255426684802</v>
          </cell>
          <cell r="ED241">
            <v>91124.733173929344</v>
          </cell>
          <cell r="EE241">
            <v>65059.931492732583</v>
          </cell>
          <cell r="EF241">
            <v>76932.145873921283</v>
          </cell>
          <cell r="EG241">
            <v>78811.976287520258</v>
          </cell>
          <cell r="EH241">
            <v>16493.85439844869</v>
          </cell>
          <cell r="EI241">
            <v>24134.435328243824</v>
          </cell>
          <cell r="EJ241">
            <v>39429.222946697686</v>
          </cell>
          <cell r="EK241">
            <v>27944.316415125446</v>
          </cell>
          <cell r="EL241">
            <v>109874.03564687539</v>
          </cell>
          <cell r="EM241">
            <v>70424.227862752901</v>
          </cell>
          <cell r="EN241">
            <v>62866.103241960533</v>
          </cell>
          <cell r="EO241">
            <v>93734.236553489871</v>
          </cell>
          <cell r="EP241">
            <v>52451.257378567469</v>
          </cell>
          <cell r="EQ241">
            <v>59652.968015008395</v>
          </cell>
          <cell r="ER241">
            <v>70647.054829232962</v>
          </cell>
          <cell r="ES241">
            <v>115276.51258376318</v>
          </cell>
          <cell r="ET241">
            <v>0</v>
          </cell>
        </row>
        <row r="242">
          <cell r="D242" t="str">
            <v>7142p</v>
          </cell>
          <cell r="E242" t="str">
            <v>Naknade za korišćenje prirodnih dobara</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41340.351166230052</v>
          </cell>
          <cell r="CM242">
            <v>60139.779509022002</v>
          </cell>
          <cell r="CN242">
            <v>65829.577299673969</v>
          </cell>
          <cell r="CO242">
            <v>89073.136876231671</v>
          </cell>
          <cell r="CP242">
            <v>107142.13571005454</v>
          </cell>
          <cell r="CQ242">
            <v>116641.17968953511</v>
          </cell>
          <cell r="CR242">
            <v>121973.85521455987</v>
          </cell>
          <cell r="CS242">
            <v>148251.86009824905</v>
          </cell>
          <cell r="CT242">
            <v>118685.96121228721</v>
          </cell>
          <cell r="CU242">
            <v>151103.61106134616</v>
          </cell>
          <cell r="CV242">
            <v>112378.6351175053</v>
          </cell>
          <cell r="CW242">
            <v>140815.61349906723</v>
          </cell>
          <cell r="CX242">
            <v>68560.439383830249</v>
          </cell>
          <cell r="CY242">
            <v>158760.55168773123</v>
          </cell>
          <cell r="CZ242">
            <v>86996.200905318663</v>
          </cell>
          <cell r="DA242">
            <v>139217.3680976172</v>
          </cell>
          <cell r="DB242">
            <v>88290.272881141384</v>
          </cell>
          <cell r="DC242">
            <v>150975.511135493</v>
          </cell>
          <cell r="DD242">
            <v>282556.34547435516</v>
          </cell>
          <cell r="DE242">
            <v>250904.43065756923</v>
          </cell>
          <cell r="DF242">
            <v>340061.28023376479</v>
          </cell>
          <cell r="DG242">
            <v>157592.48517262322</v>
          </cell>
          <cell r="DH242">
            <v>139352.60641494626</v>
          </cell>
          <cell r="DI242">
            <v>134698.27532869682</v>
          </cell>
          <cell r="DJ242">
            <v>163688.07967515636</v>
          </cell>
          <cell r="DK242">
            <v>90905.35686991681</v>
          </cell>
          <cell r="DL242">
            <v>98007.612822822353</v>
          </cell>
          <cell r="DM242">
            <v>91409.708454938518</v>
          </cell>
          <cell r="DN242">
            <v>78032.019925949106</v>
          </cell>
          <cell r="DO242">
            <v>150864.85486163228</v>
          </cell>
          <cell r="DP242">
            <v>256250.49292683334</v>
          </cell>
          <cell r="DQ242">
            <v>209293.89367173167</v>
          </cell>
          <cell r="DR242">
            <v>258949.16576993524</v>
          </cell>
          <cell r="DS242">
            <v>189657.6182675848</v>
          </cell>
          <cell r="DT242">
            <v>185172.68018158595</v>
          </cell>
          <cell r="DU242">
            <v>265693.59929246287</v>
          </cell>
          <cell r="DV242">
            <v>141244.6619644333</v>
          </cell>
          <cell r="DW242">
            <v>132627.5717206019</v>
          </cell>
          <cell r="DX242">
            <v>75022.932200219817</v>
          </cell>
          <cell r="DY242">
            <v>99216.551535189385</v>
          </cell>
          <cell r="DZ242">
            <v>110958.9595201217</v>
          </cell>
          <cell r="EA242">
            <v>214488.59675251579</v>
          </cell>
          <cell r="EB242">
            <v>274811.78746787773</v>
          </cell>
          <cell r="EC242">
            <v>201923.07696795749</v>
          </cell>
          <cell r="ED242">
            <v>241712.2312175722</v>
          </cell>
          <cell r="EE242">
            <v>178290.12325369866</v>
          </cell>
          <cell r="EF242">
            <v>189660.5236399571</v>
          </cell>
          <cell r="EG242">
            <v>248031.79562019164</v>
          </cell>
          <cell r="EH242">
            <v>150122.61261312215</v>
          </cell>
          <cell r="EI242">
            <v>102680.85440870571</v>
          </cell>
          <cell r="EJ242">
            <v>62000.041883971739</v>
          </cell>
          <cell r="EK242">
            <v>107257.85454459381</v>
          </cell>
          <cell r="EL242">
            <v>140050.44906459926</v>
          </cell>
          <cell r="EM242">
            <v>255365.59006042351</v>
          </cell>
          <cell r="EN242">
            <v>315320.03175460704</v>
          </cell>
          <cell r="EO242">
            <v>302953.36524819257</v>
          </cell>
          <cell r="EP242">
            <v>84270.617288607173</v>
          </cell>
          <cell r="EQ242">
            <v>199541.61212652383</v>
          </cell>
          <cell r="ER242">
            <v>204496.39657477941</v>
          </cell>
          <cell r="ES242">
            <v>769036.7872575639</v>
          </cell>
          <cell r="ET242">
            <v>0</v>
          </cell>
        </row>
        <row r="243">
          <cell r="D243" t="str">
            <v>7143p</v>
          </cell>
          <cell r="E243" t="str">
            <v>Ekološke naknade</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247124.22503235005</v>
          </cell>
          <cell r="CM243">
            <v>2218.5560408142283</v>
          </cell>
          <cell r="CN243">
            <v>13432.213424296489</v>
          </cell>
          <cell r="CO243">
            <v>71796.626625634046</v>
          </cell>
          <cell r="CP243">
            <v>10921.311327090261</v>
          </cell>
          <cell r="CQ243">
            <v>234115.89884799815</v>
          </cell>
          <cell r="CR243">
            <v>48074.023137452277</v>
          </cell>
          <cell r="CS243">
            <v>43662.795502239882</v>
          </cell>
          <cell r="CT243">
            <v>84724.058721427253</v>
          </cell>
          <cell r="CU243">
            <v>89541.155584391992</v>
          </cell>
          <cell r="CV243">
            <v>469.11923673154934</v>
          </cell>
          <cell r="CW243">
            <v>60078.090968156321</v>
          </cell>
          <cell r="CX243">
            <v>8283.3722056747156</v>
          </cell>
          <cell r="CY243">
            <v>438.42431824711196</v>
          </cell>
          <cell r="CZ243">
            <v>76941.598341280071</v>
          </cell>
          <cell r="DA243">
            <v>179198.95167301106</v>
          </cell>
          <cell r="DB243">
            <v>22946.159958340497</v>
          </cell>
          <cell r="DC243">
            <v>1047.213826418807</v>
          </cell>
          <cell r="DD243">
            <v>1252.6546053293903</v>
          </cell>
          <cell r="DE243">
            <v>57902.127626807072</v>
          </cell>
          <cell r="DF243">
            <v>19062.836179061087</v>
          </cell>
          <cell r="DG243">
            <v>18058.764916213506</v>
          </cell>
          <cell r="DH243">
            <v>19001.902444036212</v>
          </cell>
          <cell r="DI243">
            <v>20239.874881699459</v>
          </cell>
          <cell r="DJ243">
            <v>2367.4339171784272</v>
          </cell>
          <cell r="DK243">
            <v>0</v>
          </cell>
          <cell r="DL243">
            <v>40410.366903433649</v>
          </cell>
          <cell r="DM243">
            <v>43673.766030272527</v>
          </cell>
          <cell r="DN243">
            <v>48697.218049168456</v>
          </cell>
          <cell r="DO243">
            <v>28058.628252786773</v>
          </cell>
          <cell r="DP243">
            <v>28615.717705993182</v>
          </cell>
          <cell r="DQ243">
            <v>35942.611669914681</v>
          </cell>
          <cell r="DR243">
            <v>53119.201887165254</v>
          </cell>
          <cell r="DS243">
            <v>31178.040071409196</v>
          </cell>
          <cell r="DT243">
            <v>49058.246950393717</v>
          </cell>
          <cell r="DU243">
            <v>71740.127157925483</v>
          </cell>
          <cell r="DV243">
            <v>3284.78369653543</v>
          </cell>
          <cell r="DW243">
            <v>2269.306196700717</v>
          </cell>
          <cell r="DX243">
            <v>27640.482074977219</v>
          </cell>
          <cell r="DY243">
            <v>58104.02952794826</v>
          </cell>
          <cell r="DZ243">
            <v>18881.251337257268</v>
          </cell>
          <cell r="EA243">
            <v>1369.6704992694813</v>
          </cell>
          <cell r="EB243">
            <v>8326.0861660274149</v>
          </cell>
          <cell r="EC243">
            <v>27290.235287486965</v>
          </cell>
          <cell r="ED243">
            <v>35610.663814501328</v>
          </cell>
          <cell r="EE243">
            <v>16810.881425862124</v>
          </cell>
          <cell r="EF243">
            <v>29508.770272492733</v>
          </cell>
          <cell r="EG243">
            <v>19168.269312206052</v>
          </cell>
          <cell r="EH243">
            <v>2965.0662544015604</v>
          </cell>
          <cell r="EI243">
            <v>3597.97531571437</v>
          </cell>
          <cell r="EJ243">
            <v>15939.88855455729</v>
          </cell>
          <cell r="EK243">
            <v>3578.4718980188218</v>
          </cell>
          <cell r="EL243">
            <v>4107.881622022468</v>
          </cell>
          <cell r="EM243">
            <v>10253.002002270388</v>
          </cell>
          <cell r="EN243">
            <v>10138.194284912157</v>
          </cell>
          <cell r="EO243">
            <v>12229.299012722875</v>
          </cell>
          <cell r="EP243">
            <v>8372.1443745187134</v>
          </cell>
          <cell r="EQ243">
            <v>54321.6046728742</v>
          </cell>
          <cell r="ER243">
            <v>23637.486129391396</v>
          </cell>
          <cell r="ES243">
            <v>29859.571678744607</v>
          </cell>
          <cell r="ET243">
            <v>0</v>
          </cell>
        </row>
        <row r="244">
          <cell r="D244" t="str">
            <v>7144p</v>
          </cell>
          <cell r="E244" t="str">
            <v>Naknade za priređivanje igara na sreću</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179354.57666904427</v>
          </cell>
          <cell r="CM244">
            <v>243144.83571010665</v>
          </cell>
          <cell r="CN244">
            <v>272906.32295692031</v>
          </cell>
          <cell r="CO244">
            <v>221192.91748194481</v>
          </cell>
          <cell r="CP244">
            <v>207998.45917902872</v>
          </cell>
          <cell r="CQ244">
            <v>199861.55134658315</v>
          </cell>
          <cell r="CR244">
            <v>279922.60601668584</v>
          </cell>
          <cell r="CS244">
            <v>259024.3495760845</v>
          </cell>
          <cell r="CT244">
            <v>163486.81222208266</v>
          </cell>
          <cell r="CU244">
            <v>229512.62016446379</v>
          </cell>
          <cell r="CV244">
            <v>278941.99950558663</v>
          </cell>
          <cell r="CW244">
            <v>363990.4823728159</v>
          </cell>
          <cell r="CX244">
            <v>218156.88822096359</v>
          </cell>
          <cell r="CY244">
            <v>255882.09299293195</v>
          </cell>
          <cell r="CZ244">
            <v>308454.01078105619</v>
          </cell>
          <cell r="DA244">
            <v>291256.03931849444</v>
          </cell>
          <cell r="DB244">
            <v>209319.05160094475</v>
          </cell>
          <cell r="DC244">
            <v>235732.32623325672</v>
          </cell>
          <cell r="DD244">
            <v>266247.77742806828</v>
          </cell>
          <cell r="DE244">
            <v>225983.32279932156</v>
          </cell>
          <cell r="DF244">
            <v>293786.09202076163</v>
          </cell>
          <cell r="DG244">
            <v>277605.57542804343</v>
          </cell>
          <cell r="DH244">
            <v>365063.29270523117</v>
          </cell>
          <cell r="DI244">
            <v>318856.58209443517</v>
          </cell>
          <cell r="DJ244">
            <v>319445.92309650168</v>
          </cell>
          <cell r="DK244">
            <v>318998.73382201703</v>
          </cell>
          <cell r="DL244">
            <v>294245.32468477928</v>
          </cell>
          <cell r="DM244">
            <v>265752.19135447987</v>
          </cell>
          <cell r="DN244">
            <v>214453.45539554683</v>
          </cell>
          <cell r="DO244">
            <v>280565.80798209948</v>
          </cell>
          <cell r="DP244">
            <v>345425.66023546911</v>
          </cell>
          <cell r="DQ244">
            <v>348533.94181510853</v>
          </cell>
          <cell r="DR244">
            <v>389407.98697328207</v>
          </cell>
          <cell r="DS244">
            <v>321498.02781153622</v>
          </cell>
          <cell r="DT244">
            <v>366619.64391910145</v>
          </cell>
          <cell r="DU244">
            <v>274723.21556605666</v>
          </cell>
          <cell r="DV244">
            <v>274866.6104062238</v>
          </cell>
          <cell r="DW244">
            <v>368642.02921444015</v>
          </cell>
          <cell r="DX244">
            <v>373455.37733147142</v>
          </cell>
          <cell r="DY244">
            <v>362572.87190317904</v>
          </cell>
          <cell r="DZ244">
            <v>341207.70178984426</v>
          </cell>
          <cell r="EA244">
            <v>415382.0270263236</v>
          </cell>
          <cell r="EB244">
            <v>509333.37649965467</v>
          </cell>
          <cell r="EC244">
            <v>579898.66962424282</v>
          </cell>
          <cell r="ED244">
            <v>598752.92395899515</v>
          </cell>
          <cell r="EE244">
            <v>463510.2518175203</v>
          </cell>
          <cell r="EF244">
            <v>525421.49813459138</v>
          </cell>
          <cell r="EG244">
            <v>549932.64107979089</v>
          </cell>
          <cell r="EH244">
            <v>492866.98583789798</v>
          </cell>
          <cell r="EI244">
            <v>683663.55508383294</v>
          </cell>
          <cell r="EJ244">
            <v>620353.08767352952</v>
          </cell>
          <cell r="EK244">
            <v>553422.43768277008</v>
          </cell>
          <cell r="EL244">
            <v>585803.27221382991</v>
          </cell>
          <cell r="EM244">
            <v>610193.81055610324</v>
          </cell>
          <cell r="EN244">
            <v>683917.63145641016</v>
          </cell>
          <cell r="EO244">
            <v>710331.7465520018</v>
          </cell>
          <cell r="EP244">
            <v>833999.64311835845</v>
          </cell>
          <cell r="EQ244">
            <v>992432.21106913115</v>
          </cell>
          <cell r="ER244">
            <v>707539.31377769227</v>
          </cell>
          <cell r="ES244">
            <v>833165.91557498614</v>
          </cell>
          <cell r="ET244">
            <v>0</v>
          </cell>
        </row>
        <row r="245">
          <cell r="D245" t="e">
            <v>#REF!</v>
          </cell>
          <cell r="E245" t="str">
            <v>Naknade za korišćenje građevinskog zemljišta</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row>
        <row r="246">
          <cell r="D246" t="e">
            <v>#REF!</v>
          </cell>
          <cell r="E246" t="str">
            <v xml:space="preserve">Naknade za uredjivanje i izgradnju građevinskog zemljišta </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row>
        <row r="247">
          <cell r="D247" t="e">
            <v>#REF!</v>
          </cell>
          <cell r="E247" t="str">
            <v xml:space="preserve">Naknade za izgradnju i održavanje lokalnih puteva i drugih javnih objekata od opštinskog značaja </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cell r="BZ247">
            <v>0</v>
          </cell>
          <cell r="CA247">
            <v>0</v>
          </cell>
          <cell r="CB247">
            <v>0</v>
          </cell>
          <cell r="CC247">
            <v>0</v>
          </cell>
          <cell r="CD247">
            <v>0</v>
          </cell>
          <cell r="CE247">
            <v>0</v>
          </cell>
          <cell r="CF247">
            <v>0</v>
          </cell>
          <cell r="CG247">
            <v>0</v>
          </cell>
          <cell r="CH247">
            <v>0</v>
          </cell>
          <cell r="CI247">
            <v>0</v>
          </cell>
          <cell r="CJ247">
            <v>0</v>
          </cell>
          <cell r="CK247">
            <v>0</v>
          </cell>
          <cell r="CL247">
            <v>0</v>
          </cell>
          <cell r="CM247">
            <v>0</v>
          </cell>
          <cell r="CN247">
            <v>0</v>
          </cell>
          <cell r="CO247">
            <v>0</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row>
        <row r="248">
          <cell r="D248" t="str">
            <v>7148p</v>
          </cell>
          <cell r="E248" t="str">
            <v>Naknada za puteve</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v>0</v>
          </cell>
          <cell r="CJ248">
            <v>0</v>
          </cell>
          <cell r="CK248">
            <v>0</v>
          </cell>
          <cell r="CL248">
            <v>296047.35467364622</v>
          </cell>
          <cell r="CM248">
            <v>263097.27733410237</v>
          </cell>
          <cell r="CN248">
            <v>258207.78749936659</v>
          </cell>
          <cell r="CO248">
            <v>252033.27327615619</v>
          </cell>
          <cell r="CP248">
            <v>393422.49566954153</v>
          </cell>
          <cell r="CQ248">
            <v>426928.76100874052</v>
          </cell>
          <cell r="CR248">
            <v>419857.98023353948</v>
          </cell>
          <cell r="CS248">
            <v>387071.55225916719</v>
          </cell>
          <cell r="CT248">
            <v>657472.1958811942</v>
          </cell>
          <cell r="CU248">
            <v>206724.58866331077</v>
          </cell>
          <cell r="CV248">
            <v>263469.42623368697</v>
          </cell>
          <cell r="CW248">
            <v>214540.13832752779</v>
          </cell>
          <cell r="CX248">
            <v>183579.79065691191</v>
          </cell>
          <cell r="CY248">
            <v>170354.4182538364</v>
          </cell>
          <cell r="CZ248">
            <v>210009.94619420799</v>
          </cell>
          <cell r="DA248">
            <v>251630.44241899281</v>
          </cell>
          <cell r="DB248">
            <v>223289.79532645864</v>
          </cell>
          <cell r="DC248">
            <v>351783.78129680996</v>
          </cell>
          <cell r="DD248">
            <v>404590.35850671574</v>
          </cell>
          <cell r="DE248">
            <v>357989.68957817386</v>
          </cell>
          <cell r="DF248">
            <v>250924.7303258453</v>
          </cell>
          <cell r="DG248">
            <v>578231.79621344688</v>
          </cell>
          <cell r="DH248">
            <v>177457.81689161048</v>
          </cell>
          <cell r="DI248">
            <v>195909.45190988353</v>
          </cell>
          <cell r="DJ248">
            <v>144822.06243446615</v>
          </cell>
          <cell r="DK248">
            <v>125880.18416241767</v>
          </cell>
          <cell r="DL248">
            <v>219860.66482738673</v>
          </cell>
          <cell r="DM248">
            <v>274067.16827258805</v>
          </cell>
          <cell r="DN248">
            <v>306742.0420159304</v>
          </cell>
          <cell r="DO248">
            <v>389633.80794306961</v>
          </cell>
          <cell r="DP248">
            <v>372762.78747373755</v>
          </cell>
          <cell r="DQ248">
            <v>482296.22835699632</v>
          </cell>
          <cell r="DR248">
            <v>293579.60102164681</v>
          </cell>
          <cell r="DS248">
            <v>356487.65089904441</v>
          </cell>
          <cell r="DT248">
            <v>219114.74615508804</v>
          </cell>
          <cell r="DU248">
            <v>237620.11436197895</v>
          </cell>
          <cell r="DV248">
            <v>84616.60472449426</v>
          </cell>
          <cell r="DW248">
            <v>77821.616741707548</v>
          </cell>
          <cell r="DX248">
            <v>106862.51133505894</v>
          </cell>
          <cell r="DY248">
            <v>129716.10897599667</v>
          </cell>
          <cell r="DZ248">
            <v>222198.12095220754</v>
          </cell>
          <cell r="EA248">
            <v>570153.49564384483</v>
          </cell>
          <cell r="EB248">
            <v>582555.39105268521</v>
          </cell>
          <cell r="EC248">
            <v>707919.34202449047</v>
          </cell>
          <cell r="ED248">
            <v>744070.32411620161</v>
          </cell>
          <cell r="EE248">
            <v>535838.42520718498</v>
          </cell>
          <cell r="EF248">
            <v>376519.01470367727</v>
          </cell>
          <cell r="EG248">
            <v>237713.3689315794</v>
          </cell>
          <cell r="EH248">
            <v>140693.51064336361</v>
          </cell>
          <cell r="EI248">
            <v>136488.8640418959</v>
          </cell>
          <cell r="EJ248">
            <v>273154.91395946842</v>
          </cell>
          <cell r="EK248">
            <v>248333.35994739988</v>
          </cell>
          <cell r="EL248">
            <v>276256.70449231</v>
          </cell>
          <cell r="EM248">
            <v>489335.9365225854</v>
          </cell>
          <cell r="EN248">
            <v>668072.73027239926</v>
          </cell>
          <cell r="EO248">
            <v>384274.41653134575</v>
          </cell>
          <cell r="EP248">
            <v>1019558.9221762291</v>
          </cell>
          <cell r="EQ248">
            <v>289500.15704486938</v>
          </cell>
          <cell r="ER248">
            <v>274610.02074888558</v>
          </cell>
          <cell r="ES248">
            <v>354985.8581213305</v>
          </cell>
          <cell r="ET248">
            <v>0</v>
          </cell>
        </row>
        <row r="249">
          <cell r="D249" t="str">
            <v>7149p</v>
          </cell>
          <cell r="E249" t="str">
            <v>Ostale naknade</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143936.23583426693</v>
          </cell>
          <cell r="CM249">
            <v>276953.59591870417</v>
          </cell>
          <cell r="CN249">
            <v>153923.92339675705</v>
          </cell>
          <cell r="CO249">
            <v>884797.20269732864</v>
          </cell>
          <cell r="CP249">
            <v>182474.89665425106</v>
          </cell>
          <cell r="CQ249">
            <v>168082.99010499663</v>
          </cell>
          <cell r="CR249">
            <v>1091742.087938728</v>
          </cell>
          <cell r="CS249">
            <v>151004.93896901025</v>
          </cell>
          <cell r="CT249">
            <v>209496.32691722366</v>
          </cell>
          <cell r="CU249">
            <v>301002.38443604641</v>
          </cell>
          <cell r="CV249">
            <v>153753.64206304651</v>
          </cell>
          <cell r="CW249">
            <v>256163.44594317174</v>
          </cell>
          <cell r="CX249">
            <v>382691.86892300961</v>
          </cell>
          <cell r="CY249">
            <v>546360.51911575894</v>
          </cell>
          <cell r="CZ249">
            <v>688986.50015430432</v>
          </cell>
          <cell r="DA249">
            <v>98711.216119666002</v>
          </cell>
          <cell r="DB249">
            <v>73947.373394466355</v>
          </cell>
          <cell r="DC249">
            <v>139461.13398961752</v>
          </cell>
          <cell r="DD249">
            <v>160571.2969584376</v>
          </cell>
          <cell r="DE249">
            <v>94937.00458792159</v>
          </cell>
          <cell r="DF249">
            <v>323212.76571102644</v>
          </cell>
          <cell r="DG249">
            <v>164139.83342686231</v>
          </cell>
          <cell r="DH249">
            <v>452436.956439993</v>
          </cell>
          <cell r="DI249">
            <v>155701.09690783496</v>
          </cell>
          <cell r="DJ249">
            <v>494636.87328234053</v>
          </cell>
          <cell r="DK249">
            <v>206127.48968652874</v>
          </cell>
          <cell r="DL249">
            <v>117844.64373861274</v>
          </cell>
          <cell r="DM249">
            <v>29005.833178814471</v>
          </cell>
          <cell r="DN249">
            <v>438636.16407623084</v>
          </cell>
          <cell r="DO249">
            <v>311120.38779153361</v>
          </cell>
          <cell r="DP249">
            <v>270623.02589880384</v>
          </cell>
          <cell r="DQ249">
            <v>57689.035864547768</v>
          </cell>
          <cell r="DR249">
            <v>181573.79639061712</v>
          </cell>
          <cell r="DS249">
            <v>408871.0720941028</v>
          </cell>
          <cell r="DT249">
            <v>218163.61219474112</v>
          </cell>
          <cell r="DU249">
            <v>398488.78284660232</v>
          </cell>
          <cell r="DV249">
            <v>314822.27660891699</v>
          </cell>
          <cell r="DW249">
            <v>251374.00364091332</v>
          </cell>
          <cell r="DX249">
            <v>500426.12967162381</v>
          </cell>
          <cell r="DY249">
            <v>133480.47206815367</v>
          </cell>
          <cell r="DZ249">
            <v>477973.76453493466</v>
          </cell>
          <cell r="EA249">
            <v>369320.42172196513</v>
          </cell>
          <cell r="EB249">
            <v>466505.68454049353</v>
          </cell>
          <cell r="EC249">
            <v>158283.98513983781</v>
          </cell>
          <cell r="ED249">
            <v>287020.6855660039</v>
          </cell>
          <cell r="EE249">
            <v>922467.94211029971</v>
          </cell>
          <cell r="EF249">
            <v>310738.11720032163</v>
          </cell>
          <cell r="EG249">
            <v>401682.0374982591</v>
          </cell>
          <cell r="EH249">
            <v>879313.81627739081</v>
          </cell>
          <cell r="EI249">
            <v>281749.44570617698</v>
          </cell>
          <cell r="EJ249">
            <v>321869.95743084693</v>
          </cell>
          <cell r="EK249">
            <v>1034996.1804342078</v>
          </cell>
          <cell r="EL249">
            <v>263868.69203078677</v>
          </cell>
          <cell r="EM249">
            <v>387671.99464153405</v>
          </cell>
          <cell r="EN249">
            <v>1080476.3643678469</v>
          </cell>
          <cell r="EO249">
            <v>347417.39223819779</v>
          </cell>
          <cell r="EP249">
            <v>467416.38764105923</v>
          </cell>
          <cell r="EQ249">
            <v>1197599.8571213919</v>
          </cell>
          <cell r="ER249">
            <v>359542.15693615889</v>
          </cell>
          <cell r="ES249">
            <v>349379.09851760149</v>
          </cell>
          <cell r="ET249">
            <v>0</v>
          </cell>
        </row>
        <row r="250">
          <cell r="A250">
            <v>0</v>
          </cell>
          <cell r="B250">
            <v>0</v>
          </cell>
          <cell r="C250">
            <v>715</v>
          </cell>
          <cell r="D250" t="str">
            <v>715p</v>
          </cell>
          <cell r="E250" t="str">
            <v>Ostali prihodi</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923442.3429132913</v>
          </cell>
          <cell r="CM250">
            <v>1777418.9190493901</v>
          </cell>
          <cell r="CN250">
            <v>2321412.8253925741</v>
          </cell>
          <cell r="CO250">
            <v>1637829.2535735941</v>
          </cell>
          <cell r="CP250">
            <v>1886272.7717710272</v>
          </cell>
          <cell r="CQ250">
            <v>1533956.11443653</v>
          </cell>
          <cell r="CR250">
            <v>3092390.5965000256</v>
          </cell>
          <cell r="CS250">
            <v>2409748.3951187199</v>
          </cell>
          <cell r="CT250">
            <v>1476812.0861061718</v>
          </cell>
          <cell r="CU250">
            <v>1888437.4129044577</v>
          </cell>
          <cell r="CV250">
            <v>2006775.4309992469</v>
          </cell>
          <cell r="CW250">
            <v>8463643.2651979905</v>
          </cell>
          <cell r="CX250">
            <v>2128432.1735986122</v>
          </cell>
          <cell r="CY250">
            <v>1320017.4642991112</v>
          </cell>
          <cell r="CZ250">
            <v>1521512.068415079</v>
          </cell>
          <cell r="DA250">
            <v>2595680.0159037258</v>
          </cell>
          <cell r="DB250">
            <v>2783027.0466008885</v>
          </cell>
          <cell r="DC250">
            <v>1934475.5951932021</v>
          </cell>
          <cell r="DD250">
            <v>3103592.0848331661</v>
          </cell>
          <cell r="DE250">
            <v>2451881.0862679579</v>
          </cell>
          <cell r="DF250">
            <v>2469058.8016255274</v>
          </cell>
          <cell r="DG250">
            <v>2200822.8981059212</v>
          </cell>
          <cell r="DH250">
            <v>4135986.1632531187</v>
          </cell>
          <cell r="DI250">
            <v>4766285.5166419055</v>
          </cell>
          <cell r="DJ250">
            <v>2409154.3623507507</v>
          </cell>
          <cell r="DK250">
            <v>1483280.3928009064</v>
          </cell>
          <cell r="DL250">
            <v>2006908.1745379991</v>
          </cell>
          <cell r="DM250">
            <v>3182289.9559581177</v>
          </cell>
          <cell r="DN250">
            <v>4231375.2243007179</v>
          </cell>
          <cell r="DO250">
            <v>3386393.9761406584</v>
          </cell>
          <cell r="DP250">
            <v>3090446.9975072816</v>
          </cell>
          <cell r="DQ250">
            <v>3087498.4129390134</v>
          </cell>
          <cell r="DR250">
            <v>2917378.1773197968</v>
          </cell>
          <cell r="DS250">
            <v>2584038.1357656354</v>
          </cell>
          <cell r="DT250">
            <v>3191275.8352530822</v>
          </cell>
          <cell r="DU250">
            <v>5396946.6881590188</v>
          </cell>
          <cell r="DV250">
            <v>3695677.3428100054</v>
          </cell>
          <cell r="DW250">
            <v>2748948.1269429871</v>
          </cell>
          <cell r="DX250">
            <v>3437534.4688711073</v>
          </cell>
          <cell r="DY250">
            <v>4310053.4851114023</v>
          </cell>
          <cell r="DZ250">
            <v>4691720.2243610416</v>
          </cell>
          <cell r="EA250">
            <v>7347424.3207463743</v>
          </cell>
          <cell r="EB250">
            <v>7513005.0166636882</v>
          </cell>
          <cell r="EC250">
            <v>7727362.0985374814</v>
          </cell>
          <cell r="ED250">
            <v>3713024.1621761573</v>
          </cell>
          <cell r="EE250">
            <v>3090680.5408276808</v>
          </cell>
          <cell r="EF250">
            <v>3793073.2615852021</v>
          </cell>
          <cell r="EG250">
            <v>6660284.6574711353</v>
          </cell>
          <cell r="EH250">
            <v>1168350.4302555511</v>
          </cell>
          <cell r="EI250">
            <v>1798869.4036121303</v>
          </cell>
          <cell r="EJ250">
            <v>4217567.8031770149</v>
          </cell>
          <cell r="EK250">
            <v>4791550.5507069705</v>
          </cell>
          <cell r="EL250">
            <v>2759327.8496096786</v>
          </cell>
          <cell r="EM250">
            <v>4234177.9201608691</v>
          </cell>
          <cell r="EN250">
            <v>2756294.0427416707</v>
          </cell>
          <cell r="EO250">
            <v>3422485.7897798368</v>
          </cell>
          <cell r="EP250">
            <v>2475503.0918674311</v>
          </cell>
          <cell r="EQ250">
            <v>2324139.1651606886</v>
          </cell>
          <cell r="ER250">
            <v>2273693.8538731383</v>
          </cell>
          <cell r="ES250">
            <v>5169176.3101685084</v>
          </cell>
          <cell r="ET250">
            <v>0</v>
          </cell>
        </row>
        <row r="251">
          <cell r="D251" t="str">
            <v>7151p</v>
          </cell>
          <cell r="E251" t="str">
            <v>Prihodi od kapitala</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cell r="BZ251">
            <v>0</v>
          </cell>
          <cell r="CA251">
            <v>0</v>
          </cell>
          <cell r="CB251">
            <v>0</v>
          </cell>
          <cell r="CC251">
            <v>0</v>
          </cell>
          <cell r="CD251">
            <v>0</v>
          </cell>
          <cell r="CE251">
            <v>0</v>
          </cell>
          <cell r="CF251">
            <v>0</v>
          </cell>
          <cell r="CG251">
            <v>0</v>
          </cell>
          <cell r="CH251">
            <v>0</v>
          </cell>
          <cell r="CI251">
            <v>0</v>
          </cell>
          <cell r="CJ251">
            <v>0</v>
          </cell>
          <cell r="CK251">
            <v>0</v>
          </cell>
          <cell r="CL251">
            <v>98721.240703580421</v>
          </cell>
          <cell r="CM251">
            <v>199006.9554647851</v>
          </cell>
          <cell r="CN251">
            <v>292621.907293392</v>
          </cell>
          <cell r="CO251">
            <v>284997.00106043334</v>
          </cell>
          <cell r="CP251">
            <v>65352.292316141793</v>
          </cell>
          <cell r="CQ251">
            <v>88560.434385360481</v>
          </cell>
          <cell r="CR251">
            <v>1239363.1697599126</v>
          </cell>
          <cell r="CS251">
            <v>88219.936051167344</v>
          </cell>
          <cell r="CT251">
            <v>39016.234769396273</v>
          </cell>
          <cell r="CU251">
            <v>27677.405106364404</v>
          </cell>
          <cell r="CV251">
            <v>537263.99134649755</v>
          </cell>
          <cell r="CW251">
            <v>5854494.6857544566</v>
          </cell>
          <cell r="CX251">
            <v>9591.9361269248839</v>
          </cell>
          <cell r="CY251">
            <v>14192.527552946081</v>
          </cell>
          <cell r="CZ251">
            <v>42685.597995647251</v>
          </cell>
          <cell r="DA251">
            <v>907796.75200148032</v>
          </cell>
          <cell r="DB251">
            <v>233793.93329700391</v>
          </cell>
          <cell r="DC251">
            <v>104006.28981622387</v>
          </cell>
          <cell r="DD251">
            <v>72531.959400060427</v>
          </cell>
          <cell r="DE251">
            <v>7130.6443796449739</v>
          </cell>
          <cell r="DF251">
            <v>29236.203122810326</v>
          </cell>
          <cell r="DG251">
            <v>68741.409645039341</v>
          </cell>
          <cell r="DH251">
            <v>1926287.3644220931</v>
          </cell>
          <cell r="DI251">
            <v>2117612.1246805554</v>
          </cell>
          <cell r="DJ251">
            <v>835593.46597761521</v>
          </cell>
          <cell r="DK251">
            <v>16641.154904242125</v>
          </cell>
          <cell r="DL251">
            <v>83325.284891318326</v>
          </cell>
          <cell r="DM251">
            <v>1049974.2198905707</v>
          </cell>
          <cell r="DN251">
            <v>1266544.8347054499</v>
          </cell>
          <cell r="DO251">
            <v>126965.33533716292</v>
          </cell>
          <cell r="DP251">
            <v>210938.68314856652</v>
          </cell>
          <cell r="DQ251">
            <v>44371.297523195317</v>
          </cell>
          <cell r="DR251">
            <v>243990.78190129937</v>
          </cell>
          <cell r="DS251">
            <v>351811.91558337392</v>
          </cell>
          <cell r="DT251">
            <v>945388.91983147396</v>
          </cell>
          <cell r="DU251">
            <v>1488732.983594971</v>
          </cell>
          <cell r="DV251">
            <v>622243.43742548791</v>
          </cell>
          <cell r="DW251">
            <v>21734.434026843694</v>
          </cell>
          <cell r="DX251">
            <v>281340.35395874374</v>
          </cell>
          <cell r="DY251">
            <v>1019759.8293697287</v>
          </cell>
          <cell r="DZ251">
            <v>384420.98845440196</v>
          </cell>
          <cell r="EA251">
            <v>120000</v>
          </cell>
          <cell r="EB251">
            <v>120000</v>
          </cell>
          <cell r="EC251">
            <v>120000</v>
          </cell>
          <cell r="ED251">
            <v>120000</v>
          </cell>
          <cell r="EE251">
            <v>120000</v>
          </cell>
          <cell r="EF251">
            <v>355667.30266589002</v>
          </cell>
          <cell r="EG251">
            <v>470066.24805447197</v>
          </cell>
          <cell r="EH251">
            <v>30048.644929528429</v>
          </cell>
          <cell r="EI251">
            <v>80473.644045489491</v>
          </cell>
          <cell r="EJ251">
            <v>1404189.093906089</v>
          </cell>
          <cell r="EK251">
            <v>1328416.200613881</v>
          </cell>
          <cell r="EL251">
            <v>450581.90470515285</v>
          </cell>
          <cell r="EM251">
            <v>900688.67790029547</v>
          </cell>
          <cell r="EN251">
            <v>22280.476069529152</v>
          </cell>
          <cell r="EO251">
            <v>442373.01667031931</v>
          </cell>
          <cell r="EP251">
            <v>67111.538100177306</v>
          </cell>
          <cell r="EQ251">
            <v>10991.859729111729</v>
          </cell>
          <cell r="ER251">
            <v>211979.94954489946</v>
          </cell>
          <cell r="ES251">
            <v>111649.12311579252</v>
          </cell>
          <cell r="ET251">
            <v>0</v>
          </cell>
        </row>
        <row r="252">
          <cell r="D252" t="str">
            <v>7152p</v>
          </cell>
          <cell r="E252" t="str">
            <v>Novčane kazne i oduzete imovinske koristi</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v>0</v>
          </cell>
          <cell r="CJ252">
            <v>0</v>
          </cell>
          <cell r="CK252">
            <v>0</v>
          </cell>
          <cell r="CL252">
            <v>383042.28989708459</v>
          </cell>
          <cell r="CM252">
            <v>477254.92582153057</v>
          </cell>
          <cell r="CN252">
            <v>683436.22345265537</v>
          </cell>
          <cell r="CO252">
            <v>618670.23229595972</v>
          </cell>
          <cell r="CP252">
            <v>674710.24948405835</v>
          </cell>
          <cell r="CQ252">
            <v>650321.89490412129</v>
          </cell>
          <cell r="CR252">
            <v>961741.84883892175</v>
          </cell>
          <cell r="CS252">
            <v>1110907.420503031</v>
          </cell>
          <cell r="CT252">
            <v>721846.04987347173</v>
          </cell>
          <cell r="CU252">
            <v>716487.68784240645</v>
          </cell>
          <cell r="CV252">
            <v>710861.44747881312</v>
          </cell>
          <cell r="CW252">
            <v>802065.24626978079</v>
          </cell>
          <cell r="CX252">
            <v>535547.49781744892</v>
          </cell>
          <cell r="CY252">
            <v>740506.73838263343</v>
          </cell>
          <cell r="CZ252">
            <v>726627.07689493673</v>
          </cell>
          <cell r="DA252">
            <v>753352.97544523817</v>
          </cell>
          <cell r="DB252">
            <v>980566.87007629289</v>
          </cell>
          <cell r="DC252">
            <v>1039527.5505012028</v>
          </cell>
          <cell r="DD252">
            <v>1558137.8337055335</v>
          </cell>
          <cell r="DE252">
            <v>1561185.5179963366</v>
          </cell>
          <cell r="DF252">
            <v>1147702.3811617089</v>
          </cell>
          <cell r="DG252">
            <v>885534.92711899593</v>
          </cell>
          <cell r="DH252">
            <v>834922.44557827106</v>
          </cell>
          <cell r="DI252">
            <v>1060462.0751362641</v>
          </cell>
          <cell r="DJ252">
            <v>618473.28954126255</v>
          </cell>
          <cell r="DK252">
            <v>795189.26250700338</v>
          </cell>
          <cell r="DL252">
            <v>847695.85377084219</v>
          </cell>
          <cell r="DM252">
            <v>829750.05719259125</v>
          </cell>
          <cell r="DN252">
            <v>861763.46481877076</v>
          </cell>
          <cell r="DO252">
            <v>1218537.0610503836</v>
          </cell>
          <cell r="DP252">
            <v>1440377.4781782466</v>
          </cell>
          <cell r="DQ252">
            <v>1837805.243061153</v>
          </cell>
          <cell r="DR252">
            <v>1278018.384308459</v>
          </cell>
          <cell r="DS252">
            <v>936932.08570881281</v>
          </cell>
          <cell r="DT252">
            <v>871947.15793865861</v>
          </cell>
          <cell r="DU252">
            <v>1136066.029534976</v>
          </cell>
          <cell r="DV252">
            <v>1099959.4149096806</v>
          </cell>
          <cell r="DW252">
            <v>1320646.3042976831</v>
          </cell>
          <cell r="DX252">
            <v>1421057.9506620311</v>
          </cell>
          <cell r="DY252">
            <v>1075078.7111322815</v>
          </cell>
          <cell r="DZ252">
            <v>1250849.8605698724</v>
          </cell>
          <cell r="EA252">
            <v>155034.77866493957</v>
          </cell>
          <cell r="EB252">
            <v>279688.31002397509</v>
          </cell>
          <cell r="EC252">
            <v>370242.41468934785</v>
          </cell>
          <cell r="ED252">
            <v>1682858.120355905</v>
          </cell>
          <cell r="EE252">
            <v>1171872.4383720653</v>
          </cell>
          <cell r="EF252">
            <v>1211054.1681742538</v>
          </cell>
          <cell r="EG252">
            <v>1794735.9147156519</v>
          </cell>
          <cell r="EH252">
            <v>616399.17525379814</v>
          </cell>
          <cell r="EI252">
            <v>893643.66927715647</v>
          </cell>
          <cell r="EJ252">
            <v>1052555.4964881344</v>
          </cell>
          <cell r="EK252">
            <v>929033.52049630124</v>
          </cell>
          <cell r="EL252">
            <v>1046930.3039817215</v>
          </cell>
          <cell r="EM252">
            <v>1384631.9687642383</v>
          </cell>
          <cell r="EN252">
            <v>1670756.1746615598</v>
          </cell>
          <cell r="EO252">
            <v>1847792.992240475</v>
          </cell>
          <cell r="EP252">
            <v>1117616.7549837991</v>
          </cell>
          <cell r="EQ252">
            <v>1290129.1956147258</v>
          </cell>
          <cell r="ER252">
            <v>1094382.3205636165</v>
          </cell>
          <cell r="ES252">
            <v>1700137.3737555407</v>
          </cell>
          <cell r="ET252">
            <v>0</v>
          </cell>
        </row>
        <row r="253">
          <cell r="D253" t="str">
            <v>7153p</v>
          </cell>
          <cell r="E253" t="str">
            <v>Prihodi koje organi ostvaruju vršenjem svoje djelatnosti</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0</v>
          </cell>
          <cell r="CJ253">
            <v>0</v>
          </cell>
          <cell r="CK253">
            <v>0</v>
          </cell>
          <cell r="CL253">
            <v>105660.57810580246</v>
          </cell>
          <cell r="CM253">
            <v>113960.07404027163</v>
          </cell>
          <cell r="CN253">
            <v>194068.21940110344</v>
          </cell>
          <cell r="CO253">
            <v>215744.02279161251</v>
          </cell>
          <cell r="CP253">
            <v>194245.15208018161</v>
          </cell>
          <cell r="CQ253">
            <v>202910.49602642201</v>
          </cell>
          <cell r="CR253">
            <v>188059.0443053284</v>
          </cell>
          <cell r="CS253">
            <v>163610.16787117429</v>
          </cell>
          <cell r="CT253">
            <v>151132.44421843963</v>
          </cell>
          <cell r="CU253">
            <v>162193.35524771339</v>
          </cell>
          <cell r="CV253">
            <v>151171.99535484734</v>
          </cell>
          <cell r="CW253">
            <v>264415.23647077201</v>
          </cell>
          <cell r="CX253">
            <v>92458.128568339904</v>
          </cell>
          <cell r="CY253">
            <v>125098.74235606998</v>
          </cell>
          <cell r="CZ253">
            <v>200562.96704692073</v>
          </cell>
          <cell r="DA253">
            <v>169433.33677156322</v>
          </cell>
          <cell r="DB253">
            <v>151549.42955971754</v>
          </cell>
          <cell r="DC253">
            <v>216223.29722223387</v>
          </cell>
          <cell r="DD253">
            <v>259541.65890583134</v>
          </cell>
          <cell r="DE253">
            <v>251424.40878451712</v>
          </cell>
          <cell r="DF253">
            <v>173451.27421913247</v>
          </cell>
          <cell r="DG253">
            <v>183220.99765206236</v>
          </cell>
          <cell r="DH253">
            <v>149346.20651691291</v>
          </cell>
          <cell r="DI253">
            <v>247894.89587613087</v>
          </cell>
          <cell r="DJ253">
            <v>104079.75152346988</v>
          </cell>
          <cell r="DK253">
            <v>153757.60843106426</v>
          </cell>
          <cell r="DL253">
            <v>164057.68321047031</v>
          </cell>
          <cell r="DM253">
            <v>203227.15795867014</v>
          </cell>
          <cell r="DN253">
            <v>291554.28772637009</v>
          </cell>
          <cell r="DO253">
            <v>220657.97509015887</v>
          </cell>
          <cell r="DP253">
            <v>207041.89195329635</v>
          </cell>
          <cell r="DQ253">
            <v>214764.10187463829</v>
          </cell>
          <cell r="DR253">
            <v>171719.43357340098</v>
          </cell>
          <cell r="DS253">
            <v>167451.23901490206</v>
          </cell>
          <cell r="DT253">
            <v>142305.97247967031</v>
          </cell>
          <cell r="DU253">
            <v>223992.34751290959</v>
          </cell>
          <cell r="DV253">
            <v>577912.61175564979</v>
          </cell>
          <cell r="DW253">
            <v>760498.18714058585</v>
          </cell>
          <cell r="DX253">
            <v>931112.27012728399</v>
          </cell>
          <cell r="DY253">
            <v>806351.45208446553</v>
          </cell>
          <cell r="DZ253">
            <v>882633.10394537856</v>
          </cell>
          <cell r="EA253">
            <v>39538.670189578901</v>
          </cell>
          <cell r="EB253">
            <v>17098.014827198698</v>
          </cell>
          <cell r="EC253">
            <v>16576.339899161016</v>
          </cell>
          <cell r="ED253">
            <v>675798.9617551429</v>
          </cell>
          <cell r="EE253">
            <v>721207.12013894494</v>
          </cell>
          <cell r="EF253">
            <v>610780.58390106575</v>
          </cell>
          <cell r="EG253">
            <v>1033954.4718676793</v>
          </cell>
          <cell r="EH253">
            <v>94302.742112849286</v>
          </cell>
          <cell r="EI253">
            <v>129288.33257272857</v>
          </cell>
          <cell r="EJ253">
            <v>152162.02126488817</v>
          </cell>
          <cell r="EK253">
            <v>161476.37739113191</v>
          </cell>
          <cell r="EL253">
            <v>169397.64602066742</v>
          </cell>
          <cell r="EM253">
            <v>224711.17730719139</v>
          </cell>
          <cell r="EN253">
            <v>308808.17772969528</v>
          </cell>
          <cell r="EO253">
            <v>195111.13843440483</v>
          </cell>
          <cell r="EP253">
            <v>171841.25456131136</v>
          </cell>
          <cell r="EQ253">
            <v>163355.74990092518</v>
          </cell>
          <cell r="ER253">
            <v>214610.29925252459</v>
          </cell>
          <cell r="ES253">
            <v>2239230.234719337</v>
          </cell>
          <cell r="ET253">
            <v>0</v>
          </cell>
        </row>
        <row r="254">
          <cell r="D254" t="e">
            <v>#REF!</v>
          </cell>
          <cell r="E254" t="str">
            <v>Samodoprinosi</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row>
        <row r="255">
          <cell r="D255" t="str">
            <v>7155p</v>
          </cell>
          <cell r="E255" t="str">
            <v>Ostali prihodi</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336018.23420682386</v>
          </cell>
          <cell r="CM255">
            <v>987196.96372280282</v>
          </cell>
          <cell r="CN255">
            <v>1151286.4752454229</v>
          </cell>
          <cell r="CO255">
            <v>518417.99742558866</v>
          </cell>
          <cell r="CP255">
            <v>951965.0778906456</v>
          </cell>
          <cell r="CQ255">
            <v>592163.28912062617</v>
          </cell>
          <cell r="CR255">
            <v>703226.53359586268</v>
          </cell>
          <cell r="CS255">
            <v>1047010.8706933472</v>
          </cell>
          <cell r="CT255">
            <v>564817.35724486422</v>
          </cell>
          <cell r="CU255">
            <v>982078.96470797341</v>
          </cell>
          <cell r="CV255">
            <v>607477.99681908905</v>
          </cell>
          <cell r="CW255">
            <v>1542668.0967029808</v>
          </cell>
          <cell r="CX255">
            <v>1490834.6110858985</v>
          </cell>
          <cell r="CY255">
            <v>440219.45600746165</v>
          </cell>
          <cell r="CZ255">
            <v>551636.42647757428</v>
          </cell>
          <cell r="DA255">
            <v>765096.95168544387</v>
          </cell>
          <cell r="DB255">
            <v>1417116.8136678741</v>
          </cell>
          <cell r="DC255">
            <v>574718.45765354158</v>
          </cell>
          <cell r="DD255">
            <v>1213380.6328217408</v>
          </cell>
          <cell r="DE255">
            <v>632140.51510745951</v>
          </cell>
          <cell r="DF255">
            <v>1118668.9431218756</v>
          </cell>
          <cell r="DG255">
            <v>1063325.5636898233</v>
          </cell>
          <cell r="DH255">
            <v>1225430.1467358419</v>
          </cell>
          <cell r="DI255">
            <v>1340316.4209489555</v>
          </cell>
          <cell r="DJ255">
            <v>851007.85530840326</v>
          </cell>
          <cell r="DK255">
            <v>517692.36695859663</v>
          </cell>
          <cell r="DL255">
            <v>911829.35266536823</v>
          </cell>
          <cell r="DM255">
            <v>1099338.5209162855</v>
          </cell>
          <cell r="DN255">
            <v>1811512.6370501274</v>
          </cell>
          <cell r="DO255">
            <v>1820233.6046629529</v>
          </cell>
          <cell r="DP255">
            <v>1232088.9442271725</v>
          </cell>
          <cell r="DQ255">
            <v>990557.77048002672</v>
          </cell>
          <cell r="DR255">
            <v>1223649.5775366377</v>
          </cell>
          <cell r="DS255">
            <v>1127842.8954585465</v>
          </cell>
          <cell r="DT255">
            <v>1231633.7850032793</v>
          </cell>
          <cell r="DU255">
            <v>2548155.3275161628</v>
          </cell>
          <cell r="DV255">
            <v>1395561.8787191869</v>
          </cell>
          <cell r="DW255">
            <v>646069.20147787454</v>
          </cell>
          <cell r="DX255">
            <v>804023.89412304829</v>
          </cell>
          <cell r="DY255">
            <v>1408863.4925249268</v>
          </cell>
          <cell r="DZ255">
            <v>2173816.271391389</v>
          </cell>
          <cell r="EA255">
            <v>7032850.8718918562</v>
          </cell>
          <cell r="EB255">
            <v>7096218.6918125143</v>
          </cell>
          <cell r="EC255">
            <v>7220543.3439489724</v>
          </cell>
          <cell r="ED255">
            <v>1234367.0800651093</v>
          </cell>
          <cell r="EE255">
            <v>1077600.9823166705</v>
          </cell>
          <cell r="EF255">
            <v>1615571.2068439925</v>
          </cell>
          <cell r="EG255">
            <v>3361528.0228333324</v>
          </cell>
          <cell r="EH255">
            <v>427599.86795937526</v>
          </cell>
          <cell r="EI255">
            <v>695463.75771675585</v>
          </cell>
          <cell r="EJ255">
            <v>1608661.1915179035</v>
          </cell>
          <cell r="EK255">
            <v>2372624.4522056561</v>
          </cell>
          <cell r="EL255">
            <v>1092417.9949021372</v>
          </cell>
          <cell r="EM255">
            <v>1724146.0961891445</v>
          </cell>
          <cell r="EN255">
            <v>754449.21428088658</v>
          </cell>
          <cell r="EO255">
            <v>937208.64243463741</v>
          </cell>
          <cell r="EP255">
            <v>1118933.544222143</v>
          </cell>
          <cell r="EQ255">
            <v>859662.35991592577</v>
          </cell>
          <cell r="ER255">
            <v>752721.28451209771</v>
          </cell>
          <cell r="ES255">
            <v>1118159.5785778388</v>
          </cell>
          <cell r="ET255">
            <v>0</v>
          </cell>
        </row>
        <row r="256">
          <cell r="A256">
            <v>0</v>
          </cell>
          <cell r="B256">
            <v>72</v>
          </cell>
          <cell r="C256" t="str">
            <v xml:space="preserve"> </v>
          </cell>
          <cell r="D256" t="str">
            <v>72p</v>
          </cell>
          <cell r="E256" t="str">
            <v>Primici od prodaje imovine</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8000000</v>
          </cell>
          <cell r="CP256">
            <v>0</v>
          </cell>
          <cell r="CQ256">
            <v>0</v>
          </cell>
          <cell r="CR256">
            <v>0</v>
          </cell>
          <cell r="CS256">
            <v>0</v>
          </cell>
          <cell r="CT256">
            <v>0</v>
          </cell>
          <cell r="CU256">
            <v>0</v>
          </cell>
          <cell r="CV256">
            <v>0</v>
          </cell>
          <cell r="CW256">
            <v>0</v>
          </cell>
          <cell r="CX256">
            <v>416666.66666666669</v>
          </cell>
          <cell r="CY256">
            <v>416666.66666666669</v>
          </cell>
          <cell r="CZ256">
            <v>416666.66666666669</v>
          </cell>
          <cell r="DA256">
            <v>416666.66666666669</v>
          </cell>
          <cell r="DB256">
            <v>416666.66666666669</v>
          </cell>
          <cell r="DC256">
            <v>416666.66666666669</v>
          </cell>
          <cell r="DD256">
            <v>416666.66666666669</v>
          </cell>
          <cell r="DE256">
            <v>416666.66666666669</v>
          </cell>
          <cell r="DF256">
            <v>416666.66666666669</v>
          </cell>
          <cell r="DG256">
            <v>416666.66666666669</v>
          </cell>
          <cell r="DH256">
            <v>416666.66666666669</v>
          </cell>
          <cell r="DI256">
            <v>416666.66666666669</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row>
        <row r="257">
          <cell r="C257">
            <v>721</v>
          </cell>
          <cell r="D257" t="str">
            <v>7212p</v>
          </cell>
          <cell r="E257" t="str">
            <v>Primici od prodaje nefinansijske imovine</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row>
        <row r="258">
          <cell r="C258">
            <v>722</v>
          </cell>
          <cell r="D258" t="str">
            <v>7222p</v>
          </cell>
          <cell r="E258" t="str">
            <v>Primici od prodaje finansijske imovine</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row>
        <row r="259">
          <cell r="A259">
            <v>0</v>
          </cell>
          <cell r="B259">
            <v>73</v>
          </cell>
          <cell r="C259">
            <v>0</v>
          </cell>
          <cell r="D259" t="str">
            <v>73p</v>
          </cell>
          <cell r="E259" t="str">
            <v>Primici od otplate kredita i sredstva prenesena iz prethodne godine</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559600.7769500342</v>
          </cell>
          <cell r="CM259">
            <v>354476.86713533319</v>
          </cell>
          <cell r="CN259">
            <v>385297.92814256047</v>
          </cell>
          <cell r="CO259">
            <v>255274.24635764034</v>
          </cell>
          <cell r="CP259">
            <v>249492.02995238511</v>
          </cell>
          <cell r="CQ259">
            <v>375486.02775821509</v>
          </cell>
          <cell r="CR259">
            <v>535390.30249528366</v>
          </cell>
          <cell r="CS259">
            <v>597926.67182852363</v>
          </cell>
          <cell r="CT259">
            <v>377295.10829472088</v>
          </cell>
          <cell r="CU259">
            <v>319944.5954149249</v>
          </cell>
          <cell r="CV259">
            <v>559463.96219362307</v>
          </cell>
          <cell r="CW259">
            <v>239411.49161934044</v>
          </cell>
          <cell r="CX259">
            <v>192772.11381205477</v>
          </cell>
          <cell r="CY259">
            <v>219000.95458843262</v>
          </cell>
          <cell r="CZ259">
            <v>279212.95056261157</v>
          </cell>
          <cell r="DA259">
            <v>278484.14214295219</v>
          </cell>
          <cell r="DB259">
            <v>194564.22932022985</v>
          </cell>
          <cell r="DC259">
            <v>305977.50152959337</v>
          </cell>
          <cell r="DD259">
            <v>3232893.976992269</v>
          </cell>
          <cell r="DE259">
            <v>546027.11320662138</v>
          </cell>
          <cell r="DF259">
            <v>373977.62507384352</v>
          </cell>
          <cell r="DG259">
            <v>572522.69594572182</v>
          </cell>
          <cell r="DH259">
            <v>159825.78339378684</v>
          </cell>
          <cell r="DI259">
            <v>691003.4005981891</v>
          </cell>
          <cell r="DJ259">
            <v>102742.57243539664</v>
          </cell>
          <cell r="DK259">
            <v>80570.77591245556</v>
          </cell>
          <cell r="DL259">
            <v>207943.58242626418</v>
          </cell>
          <cell r="DM259">
            <v>255508.97776091041</v>
          </cell>
          <cell r="DN259">
            <v>94657.993290660001</v>
          </cell>
          <cell r="DO259">
            <v>451041.3115294326</v>
          </cell>
          <cell r="DP259">
            <v>850260.27680842578</v>
          </cell>
          <cell r="DQ259">
            <v>271751.70792733377</v>
          </cell>
          <cell r="DR259">
            <v>299578.18186702713</v>
          </cell>
          <cell r="DS259">
            <v>296967.92792094528</v>
          </cell>
          <cell r="DT259">
            <v>830659.77314096305</v>
          </cell>
          <cell r="DU259">
            <v>1332064.798278471</v>
          </cell>
          <cell r="DV259">
            <v>253250.30057727409</v>
          </cell>
          <cell r="DW259">
            <v>695838.96268096345</v>
          </cell>
          <cell r="DX259">
            <v>349250.65446083574</v>
          </cell>
          <cell r="DY259">
            <v>328188.56365903834</v>
          </cell>
          <cell r="DZ259">
            <v>234734.25312116489</v>
          </cell>
          <cell r="EA259">
            <v>745592.50489778304</v>
          </cell>
          <cell r="EB259">
            <v>1162897.8060049608</v>
          </cell>
          <cell r="EC259">
            <v>314798.40965867613</v>
          </cell>
          <cell r="ED259">
            <v>306801.39412826992</v>
          </cell>
          <cell r="EE259">
            <v>407546.83241463639</v>
          </cell>
          <cell r="EF259">
            <v>761665.66094479046</v>
          </cell>
          <cell r="EG259">
            <v>1818172.3466734623</v>
          </cell>
          <cell r="EH259">
            <v>183698.17865459234</v>
          </cell>
          <cell r="EI259">
            <v>102035.58643931696</v>
          </cell>
          <cell r="EJ259">
            <v>148096.29167512842</v>
          </cell>
          <cell r="EK259">
            <v>127767.63759506466</v>
          </cell>
          <cell r="EL259">
            <v>1142721.3076513549</v>
          </cell>
          <cell r="EM259">
            <v>701618.42572295177</v>
          </cell>
          <cell r="EN259">
            <v>104750.01912924652</v>
          </cell>
          <cell r="EO259">
            <v>98423.786607340022</v>
          </cell>
          <cell r="EP259">
            <v>166546.28014151528</v>
          </cell>
          <cell r="EQ259">
            <v>280543.43877720588</v>
          </cell>
          <cell r="ER259">
            <v>972014.9027765803</v>
          </cell>
          <cell r="ES259">
            <v>1282367.813650754</v>
          </cell>
          <cell r="ET259">
            <v>0</v>
          </cell>
        </row>
        <row r="260">
          <cell r="B260" t="str">
            <v xml:space="preserve"> </v>
          </cell>
          <cell r="C260">
            <v>731</v>
          </cell>
          <cell r="D260" t="str">
            <v>7311p</v>
          </cell>
          <cell r="E260" t="str">
            <v>Primici od otplate kredita</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row>
        <row r="261">
          <cell r="C261">
            <v>732</v>
          </cell>
          <cell r="D261" t="str">
            <v>7321p</v>
          </cell>
          <cell r="E261" t="str">
            <v>Sredstva prenesena iz prethodne godine</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row>
        <row r="262">
          <cell r="A262">
            <v>0</v>
          </cell>
          <cell r="B262">
            <v>74</v>
          </cell>
          <cell r="C262" t="str">
            <v xml:space="preserve"> </v>
          </cell>
          <cell r="D262" t="str">
            <v>74p</v>
          </cell>
          <cell r="E262" t="str">
            <v>Donacije i transferi</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666666.66666666663</v>
          </cell>
          <cell r="CY262">
            <v>666666.66666666663</v>
          </cell>
          <cell r="CZ262">
            <v>666666.66666666663</v>
          </cell>
          <cell r="DA262">
            <v>666666.66666666663</v>
          </cell>
          <cell r="DB262">
            <v>666666.66666666663</v>
          </cell>
          <cell r="DC262">
            <v>666666.66666666663</v>
          </cell>
          <cell r="DD262">
            <v>666666.66666666663</v>
          </cell>
          <cell r="DE262">
            <v>666666.66666666663</v>
          </cell>
          <cell r="DF262">
            <v>666666.66666666663</v>
          </cell>
          <cell r="DG262">
            <v>666666.66666666663</v>
          </cell>
          <cell r="DH262">
            <v>666666.66666666663</v>
          </cell>
          <cell r="DI262">
            <v>666666.66666666663</v>
          </cell>
          <cell r="DJ262">
            <v>151870.61020172067</v>
          </cell>
          <cell r="DK262">
            <v>759284.21401818644</v>
          </cell>
          <cell r="DL262">
            <v>232686.29412273181</v>
          </cell>
          <cell r="DM262">
            <v>680176.81394201145</v>
          </cell>
          <cell r="DN262">
            <v>334566.54127297708</v>
          </cell>
          <cell r="DO262">
            <v>290134.08358243544</v>
          </cell>
          <cell r="DP262">
            <v>384254.59140583908</v>
          </cell>
          <cell r="DQ262">
            <v>311193.36925083847</v>
          </cell>
          <cell r="DR262">
            <v>574859.18368163658</v>
          </cell>
          <cell r="DS262">
            <v>752410.21529335005</v>
          </cell>
          <cell r="DT262">
            <v>963792.40888977866</v>
          </cell>
          <cell r="DU262">
            <v>1156891.4845592449</v>
          </cell>
          <cell r="DV262">
            <v>878692.97446426435</v>
          </cell>
          <cell r="DW262">
            <v>1757032.3136169473</v>
          </cell>
          <cell r="DX262">
            <v>1641296.3253875526</v>
          </cell>
          <cell r="DY262">
            <v>2057251.9562577028</v>
          </cell>
          <cell r="DZ262">
            <v>1165798.2124013356</v>
          </cell>
          <cell r="EA262">
            <v>1626226.367012884</v>
          </cell>
          <cell r="EB262">
            <v>2268437.1611972838</v>
          </cell>
          <cell r="EC262">
            <v>1088287.2617470617</v>
          </cell>
          <cell r="ED262">
            <v>2354336.3073598729</v>
          </cell>
          <cell r="EE262">
            <v>3603761.2068113876</v>
          </cell>
          <cell r="EF262">
            <v>3267998.0201318627</v>
          </cell>
          <cell r="EG262">
            <v>7546095.2223542193</v>
          </cell>
          <cell r="EH262">
            <v>547322.26784047682</v>
          </cell>
          <cell r="EI262">
            <v>467022.50625958334</v>
          </cell>
          <cell r="EJ262">
            <v>2218647.0372368339</v>
          </cell>
          <cell r="EK262">
            <v>1658251.9080133145</v>
          </cell>
          <cell r="EL262">
            <v>2940231.9146968834</v>
          </cell>
          <cell r="EM262">
            <v>3480111.7653140961</v>
          </cell>
          <cell r="EN262">
            <v>1506547.2713743269</v>
          </cell>
          <cell r="EO262">
            <v>1860592.1593926547</v>
          </cell>
          <cell r="EP262">
            <v>4235813.5165702263</v>
          </cell>
          <cell r="EQ262">
            <v>3997546.8172499253</v>
          </cell>
          <cell r="ER262">
            <v>4745750.1562713273</v>
          </cell>
          <cell r="ES262">
            <v>7542162.679780351</v>
          </cell>
          <cell r="ET262">
            <v>0</v>
          </cell>
        </row>
        <row r="263">
          <cell r="C263">
            <v>741</v>
          </cell>
          <cell r="D263" t="str">
            <v>7411p</v>
          </cell>
          <cell r="E263" t="str">
            <v>Donacije</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row>
        <row r="264">
          <cell r="C264">
            <v>742</v>
          </cell>
          <cell r="D264" t="str">
            <v>7421p</v>
          </cell>
          <cell r="E264" t="str">
            <v>Transferi</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row>
        <row r="265">
          <cell r="B265">
            <v>75</v>
          </cell>
          <cell r="D265" t="str">
            <v>75p</v>
          </cell>
          <cell r="E265" t="str">
            <v xml:space="preserve">Pozajmice i krediti </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row>
        <row r="266">
          <cell r="A266">
            <v>0</v>
          </cell>
          <cell r="B266">
            <v>0</v>
          </cell>
          <cell r="C266">
            <v>751</v>
          </cell>
          <cell r="D266" t="str">
            <v>751p</v>
          </cell>
          <cell r="E266" t="str">
            <v>Pozajmice i krediti</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200000000</v>
          </cell>
          <cell r="CP266">
            <v>0</v>
          </cell>
          <cell r="CQ266">
            <v>0</v>
          </cell>
          <cell r="CR266">
            <v>0</v>
          </cell>
          <cell r="CS266">
            <v>0</v>
          </cell>
          <cell r="CT266">
            <v>0</v>
          </cell>
          <cell r="CU266">
            <v>50000000</v>
          </cell>
          <cell r="CV266">
            <v>0</v>
          </cell>
          <cell r="CW266">
            <v>0</v>
          </cell>
          <cell r="CX266">
            <v>18997964.655235786</v>
          </cell>
          <cell r="CY266">
            <v>18997964.655235786</v>
          </cell>
          <cell r="CZ266">
            <v>18997964.655235786</v>
          </cell>
          <cell r="DA266">
            <v>18997964.655235786</v>
          </cell>
          <cell r="DB266">
            <v>18997964.655235786</v>
          </cell>
          <cell r="DC266">
            <v>18997964.655235786</v>
          </cell>
          <cell r="DD266">
            <v>18997964.655235786</v>
          </cell>
          <cell r="DE266">
            <v>18997964.655235786</v>
          </cell>
          <cell r="DF266">
            <v>18997964.655235786</v>
          </cell>
          <cell r="DG266">
            <v>18997964.655235786</v>
          </cell>
          <cell r="DH266">
            <v>18997964.655235786</v>
          </cell>
          <cell r="DI266">
            <v>18997964.655235786</v>
          </cell>
          <cell r="DJ266">
            <v>52840136.569718093</v>
          </cell>
          <cell r="DK266">
            <v>52840136.569718093</v>
          </cell>
          <cell r="DL266">
            <v>52840136.569718093</v>
          </cell>
          <cell r="DM266">
            <v>52840136.569718093</v>
          </cell>
          <cell r="DN266">
            <v>52840136.569718093</v>
          </cell>
          <cell r="DO266">
            <v>52840136.569718093</v>
          </cell>
          <cell r="DP266">
            <v>52840136.569718093</v>
          </cell>
          <cell r="DQ266">
            <v>52840136.569718093</v>
          </cell>
          <cell r="DR266">
            <v>52840136.569718093</v>
          </cell>
          <cell r="DS266">
            <v>52840136.569718093</v>
          </cell>
          <cell r="DT266">
            <v>52840136.569718093</v>
          </cell>
          <cell r="DU266">
            <v>52840136.569718093</v>
          </cell>
          <cell r="DV266">
            <v>55595756.08804667</v>
          </cell>
          <cell r="DW266">
            <v>55595756.08804667</v>
          </cell>
          <cell r="DX266">
            <v>55595756.08804667</v>
          </cell>
          <cell r="DY266">
            <v>55595756.08804667</v>
          </cell>
          <cell r="DZ266">
            <v>55595756.08804667</v>
          </cell>
          <cell r="EA266">
            <v>55595756.08804667</v>
          </cell>
          <cell r="EB266">
            <v>55595756.08804667</v>
          </cell>
          <cell r="EC266">
            <v>55595756.08804667</v>
          </cell>
          <cell r="ED266">
            <v>55595756.08804667</v>
          </cell>
          <cell r="EE266">
            <v>55595756.08804667</v>
          </cell>
          <cell r="EF266">
            <v>55595756.08804667</v>
          </cell>
          <cell r="EG266">
            <v>55595756.08804667</v>
          </cell>
          <cell r="EH266">
            <v>37847818.636239164</v>
          </cell>
          <cell r="EI266">
            <v>37847818.636239164</v>
          </cell>
          <cell r="EJ266">
            <v>37847818.636239164</v>
          </cell>
          <cell r="EK266">
            <v>37847818.636239164</v>
          </cell>
          <cell r="EL266">
            <v>37847818.636239164</v>
          </cell>
          <cell r="EM266">
            <v>37847818.636239164</v>
          </cell>
          <cell r="EN266">
            <v>37847818.636239164</v>
          </cell>
          <cell r="EO266">
            <v>37847818.636239164</v>
          </cell>
          <cell r="EP266">
            <v>37847818.636239164</v>
          </cell>
          <cell r="EQ266">
            <v>37847818.636239164</v>
          </cell>
          <cell r="ER266">
            <v>37847818.636239164</v>
          </cell>
          <cell r="ES266">
            <v>37847818.636239164</v>
          </cell>
        </row>
        <row r="267">
          <cell r="D267" t="str">
            <v>7511p</v>
          </cell>
          <cell r="E267" t="str">
            <v>Pozajmice i krediti od domaćih izvora</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833333.33333333337</v>
          </cell>
          <cell r="DW267">
            <v>833333.33333333337</v>
          </cell>
          <cell r="DX267">
            <v>833333.33333333337</v>
          </cell>
          <cell r="DY267">
            <v>833333.33333333337</v>
          </cell>
          <cell r="DZ267">
            <v>833333.33333333337</v>
          </cell>
          <cell r="EA267">
            <v>833333.33333333337</v>
          </cell>
          <cell r="EB267">
            <v>833333.33333333337</v>
          </cell>
          <cell r="EC267">
            <v>833333.33333333337</v>
          </cell>
          <cell r="ED267">
            <v>833333.33333333337</v>
          </cell>
          <cell r="EE267">
            <v>833333.33333333337</v>
          </cell>
          <cell r="EF267">
            <v>833333.33333333337</v>
          </cell>
          <cell r="EG267">
            <v>833333.33333333337</v>
          </cell>
          <cell r="EH267">
            <v>8333333.333333333</v>
          </cell>
          <cell r="EI267">
            <v>8333333.333333333</v>
          </cell>
          <cell r="EJ267">
            <v>8333333.333333333</v>
          </cell>
          <cell r="EK267">
            <v>8333333.333333333</v>
          </cell>
          <cell r="EL267">
            <v>8333333.333333333</v>
          </cell>
          <cell r="EM267">
            <v>8333333.333333333</v>
          </cell>
          <cell r="EN267">
            <v>8333333.333333333</v>
          </cell>
          <cell r="EO267">
            <v>8333333.333333333</v>
          </cell>
          <cell r="EP267">
            <v>8333333.333333333</v>
          </cell>
          <cell r="EQ267">
            <v>8333333.333333333</v>
          </cell>
          <cell r="ER267">
            <v>8333333.333333333</v>
          </cell>
          <cell r="ES267">
            <v>8333333.333333333</v>
          </cell>
        </row>
        <row r="268">
          <cell r="D268" t="str">
            <v>7512p</v>
          </cell>
          <cell r="E268" t="str">
            <v>Pozajmice i krediti od inostranih izvora</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200000000</v>
          </cell>
          <cell r="CP268">
            <v>0</v>
          </cell>
          <cell r="CQ268">
            <v>0</v>
          </cell>
          <cell r="CR268">
            <v>0</v>
          </cell>
          <cell r="CS268">
            <v>0</v>
          </cell>
          <cell r="CT268">
            <v>0</v>
          </cell>
          <cell r="CU268">
            <v>50000000</v>
          </cell>
          <cell r="CV268">
            <v>0</v>
          </cell>
          <cell r="CW268">
            <v>0</v>
          </cell>
          <cell r="CX268">
            <v>18997964.655235786</v>
          </cell>
          <cell r="CY268">
            <v>18997964.655235786</v>
          </cell>
          <cell r="CZ268">
            <v>18997964.655235786</v>
          </cell>
          <cell r="DA268">
            <v>18997964.655235786</v>
          </cell>
          <cell r="DB268">
            <v>18997964.655235786</v>
          </cell>
          <cell r="DC268">
            <v>18997964.655235786</v>
          </cell>
          <cell r="DD268">
            <v>18997964.655235786</v>
          </cell>
          <cell r="DE268">
            <v>18997964.655235786</v>
          </cell>
          <cell r="DF268">
            <v>18997964.655235786</v>
          </cell>
          <cell r="DG268">
            <v>18997964.655235786</v>
          </cell>
          <cell r="DH268">
            <v>18997964.655235786</v>
          </cell>
          <cell r="DI268">
            <v>18997964.655235786</v>
          </cell>
          <cell r="DJ268">
            <v>52840136.569718093</v>
          </cell>
          <cell r="DK268">
            <v>52840136.569718093</v>
          </cell>
          <cell r="DL268">
            <v>52840136.569718093</v>
          </cell>
          <cell r="DM268">
            <v>52840136.569718093</v>
          </cell>
          <cell r="DN268">
            <v>52840136.569718093</v>
          </cell>
          <cell r="DO268">
            <v>52840136.569718093</v>
          </cell>
          <cell r="DP268">
            <v>52840136.569718093</v>
          </cell>
          <cell r="DQ268">
            <v>52840136.569718093</v>
          </cell>
          <cell r="DR268">
            <v>52840136.569718093</v>
          </cell>
          <cell r="DS268">
            <v>52840136.569718093</v>
          </cell>
          <cell r="DT268">
            <v>52840136.569718093</v>
          </cell>
          <cell r="DU268">
            <v>52840136.569718093</v>
          </cell>
          <cell r="DV268">
            <v>54762422.754713334</v>
          </cell>
          <cell r="DW268">
            <v>54762422.754713334</v>
          </cell>
          <cell r="DX268">
            <v>54762422.754713334</v>
          </cell>
          <cell r="DY268">
            <v>54762422.754713334</v>
          </cell>
          <cell r="DZ268">
            <v>54762422.754713334</v>
          </cell>
          <cell r="EA268">
            <v>54762422.754713334</v>
          </cell>
          <cell r="EB268">
            <v>54762422.754713334</v>
          </cell>
          <cell r="EC268">
            <v>54762422.754713334</v>
          </cell>
          <cell r="ED268">
            <v>54762422.754713334</v>
          </cell>
          <cell r="EE268">
            <v>54762422.754713334</v>
          </cell>
          <cell r="EF268">
            <v>54762422.754713334</v>
          </cell>
          <cell r="EG268">
            <v>54762422.754713334</v>
          </cell>
          <cell r="EH268">
            <v>29514485.302905828</v>
          </cell>
          <cell r="EI268">
            <v>29514485.302905828</v>
          </cell>
          <cell r="EJ268">
            <v>29514485.302905828</v>
          </cell>
          <cell r="EK268">
            <v>29514485.302905828</v>
          </cell>
          <cell r="EL268">
            <v>29514485.302905828</v>
          </cell>
          <cell r="EM268">
            <v>29514485.302905828</v>
          </cell>
          <cell r="EN268">
            <v>29514485.302905828</v>
          </cell>
          <cell r="EO268">
            <v>29514485.302905828</v>
          </cell>
          <cell r="EP268">
            <v>29514485.302905828</v>
          </cell>
          <cell r="EQ268">
            <v>29514485.302905828</v>
          </cell>
          <cell r="ER268">
            <v>29514485.302905828</v>
          </cell>
          <cell r="ES268">
            <v>29514485.302905828</v>
          </cell>
        </row>
        <row r="269">
          <cell r="A269">
            <v>4</v>
          </cell>
          <cell r="B269" t="str">
            <v xml:space="preserve"> </v>
          </cell>
          <cell r="D269" t="str">
            <v>p</v>
          </cell>
          <cell r="E269" t="str">
            <v>IZDACI</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133231658.01000001</v>
          </cell>
          <cell r="DK269">
            <v>0</v>
          </cell>
          <cell r="DL269">
            <v>0</v>
          </cell>
          <cell r="DM269">
            <v>0</v>
          </cell>
          <cell r="DN269">
            <v>0</v>
          </cell>
          <cell r="DO269">
            <v>0</v>
          </cell>
          <cell r="DP269">
            <v>0</v>
          </cell>
          <cell r="DQ269">
            <v>0</v>
          </cell>
          <cell r="DR269">
            <v>0</v>
          </cell>
          <cell r="DS269">
            <v>0</v>
          </cell>
          <cell r="DT269">
            <v>0</v>
          </cell>
          <cell r="DU269">
            <v>0</v>
          </cell>
          <cell r="DV269">
            <v>147647270.72416666</v>
          </cell>
          <cell r="DW269">
            <v>147647270.72416666</v>
          </cell>
          <cell r="DX269">
            <v>147647270.72416666</v>
          </cell>
          <cell r="DY269">
            <v>147647270.72416666</v>
          </cell>
          <cell r="DZ269">
            <v>147647270.72416666</v>
          </cell>
          <cell r="EA269">
            <v>147647270.72416666</v>
          </cell>
          <cell r="EB269">
            <v>147647270.72416666</v>
          </cell>
          <cell r="EC269">
            <v>147647270.72416666</v>
          </cell>
          <cell r="ED269">
            <v>147647270.72416666</v>
          </cell>
          <cell r="EE269">
            <v>147647270.72416666</v>
          </cell>
          <cell r="EF269">
            <v>147647270.72416666</v>
          </cell>
          <cell r="EG269">
            <v>147647270.72416669</v>
          </cell>
          <cell r="EH269">
            <v>0</v>
          </cell>
        </row>
        <row r="270">
          <cell r="A270" t="str">
            <v xml:space="preserve"> </v>
          </cell>
          <cell r="B270">
            <v>41</v>
          </cell>
          <cell r="D270" t="str">
            <v>41p</v>
          </cell>
          <cell r="E270" t="str">
            <v>Tekući izdaci</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52652196.172500007</v>
          </cell>
          <cell r="DK270">
            <v>0</v>
          </cell>
          <cell r="DL270">
            <v>0</v>
          </cell>
          <cell r="DM270">
            <v>0</v>
          </cell>
          <cell r="DN270">
            <v>0</v>
          </cell>
          <cell r="DO270">
            <v>0</v>
          </cell>
          <cell r="DP270">
            <v>0</v>
          </cell>
          <cell r="DQ270">
            <v>0</v>
          </cell>
          <cell r="DR270">
            <v>0</v>
          </cell>
          <cell r="DS270">
            <v>0</v>
          </cell>
          <cell r="DT270">
            <v>0</v>
          </cell>
          <cell r="DU270">
            <v>0</v>
          </cell>
          <cell r="DV270">
            <v>58500304.586666666</v>
          </cell>
          <cell r="DW270">
            <v>58500304.586666666</v>
          </cell>
          <cell r="DX270">
            <v>58500304.586666666</v>
          </cell>
          <cell r="DY270">
            <v>58500304.586666666</v>
          </cell>
          <cell r="DZ270">
            <v>58500304.586666666</v>
          </cell>
          <cell r="EA270">
            <v>58500304.586666666</v>
          </cell>
          <cell r="EB270">
            <v>58500304.586666666</v>
          </cell>
          <cell r="EC270">
            <v>58500304.586666666</v>
          </cell>
          <cell r="ED270">
            <v>58500304.586666666</v>
          </cell>
          <cell r="EE270">
            <v>58500304.586666666</v>
          </cell>
          <cell r="EF270">
            <v>58500304.586666666</v>
          </cell>
          <cell r="EG270">
            <v>58500304.586666696</v>
          </cell>
          <cell r="EH270">
            <v>0</v>
          </cell>
        </row>
        <row r="271">
          <cell r="A271">
            <v>0</v>
          </cell>
          <cell r="B271">
            <v>0</v>
          </cell>
          <cell r="C271">
            <v>411</v>
          </cell>
          <cell r="D271" t="str">
            <v>411p</v>
          </cell>
          <cell r="E271" t="str">
            <v>Bruto zarade i doprinosi na teret poslodavca</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31010717.645833336</v>
          </cell>
          <cell r="CM271">
            <v>31010717.645833336</v>
          </cell>
          <cell r="CN271">
            <v>31010717.645833336</v>
          </cell>
          <cell r="CO271">
            <v>31010717.645833336</v>
          </cell>
          <cell r="CP271">
            <v>31010717.645833336</v>
          </cell>
          <cell r="CQ271">
            <v>31010717.645833336</v>
          </cell>
          <cell r="CR271">
            <v>31010717.645833336</v>
          </cell>
          <cell r="CS271">
            <v>31010717.645833336</v>
          </cell>
          <cell r="CT271">
            <v>31010717.645833336</v>
          </cell>
          <cell r="CU271">
            <v>31010717.645833336</v>
          </cell>
          <cell r="CV271">
            <v>31010717.645833336</v>
          </cell>
          <cell r="CW271">
            <v>31010717.645833336</v>
          </cell>
          <cell r="CX271">
            <v>32195307.643333331</v>
          </cell>
          <cell r="CY271">
            <v>32195307.643333331</v>
          </cell>
          <cell r="CZ271">
            <v>32195307.643333331</v>
          </cell>
          <cell r="DA271">
            <v>32195307.643333331</v>
          </cell>
          <cell r="DB271">
            <v>32195307.643333331</v>
          </cell>
          <cell r="DC271">
            <v>32195307.643333331</v>
          </cell>
          <cell r="DD271">
            <v>32195307.643333331</v>
          </cell>
          <cell r="DE271">
            <v>32195307.643333331</v>
          </cell>
          <cell r="DF271">
            <v>32195307.643333331</v>
          </cell>
          <cell r="DG271">
            <v>32195307.643333331</v>
          </cell>
          <cell r="DH271">
            <v>32195307.643333331</v>
          </cell>
          <cell r="DI271">
            <v>32195307.643333331</v>
          </cell>
          <cell r="DJ271">
            <v>31613633.060833335</v>
          </cell>
          <cell r="DK271">
            <v>31613633.060833335</v>
          </cell>
          <cell r="DL271">
            <v>31613633.060833335</v>
          </cell>
          <cell r="DM271">
            <v>31613633.060833335</v>
          </cell>
          <cell r="DN271">
            <v>31613633.060833335</v>
          </cell>
          <cell r="DO271">
            <v>31613633.060833335</v>
          </cell>
          <cell r="DP271">
            <v>31613633.060833335</v>
          </cell>
          <cell r="DQ271">
            <v>31613633.060833335</v>
          </cell>
          <cell r="DR271">
            <v>31613633.060833335</v>
          </cell>
          <cell r="DS271">
            <v>31613633.060833335</v>
          </cell>
          <cell r="DT271">
            <v>31613633.060833335</v>
          </cell>
          <cell r="DU271">
            <v>31613633.060833335</v>
          </cell>
          <cell r="DV271">
            <v>34652899.586666666</v>
          </cell>
          <cell r="DW271">
            <v>34652899.586666666</v>
          </cell>
          <cell r="DX271">
            <v>34652899.586666666</v>
          </cell>
          <cell r="DY271">
            <v>34652899.586666666</v>
          </cell>
          <cell r="DZ271">
            <v>34652899.586666666</v>
          </cell>
          <cell r="EA271">
            <v>34652899.586666666</v>
          </cell>
          <cell r="EB271">
            <v>34652899.586666666</v>
          </cell>
          <cell r="EC271">
            <v>34652899.586666666</v>
          </cell>
          <cell r="ED271">
            <v>34652899.586666666</v>
          </cell>
          <cell r="EE271">
            <v>34652899.586666666</v>
          </cell>
          <cell r="EF271">
            <v>34652899.586666666</v>
          </cell>
          <cell r="EG271">
            <v>34652899.586666703</v>
          </cell>
          <cell r="EH271">
            <v>36520519.998333327</v>
          </cell>
          <cell r="EI271">
            <v>36520519.998333327</v>
          </cell>
          <cell r="EJ271">
            <v>36520519.998333327</v>
          </cell>
          <cell r="EK271">
            <v>36520519.998333327</v>
          </cell>
          <cell r="EL271">
            <v>36520519.998333327</v>
          </cell>
          <cell r="EM271">
            <v>36520519.998333327</v>
          </cell>
          <cell r="EN271">
            <v>36520519.998333327</v>
          </cell>
          <cell r="EO271">
            <v>36520519.998333327</v>
          </cell>
          <cell r="EP271">
            <v>36520519.998333327</v>
          </cell>
          <cell r="EQ271">
            <v>36520519.998333327</v>
          </cell>
          <cell r="ER271">
            <v>36520519.998333327</v>
          </cell>
          <cell r="ES271">
            <v>36520519.998333327</v>
          </cell>
        </row>
        <row r="272">
          <cell r="D272" t="str">
            <v>4111p</v>
          </cell>
          <cell r="E272" t="str">
            <v>Neto zarade</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18458213.403333332</v>
          </cell>
          <cell r="CM272">
            <v>18458213.403333332</v>
          </cell>
          <cell r="CN272">
            <v>18458213.403333332</v>
          </cell>
          <cell r="CO272">
            <v>18458213.403333332</v>
          </cell>
          <cell r="CP272">
            <v>18458213.403333332</v>
          </cell>
          <cell r="CQ272">
            <v>18458213.403333332</v>
          </cell>
          <cell r="CR272">
            <v>18458213.403333332</v>
          </cell>
          <cell r="CS272">
            <v>18458213.403333332</v>
          </cell>
          <cell r="CT272">
            <v>18458213.403333332</v>
          </cell>
          <cell r="CU272">
            <v>18458213.403333332</v>
          </cell>
          <cell r="CV272">
            <v>18458213.403333332</v>
          </cell>
          <cell r="CW272">
            <v>18458213.403333332</v>
          </cell>
          <cell r="CX272">
            <v>18867562.298333336</v>
          </cell>
          <cell r="CY272">
            <v>18867562.298333336</v>
          </cell>
          <cell r="CZ272">
            <v>18867562.298333336</v>
          </cell>
          <cell r="DA272">
            <v>18867562.298333336</v>
          </cell>
          <cell r="DB272">
            <v>18867562.298333336</v>
          </cell>
          <cell r="DC272">
            <v>18867562.298333336</v>
          </cell>
          <cell r="DD272">
            <v>18867562.298333336</v>
          </cell>
          <cell r="DE272">
            <v>18867562.298333336</v>
          </cell>
          <cell r="DF272">
            <v>18867562.298333336</v>
          </cell>
          <cell r="DG272">
            <v>18867562.298333336</v>
          </cell>
          <cell r="DH272">
            <v>18867562.298333336</v>
          </cell>
          <cell r="DI272">
            <v>18867562.298333336</v>
          </cell>
          <cell r="DJ272">
            <v>18559870.852500003</v>
          </cell>
          <cell r="DK272">
            <v>18559870.852500003</v>
          </cell>
          <cell r="DL272">
            <v>18559870.852500003</v>
          </cell>
          <cell r="DM272">
            <v>18559870.852500003</v>
          </cell>
          <cell r="DN272">
            <v>18559870.852500003</v>
          </cell>
          <cell r="DO272">
            <v>18559870.852500003</v>
          </cell>
          <cell r="DP272">
            <v>18559870.852500003</v>
          </cell>
          <cell r="DQ272">
            <v>18559870.852500003</v>
          </cell>
          <cell r="DR272">
            <v>18559870.852500003</v>
          </cell>
          <cell r="DS272">
            <v>18559870.852500003</v>
          </cell>
          <cell r="DT272">
            <v>18559870.852500003</v>
          </cell>
          <cell r="DU272">
            <v>18559870.852500003</v>
          </cell>
          <cell r="DV272">
            <v>0</v>
          </cell>
          <cell r="DW272">
            <v>0</v>
          </cell>
          <cell r="DX272">
            <v>0</v>
          </cell>
          <cell r="DY272">
            <v>0</v>
          </cell>
          <cell r="DZ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row>
        <row r="273">
          <cell r="D273" t="str">
            <v>4112p</v>
          </cell>
          <cell r="E273" t="str">
            <v>Porez na zarade</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2493788.2441666666</v>
          </cell>
          <cell r="CM273">
            <v>2493788.2441666666</v>
          </cell>
          <cell r="CN273">
            <v>2493788.2441666666</v>
          </cell>
          <cell r="CO273">
            <v>2493788.2441666666</v>
          </cell>
          <cell r="CP273">
            <v>2493788.2441666666</v>
          </cell>
          <cell r="CQ273">
            <v>2493788.2441666666</v>
          </cell>
          <cell r="CR273">
            <v>2493788.2441666666</v>
          </cell>
          <cell r="CS273">
            <v>2493788.2441666666</v>
          </cell>
          <cell r="CT273">
            <v>2493788.2441666666</v>
          </cell>
          <cell r="CU273">
            <v>2493788.2441666666</v>
          </cell>
          <cell r="CV273">
            <v>2493788.2441666666</v>
          </cell>
          <cell r="CW273">
            <v>2493788.2441666666</v>
          </cell>
          <cell r="CX273">
            <v>2712342.7066666675</v>
          </cell>
          <cell r="CY273">
            <v>2712342.7066666675</v>
          </cell>
          <cell r="CZ273">
            <v>2712342.7066666675</v>
          </cell>
          <cell r="DA273">
            <v>2712342.7066666675</v>
          </cell>
          <cell r="DB273">
            <v>2712342.7066666675</v>
          </cell>
          <cell r="DC273">
            <v>2712342.7066666675</v>
          </cell>
          <cell r="DD273">
            <v>2712342.7066666675</v>
          </cell>
          <cell r="DE273">
            <v>2712342.7066666675</v>
          </cell>
          <cell r="DF273">
            <v>2712342.7066666675</v>
          </cell>
          <cell r="DG273">
            <v>2712342.7066666675</v>
          </cell>
          <cell r="DH273">
            <v>2712342.7066666675</v>
          </cell>
          <cell r="DI273">
            <v>2712342.7066666675</v>
          </cell>
          <cell r="DJ273">
            <v>2731089.59</v>
          </cell>
          <cell r="DK273">
            <v>2731089.59</v>
          </cell>
          <cell r="DL273">
            <v>2731089.59</v>
          </cell>
          <cell r="DM273">
            <v>2731089.59</v>
          </cell>
          <cell r="DN273">
            <v>2731089.59</v>
          </cell>
          <cell r="DO273">
            <v>2731089.59</v>
          </cell>
          <cell r="DP273">
            <v>2731089.59</v>
          </cell>
          <cell r="DQ273">
            <v>2731089.59</v>
          </cell>
          <cell r="DR273">
            <v>2731089.59</v>
          </cell>
          <cell r="DS273">
            <v>2731089.59</v>
          </cell>
          <cell r="DT273">
            <v>2731089.59</v>
          </cell>
          <cell r="DU273">
            <v>2731089.59</v>
          </cell>
          <cell r="DV273">
            <v>0</v>
          </cell>
          <cell r="DW273">
            <v>0</v>
          </cell>
          <cell r="DX273">
            <v>0</v>
          </cell>
          <cell r="DY273">
            <v>0</v>
          </cell>
          <cell r="DZ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row>
        <row r="274">
          <cell r="D274" t="str">
            <v>4113p</v>
          </cell>
          <cell r="E274" t="str">
            <v>Doprinosi na teret zaposlenog</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6333349.3816666668</v>
          </cell>
          <cell r="CM274">
            <v>6333349.3816666668</v>
          </cell>
          <cell r="CN274">
            <v>6333349.3816666668</v>
          </cell>
          <cell r="CO274">
            <v>6333349.3816666668</v>
          </cell>
          <cell r="CP274">
            <v>6333349.3816666668</v>
          </cell>
          <cell r="CQ274">
            <v>6333349.3816666668</v>
          </cell>
          <cell r="CR274">
            <v>6333349.3816666668</v>
          </cell>
          <cell r="CS274">
            <v>6333349.3816666668</v>
          </cell>
          <cell r="CT274">
            <v>6333349.3816666668</v>
          </cell>
          <cell r="CU274">
            <v>6333349.3816666668</v>
          </cell>
          <cell r="CV274">
            <v>6333349.3816666668</v>
          </cell>
          <cell r="CW274">
            <v>6333349.3816666668</v>
          </cell>
          <cell r="CX274">
            <v>6757582.0116666639</v>
          </cell>
          <cell r="CY274">
            <v>6757582.0116666639</v>
          </cell>
          <cell r="CZ274">
            <v>6757582.0116666639</v>
          </cell>
          <cell r="DA274">
            <v>6757582.0116666639</v>
          </cell>
          <cell r="DB274">
            <v>6757582.0116666639</v>
          </cell>
          <cell r="DC274">
            <v>6757582.0116666639</v>
          </cell>
          <cell r="DD274">
            <v>6757582.0116666639</v>
          </cell>
          <cell r="DE274">
            <v>6757582.0116666639</v>
          </cell>
          <cell r="DF274">
            <v>6757582.0116666639</v>
          </cell>
          <cell r="DG274">
            <v>6757582.0116666639</v>
          </cell>
          <cell r="DH274">
            <v>6757582.0116666639</v>
          </cell>
          <cell r="DI274">
            <v>6757582.0116666639</v>
          </cell>
          <cell r="DJ274">
            <v>6606213.9525000006</v>
          </cell>
          <cell r="DK274">
            <v>6606213.9525000006</v>
          </cell>
          <cell r="DL274">
            <v>6606213.9525000006</v>
          </cell>
          <cell r="DM274">
            <v>6606213.9525000006</v>
          </cell>
          <cell r="DN274">
            <v>6606213.9525000006</v>
          </cell>
          <cell r="DO274">
            <v>6606213.9525000006</v>
          </cell>
          <cell r="DP274">
            <v>6606213.9525000006</v>
          </cell>
          <cell r="DQ274">
            <v>6606213.9525000006</v>
          </cell>
          <cell r="DR274">
            <v>6606213.9525000006</v>
          </cell>
          <cell r="DS274">
            <v>6606213.9525000006</v>
          </cell>
          <cell r="DT274">
            <v>6606213.9525000006</v>
          </cell>
          <cell r="DU274">
            <v>6606213.9525000006</v>
          </cell>
          <cell r="DV274">
            <v>0</v>
          </cell>
          <cell r="DW274">
            <v>0</v>
          </cell>
          <cell r="DX274">
            <v>0</v>
          </cell>
          <cell r="DY274">
            <v>0</v>
          </cell>
          <cell r="DZ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row>
        <row r="275">
          <cell r="D275" t="str">
            <v>4114p</v>
          </cell>
          <cell r="E275" t="str">
            <v>Doprinosi na teret poslodavca</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3366474.3091666666</v>
          </cell>
          <cell r="CM275">
            <v>3366474.3091666666</v>
          </cell>
          <cell r="CN275">
            <v>3366474.3091666666</v>
          </cell>
          <cell r="CO275">
            <v>3366474.3091666666</v>
          </cell>
          <cell r="CP275">
            <v>3366474.3091666666</v>
          </cell>
          <cell r="CQ275">
            <v>3366474.3091666666</v>
          </cell>
          <cell r="CR275">
            <v>3366474.3091666666</v>
          </cell>
          <cell r="CS275">
            <v>3366474.3091666666</v>
          </cell>
          <cell r="CT275">
            <v>3366474.3091666666</v>
          </cell>
          <cell r="CU275">
            <v>3366474.3091666666</v>
          </cell>
          <cell r="CV275">
            <v>3366474.3091666666</v>
          </cell>
          <cell r="CW275">
            <v>3366474.3091666666</v>
          </cell>
          <cell r="CX275">
            <v>3473848.1883333339</v>
          </cell>
          <cell r="CY275">
            <v>3473848.1883333339</v>
          </cell>
          <cell r="CZ275">
            <v>3473848.1883333339</v>
          </cell>
          <cell r="DA275">
            <v>3473848.1883333339</v>
          </cell>
          <cell r="DB275">
            <v>3473848.1883333339</v>
          </cell>
          <cell r="DC275">
            <v>3473848.1883333339</v>
          </cell>
          <cell r="DD275">
            <v>3473848.1883333339</v>
          </cell>
          <cell r="DE275">
            <v>3473848.1883333339</v>
          </cell>
          <cell r="DF275">
            <v>3473848.1883333339</v>
          </cell>
          <cell r="DG275">
            <v>3473848.1883333339</v>
          </cell>
          <cell r="DH275">
            <v>3473848.1883333339</v>
          </cell>
          <cell r="DI275">
            <v>3473848.1883333339</v>
          </cell>
          <cell r="DJ275">
            <v>3331068.5941666663</v>
          </cell>
          <cell r="DK275">
            <v>3331068.5941666663</v>
          </cell>
          <cell r="DL275">
            <v>3331068.5941666663</v>
          </cell>
          <cell r="DM275">
            <v>3331068.5941666663</v>
          </cell>
          <cell r="DN275">
            <v>3331068.5941666663</v>
          </cell>
          <cell r="DO275">
            <v>3331068.5941666663</v>
          </cell>
          <cell r="DP275">
            <v>3331068.5941666663</v>
          </cell>
          <cell r="DQ275">
            <v>3331068.5941666663</v>
          </cell>
          <cell r="DR275">
            <v>3331068.5941666663</v>
          </cell>
          <cell r="DS275">
            <v>3331068.5941666663</v>
          </cell>
          <cell r="DT275">
            <v>3331068.5941666663</v>
          </cell>
          <cell r="DU275">
            <v>3331068.5941666663</v>
          </cell>
          <cell r="DV275">
            <v>0</v>
          </cell>
          <cell r="DW275">
            <v>0</v>
          </cell>
          <cell r="DX275">
            <v>0</v>
          </cell>
          <cell r="DY275">
            <v>0</v>
          </cell>
          <cell r="DZ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row>
        <row r="276">
          <cell r="D276" t="str">
            <v>4115p</v>
          </cell>
          <cell r="E276" t="str">
            <v>Opštinski prirez</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358892.30750000005</v>
          </cell>
          <cell r="CM276">
            <v>358892.30750000005</v>
          </cell>
          <cell r="CN276">
            <v>358892.30750000005</v>
          </cell>
          <cell r="CO276">
            <v>358892.30750000005</v>
          </cell>
          <cell r="CP276">
            <v>358892.30750000005</v>
          </cell>
          <cell r="CQ276">
            <v>358892.30750000005</v>
          </cell>
          <cell r="CR276">
            <v>358892.30750000005</v>
          </cell>
          <cell r="CS276">
            <v>358892.30750000005</v>
          </cell>
          <cell r="CT276">
            <v>358892.30750000005</v>
          </cell>
          <cell r="CU276">
            <v>358892.30750000005</v>
          </cell>
          <cell r="CV276">
            <v>358892.30750000005</v>
          </cell>
          <cell r="CW276">
            <v>358892.30750000005</v>
          </cell>
          <cell r="CX276">
            <v>383972.43833333335</v>
          </cell>
          <cell r="CY276">
            <v>383972.43833333335</v>
          </cell>
          <cell r="CZ276">
            <v>383972.43833333335</v>
          </cell>
          <cell r="DA276">
            <v>383972.43833333335</v>
          </cell>
          <cell r="DB276">
            <v>383972.43833333335</v>
          </cell>
          <cell r="DC276">
            <v>383972.43833333335</v>
          </cell>
          <cell r="DD276">
            <v>383972.43833333335</v>
          </cell>
          <cell r="DE276">
            <v>383972.43833333335</v>
          </cell>
          <cell r="DF276">
            <v>383972.43833333335</v>
          </cell>
          <cell r="DG276">
            <v>383972.43833333335</v>
          </cell>
          <cell r="DH276">
            <v>383972.43833333335</v>
          </cell>
          <cell r="DI276">
            <v>383972.43833333335</v>
          </cell>
          <cell r="DJ276">
            <v>385390.0716666666</v>
          </cell>
          <cell r="DK276">
            <v>385390.0716666666</v>
          </cell>
          <cell r="DL276">
            <v>385390.0716666666</v>
          </cell>
          <cell r="DM276">
            <v>385390.0716666666</v>
          </cell>
          <cell r="DN276">
            <v>385390.0716666666</v>
          </cell>
          <cell r="DO276">
            <v>385390.0716666666</v>
          </cell>
          <cell r="DP276">
            <v>385390.0716666666</v>
          </cell>
          <cell r="DQ276">
            <v>385390.0716666666</v>
          </cell>
          <cell r="DR276">
            <v>385390.0716666666</v>
          </cell>
          <cell r="DS276">
            <v>385390.0716666666</v>
          </cell>
          <cell r="DT276">
            <v>385390.0716666666</v>
          </cell>
          <cell r="DU276">
            <v>385390.0716666666</v>
          </cell>
          <cell r="DV276">
            <v>0</v>
          </cell>
          <cell r="DW276">
            <v>0</v>
          </cell>
          <cell r="DX276">
            <v>0</v>
          </cell>
          <cell r="DY276">
            <v>0</v>
          </cell>
          <cell r="DZ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row>
        <row r="277">
          <cell r="A277">
            <v>0</v>
          </cell>
          <cell r="B277">
            <v>0</v>
          </cell>
          <cell r="C277">
            <v>412</v>
          </cell>
          <cell r="D277" t="str">
            <v>412p</v>
          </cell>
          <cell r="E277" t="str">
            <v>Ostala lična primanja</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901608.53416666668</v>
          </cell>
          <cell r="CM277">
            <v>901608.53416666668</v>
          </cell>
          <cell r="CN277">
            <v>901608.53416666668</v>
          </cell>
          <cell r="CO277">
            <v>901608.53416666668</v>
          </cell>
          <cell r="CP277">
            <v>901608.53416666668</v>
          </cell>
          <cell r="CQ277">
            <v>901608.53416666668</v>
          </cell>
          <cell r="CR277">
            <v>901608.53416666668</v>
          </cell>
          <cell r="CS277">
            <v>901608.53416666668</v>
          </cell>
          <cell r="CT277">
            <v>901608.53416666668</v>
          </cell>
          <cell r="CU277">
            <v>901608.53416666668</v>
          </cell>
          <cell r="CV277">
            <v>901608.53416666668</v>
          </cell>
          <cell r="CW277">
            <v>901608.53416666668</v>
          </cell>
          <cell r="CX277">
            <v>956513.66333333333</v>
          </cell>
          <cell r="CY277">
            <v>956513.66333333333</v>
          </cell>
          <cell r="CZ277">
            <v>956513.66333333333</v>
          </cell>
          <cell r="DA277">
            <v>956513.66333333333</v>
          </cell>
          <cell r="DB277">
            <v>956513.66333333333</v>
          </cell>
          <cell r="DC277">
            <v>956513.66333333333</v>
          </cell>
          <cell r="DD277">
            <v>956513.66333333333</v>
          </cell>
          <cell r="DE277">
            <v>956513.66333333333</v>
          </cell>
          <cell r="DF277">
            <v>956513.66333333333</v>
          </cell>
          <cell r="DG277">
            <v>956513.66333333333</v>
          </cell>
          <cell r="DH277">
            <v>956513.66333333333</v>
          </cell>
          <cell r="DI277">
            <v>956513.66333333333</v>
          </cell>
          <cell r="DJ277">
            <v>968300.41833333322</v>
          </cell>
          <cell r="DK277">
            <v>968300.41833333322</v>
          </cell>
          <cell r="DL277">
            <v>968300.41833333322</v>
          </cell>
          <cell r="DM277">
            <v>968300.41833333322</v>
          </cell>
          <cell r="DN277">
            <v>968300.41833333322</v>
          </cell>
          <cell r="DO277">
            <v>968300.41833333322</v>
          </cell>
          <cell r="DP277">
            <v>968300.41833333322</v>
          </cell>
          <cell r="DQ277">
            <v>968300.41833333322</v>
          </cell>
          <cell r="DR277">
            <v>968300.41833333322</v>
          </cell>
          <cell r="DS277">
            <v>968300.41833333322</v>
          </cell>
          <cell r="DT277">
            <v>968300.41833333322</v>
          </cell>
          <cell r="DU277">
            <v>968300.41833333322</v>
          </cell>
          <cell r="DV277">
            <v>832657.85499999998</v>
          </cell>
          <cell r="DW277">
            <v>832657.85499999998</v>
          </cell>
          <cell r="DX277">
            <v>832657.85499999998</v>
          </cell>
          <cell r="DY277">
            <v>832657.85499999998</v>
          </cell>
          <cell r="DZ277">
            <v>832657.85499999998</v>
          </cell>
          <cell r="EA277">
            <v>832657.85499999998</v>
          </cell>
          <cell r="EB277">
            <v>832657.85499999998</v>
          </cell>
          <cell r="EC277">
            <v>832657.85499999998</v>
          </cell>
          <cell r="ED277">
            <v>832657.85499999998</v>
          </cell>
          <cell r="EE277">
            <v>832657.85499999998</v>
          </cell>
          <cell r="EF277">
            <v>832657.85499999998</v>
          </cell>
          <cell r="EG277">
            <v>832657.85499999998</v>
          </cell>
          <cell r="EH277">
            <v>849012.24750000006</v>
          </cell>
          <cell r="EI277">
            <v>849012.24750000006</v>
          </cell>
          <cell r="EJ277">
            <v>849012.24750000006</v>
          </cell>
          <cell r="EK277">
            <v>849012.24750000006</v>
          </cell>
          <cell r="EL277">
            <v>849012.24750000006</v>
          </cell>
          <cell r="EM277">
            <v>849012.24750000006</v>
          </cell>
          <cell r="EN277">
            <v>849012.24750000006</v>
          </cell>
          <cell r="EO277">
            <v>849012.24750000006</v>
          </cell>
          <cell r="EP277">
            <v>849012.24750000006</v>
          </cell>
          <cell r="EQ277">
            <v>849012.24750000006</v>
          </cell>
          <cell r="ER277">
            <v>849012.24750000006</v>
          </cell>
          <cell r="ES277">
            <v>849012.24750000006</v>
          </cell>
        </row>
        <row r="278">
          <cell r="D278" t="str">
            <v>4121p</v>
          </cell>
          <cell r="E278" t="str">
            <v>Naknada za zimnicu</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DZ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row>
        <row r="279">
          <cell r="D279" t="str">
            <v>4122p</v>
          </cell>
          <cell r="E279" t="str">
            <v>Naknada za stanovanje i odvojen život</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128521.15000000001</v>
          </cell>
          <cell r="CM279">
            <v>128521.15000000001</v>
          </cell>
          <cell r="CN279">
            <v>128521.15000000001</v>
          </cell>
          <cell r="CO279">
            <v>128521.15000000001</v>
          </cell>
          <cell r="CP279">
            <v>128521.15000000001</v>
          </cell>
          <cell r="CQ279">
            <v>128521.15000000001</v>
          </cell>
          <cell r="CR279">
            <v>128521.15000000001</v>
          </cell>
          <cell r="CS279">
            <v>128521.15000000001</v>
          </cell>
          <cell r="CT279">
            <v>128521.15000000001</v>
          </cell>
          <cell r="CU279">
            <v>128521.15000000001</v>
          </cell>
          <cell r="CV279">
            <v>128521.15000000001</v>
          </cell>
          <cell r="CW279">
            <v>128521.15000000001</v>
          </cell>
          <cell r="CX279">
            <v>176580.35833333331</v>
          </cell>
          <cell r="CY279">
            <v>176580.35833333331</v>
          </cell>
          <cell r="CZ279">
            <v>176580.35833333331</v>
          </cell>
          <cell r="DA279">
            <v>176580.35833333331</v>
          </cell>
          <cell r="DB279">
            <v>176580.35833333331</v>
          </cell>
          <cell r="DC279">
            <v>176580.35833333331</v>
          </cell>
          <cell r="DD279">
            <v>176580.35833333331</v>
          </cell>
          <cell r="DE279">
            <v>176580.35833333331</v>
          </cell>
          <cell r="DF279">
            <v>176580.35833333331</v>
          </cell>
          <cell r="DG279">
            <v>176580.35833333331</v>
          </cell>
          <cell r="DH279">
            <v>176580.35833333331</v>
          </cell>
          <cell r="DI279">
            <v>176580.35833333331</v>
          </cell>
          <cell r="DJ279">
            <v>182094.51583333334</v>
          </cell>
          <cell r="DK279">
            <v>182094.51583333334</v>
          </cell>
          <cell r="DL279">
            <v>182094.51583333334</v>
          </cell>
          <cell r="DM279">
            <v>182094.51583333334</v>
          </cell>
          <cell r="DN279">
            <v>182094.51583333334</v>
          </cell>
          <cell r="DO279">
            <v>182094.51583333334</v>
          </cell>
          <cell r="DP279">
            <v>182094.51583333334</v>
          </cell>
          <cell r="DQ279">
            <v>182094.51583333334</v>
          </cell>
          <cell r="DR279">
            <v>182094.51583333334</v>
          </cell>
          <cell r="DS279">
            <v>182094.51583333334</v>
          </cell>
          <cell r="DT279">
            <v>182094.51583333334</v>
          </cell>
          <cell r="DU279">
            <v>182094.51583333334</v>
          </cell>
          <cell r="DV279">
            <v>0</v>
          </cell>
          <cell r="DW279">
            <v>0</v>
          </cell>
          <cell r="DX279">
            <v>0</v>
          </cell>
          <cell r="DY279">
            <v>0</v>
          </cell>
          <cell r="DZ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row>
        <row r="280">
          <cell r="D280" t="str">
            <v>4123p</v>
          </cell>
          <cell r="E280" t="str">
            <v>Naknada za prevoz</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6290.331666666666</v>
          </cell>
          <cell r="CM280">
            <v>6290.331666666666</v>
          </cell>
          <cell r="CN280">
            <v>6290.331666666666</v>
          </cell>
          <cell r="CO280">
            <v>6290.331666666666</v>
          </cell>
          <cell r="CP280">
            <v>6290.331666666666</v>
          </cell>
          <cell r="CQ280">
            <v>6290.331666666666</v>
          </cell>
          <cell r="CR280">
            <v>6290.331666666666</v>
          </cell>
          <cell r="CS280">
            <v>6290.331666666666</v>
          </cell>
          <cell r="CT280">
            <v>6290.331666666666</v>
          </cell>
          <cell r="CU280">
            <v>6290.331666666666</v>
          </cell>
          <cell r="CV280">
            <v>6290.331666666666</v>
          </cell>
          <cell r="CW280">
            <v>6290.331666666666</v>
          </cell>
          <cell r="CX280">
            <v>14691.803333333335</v>
          </cell>
          <cell r="CY280">
            <v>14691.803333333335</v>
          </cell>
          <cell r="CZ280">
            <v>14691.803333333335</v>
          </cell>
          <cell r="DA280">
            <v>14691.803333333335</v>
          </cell>
          <cell r="DB280">
            <v>14691.803333333335</v>
          </cell>
          <cell r="DC280">
            <v>14691.803333333335</v>
          </cell>
          <cell r="DD280">
            <v>14691.803333333335</v>
          </cell>
          <cell r="DE280">
            <v>14691.803333333335</v>
          </cell>
          <cell r="DF280">
            <v>14691.803333333335</v>
          </cell>
          <cell r="DG280">
            <v>14691.803333333335</v>
          </cell>
          <cell r="DH280">
            <v>14691.803333333335</v>
          </cell>
          <cell r="DI280">
            <v>14691.803333333335</v>
          </cell>
          <cell r="DJ280">
            <v>17427.005833333333</v>
          </cell>
          <cell r="DK280">
            <v>17427.005833333333</v>
          </cell>
          <cell r="DL280">
            <v>17427.005833333333</v>
          </cell>
          <cell r="DM280">
            <v>17427.005833333333</v>
          </cell>
          <cell r="DN280">
            <v>17427.005833333333</v>
          </cell>
          <cell r="DO280">
            <v>17427.005833333333</v>
          </cell>
          <cell r="DP280">
            <v>17427.005833333333</v>
          </cell>
          <cell r="DQ280">
            <v>17427.005833333333</v>
          </cell>
          <cell r="DR280">
            <v>17427.005833333333</v>
          </cell>
          <cell r="DS280">
            <v>17427.005833333333</v>
          </cell>
          <cell r="DT280">
            <v>17427.005833333333</v>
          </cell>
          <cell r="DU280">
            <v>17427.005833333333</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row>
        <row r="281">
          <cell r="D281" t="str">
            <v>4124p</v>
          </cell>
          <cell r="E281" t="str">
            <v>Jubilarne nagrade</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8115</v>
          </cell>
          <cell r="CM281">
            <v>8115</v>
          </cell>
          <cell r="CN281">
            <v>8115</v>
          </cell>
          <cell r="CO281">
            <v>8115</v>
          </cell>
          <cell r="CP281">
            <v>8115</v>
          </cell>
          <cell r="CQ281">
            <v>8115</v>
          </cell>
          <cell r="CR281">
            <v>8115</v>
          </cell>
          <cell r="CS281">
            <v>8115</v>
          </cell>
          <cell r="CT281">
            <v>8115</v>
          </cell>
          <cell r="CU281">
            <v>8115</v>
          </cell>
          <cell r="CV281">
            <v>8115</v>
          </cell>
          <cell r="CW281">
            <v>8115</v>
          </cell>
          <cell r="CX281">
            <v>8063.25</v>
          </cell>
          <cell r="CY281">
            <v>8063.25</v>
          </cell>
          <cell r="CZ281">
            <v>8063.25</v>
          </cell>
          <cell r="DA281">
            <v>8063.25</v>
          </cell>
          <cell r="DB281">
            <v>8063.25</v>
          </cell>
          <cell r="DC281">
            <v>8063.25</v>
          </cell>
          <cell r="DD281">
            <v>8063.25</v>
          </cell>
          <cell r="DE281">
            <v>8063.25</v>
          </cell>
          <cell r="DF281">
            <v>8063.25</v>
          </cell>
          <cell r="DG281">
            <v>8063.25</v>
          </cell>
          <cell r="DH281">
            <v>8063.25</v>
          </cell>
          <cell r="DI281">
            <v>8063.25</v>
          </cell>
          <cell r="DJ281">
            <v>10753.916666666666</v>
          </cell>
          <cell r="DK281">
            <v>10753.916666666666</v>
          </cell>
          <cell r="DL281">
            <v>10753.916666666666</v>
          </cell>
          <cell r="DM281">
            <v>10753.916666666666</v>
          </cell>
          <cell r="DN281">
            <v>10753.916666666666</v>
          </cell>
          <cell r="DO281">
            <v>10753.916666666666</v>
          </cell>
          <cell r="DP281">
            <v>10753.916666666666</v>
          </cell>
          <cell r="DQ281">
            <v>10753.916666666666</v>
          </cell>
          <cell r="DR281">
            <v>10753.916666666666</v>
          </cell>
          <cell r="DS281">
            <v>10753.916666666666</v>
          </cell>
          <cell r="DT281">
            <v>10753.916666666666</v>
          </cell>
          <cell r="DU281">
            <v>10753.916666666666</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row>
        <row r="282">
          <cell r="D282" t="str">
            <v>4125p</v>
          </cell>
          <cell r="E282" t="str">
            <v>Otpremnine</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31286.818333333333</v>
          </cell>
          <cell r="CM282">
            <v>31286.818333333333</v>
          </cell>
          <cell r="CN282">
            <v>31286.818333333333</v>
          </cell>
          <cell r="CO282">
            <v>31286.818333333333</v>
          </cell>
          <cell r="CP282">
            <v>31286.818333333333</v>
          </cell>
          <cell r="CQ282">
            <v>31286.818333333333</v>
          </cell>
          <cell r="CR282">
            <v>31286.818333333333</v>
          </cell>
          <cell r="CS282">
            <v>31286.818333333333</v>
          </cell>
          <cell r="CT282">
            <v>31286.818333333333</v>
          </cell>
          <cell r="CU282">
            <v>31286.818333333333</v>
          </cell>
          <cell r="CV282">
            <v>31286.818333333333</v>
          </cell>
          <cell r="CW282">
            <v>31286.818333333333</v>
          </cell>
          <cell r="CX282">
            <v>50250.643333333333</v>
          </cell>
          <cell r="CY282">
            <v>50250.643333333333</v>
          </cell>
          <cell r="CZ282">
            <v>50250.643333333333</v>
          </cell>
          <cell r="DA282">
            <v>50250.643333333333</v>
          </cell>
          <cell r="DB282">
            <v>50250.643333333333</v>
          </cell>
          <cell r="DC282">
            <v>50250.643333333333</v>
          </cell>
          <cell r="DD282">
            <v>50250.643333333333</v>
          </cell>
          <cell r="DE282">
            <v>50250.643333333333</v>
          </cell>
          <cell r="DF282">
            <v>50250.643333333333</v>
          </cell>
          <cell r="DG282">
            <v>50250.643333333333</v>
          </cell>
          <cell r="DH282">
            <v>50250.643333333333</v>
          </cell>
          <cell r="DI282">
            <v>50250.643333333333</v>
          </cell>
          <cell r="DJ282">
            <v>48826.666666666664</v>
          </cell>
          <cell r="DK282">
            <v>48826.666666666664</v>
          </cell>
          <cell r="DL282">
            <v>48826.666666666664</v>
          </cell>
          <cell r="DM282">
            <v>48826.666666666664</v>
          </cell>
          <cell r="DN282">
            <v>48826.666666666664</v>
          </cell>
          <cell r="DO282">
            <v>48826.666666666664</v>
          </cell>
          <cell r="DP282">
            <v>48826.666666666664</v>
          </cell>
          <cell r="DQ282">
            <v>48826.666666666664</v>
          </cell>
          <cell r="DR282">
            <v>48826.666666666664</v>
          </cell>
          <cell r="DS282">
            <v>48826.666666666664</v>
          </cell>
          <cell r="DT282">
            <v>48826.666666666664</v>
          </cell>
          <cell r="DU282">
            <v>48826.666666666664</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row>
        <row r="283">
          <cell r="D283" t="str">
            <v>4126p</v>
          </cell>
          <cell r="E283" t="str">
            <v>Naknada skupstinskim poslanicima</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30000</v>
          </cell>
          <cell r="CM283">
            <v>30000</v>
          </cell>
          <cell r="CN283">
            <v>30000</v>
          </cell>
          <cell r="CO283">
            <v>30000</v>
          </cell>
          <cell r="CP283">
            <v>30000</v>
          </cell>
          <cell r="CQ283">
            <v>30000</v>
          </cell>
          <cell r="CR283">
            <v>30000</v>
          </cell>
          <cell r="CS283">
            <v>30000</v>
          </cell>
          <cell r="CT283">
            <v>30000</v>
          </cell>
          <cell r="CU283">
            <v>30000</v>
          </cell>
          <cell r="CV283">
            <v>30000</v>
          </cell>
          <cell r="CW283">
            <v>30000</v>
          </cell>
          <cell r="CX283">
            <v>33333.333333333336</v>
          </cell>
          <cell r="CY283">
            <v>33333.333333333336</v>
          </cell>
          <cell r="CZ283">
            <v>33333.333333333336</v>
          </cell>
          <cell r="DA283">
            <v>33333.333333333336</v>
          </cell>
          <cell r="DB283">
            <v>33333.333333333336</v>
          </cell>
          <cell r="DC283">
            <v>33333.333333333336</v>
          </cell>
          <cell r="DD283">
            <v>33333.333333333336</v>
          </cell>
          <cell r="DE283">
            <v>33333.333333333336</v>
          </cell>
          <cell r="DF283">
            <v>33333.333333333336</v>
          </cell>
          <cell r="DG283">
            <v>33333.333333333336</v>
          </cell>
          <cell r="DH283">
            <v>33333.333333333336</v>
          </cell>
          <cell r="DI283">
            <v>33333.333333333336</v>
          </cell>
          <cell r="DJ283">
            <v>33333.333333333336</v>
          </cell>
          <cell r="DK283">
            <v>33333.333333333336</v>
          </cell>
          <cell r="DL283">
            <v>33333.333333333336</v>
          </cell>
          <cell r="DM283">
            <v>33333.333333333336</v>
          </cell>
          <cell r="DN283">
            <v>33333.333333333336</v>
          </cell>
          <cell r="DO283">
            <v>33333.333333333336</v>
          </cell>
          <cell r="DP283">
            <v>33333.333333333336</v>
          </cell>
          <cell r="DQ283">
            <v>33333.333333333336</v>
          </cell>
          <cell r="DR283">
            <v>33333.333333333336</v>
          </cell>
          <cell r="DS283">
            <v>33333.333333333336</v>
          </cell>
          <cell r="DT283">
            <v>33333.333333333336</v>
          </cell>
          <cell r="DU283">
            <v>33333.333333333336</v>
          </cell>
          <cell r="DV283">
            <v>0</v>
          </cell>
          <cell r="DW283">
            <v>0</v>
          </cell>
          <cell r="DX283">
            <v>0</v>
          </cell>
          <cell r="DY283">
            <v>0</v>
          </cell>
          <cell r="DZ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row>
        <row r="284">
          <cell r="D284" t="str">
            <v>4127p</v>
          </cell>
          <cell r="E284" t="str">
            <v>Ostale naknade</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697395.23416666663</v>
          </cell>
          <cell r="CM284">
            <v>697395.23416666663</v>
          </cell>
          <cell r="CN284">
            <v>697395.23416666663</v>
          </cell>
          <cell r="CO284">
            <v>697395.23416666663</v>
          </cell>
          <cell r="CP284">
            <v>697395.23416666663</v>
          </cell>
          <cell r="CQ284">
            <v>697395.23416666663</v>
          </cell>
          <cell r="CR284">
            <v>697395.23416666663</v>
          </cell>
          <cell r="CS284">
            <v>697395.23416666663</v>
          </cell>
          <cell r="CT284">
            <v>697395.23416666663</v>
          </cell>
          <cell r="CU284">
            <v>697395.23416666663</v>
          </cell>
          <cell r="CV284">
            <v>697395.23416666663</v>
          </cell>
          <cell r="CW284">
            <v>697395.23416666663</v>
          </cell>
          <cell r="CX284">
            <v>673594.27500000002</v>
          </cell>
          <cell r="CY284">
            <v>673594.27500000002</v>
          </cell>
          <cell r="CZ284">
            <v>673594.27500000002</v>
          </cell>
          <cell r="DA284">
            <v>673594.27500000002</v>
          </cell>
          <cell r="DB284">
            <v>673594.27500000002</v>
          </cell>
          <cell r="DC284">
            <v>673594.27500000002</v>
          </cell>
          <cell r="DD284">
            <v>673594.27500000002</v>
          </cell>
          <cell r="DE284">
            <v>673594.27500000002</v>
          </cell>
          <cell r="DF284">
            <v>673594.27500000002</v>
          </cell>
          <cell r="DG284">
            <v>673594.27500000002</v>
          </cell>
          <cell r="DH284">
            <v>673594.27500000002</v>
          </cell>
          <cell r="DI284">
            <v>673594.27500000002</v>
          </cell>
          <cell r="DJ284">
            <v>675864.98</v>
          </cell>
          <cell r="DK284">
            <v>675864.98</v>
          </cell>
          <cell r="DL284">
            <v>675864.98</v>
          </cell>
          <cell r="DM284">
            <v>675864.98</v>
          </cell>
          <cell r="DN284">
            <v>675864.98</v>
          </cell>
          <cell r="DO284">
            <v>675864.98</v>
          </cell>
          <cell r="DP284">
            <v>675864.98</v>
          </cell>
          <cell r="DQ284">
            <v>675864.98</v>
          </cell>
          <cell r="DR284">
            <v>675864.98</v>
          </cell>
          <cell r="DS284">
            <v>675864.98</v>
          </cell>
          <cell r="DT284">
            <v>675864.98</v>
          </cell>
          <cell r="DU284">
            <v>675864.98</v>
          </cell>
          <cell r="DV284">
            <v>0</v>
          </cell>
          <cell r="DW284">
            <v>0</v>
          </cell>
          <cell r="DX284">
            <v>0</v>
          </cell>
          <cell r="DY284">
            <v>0</v>
          </cell>
          <cell r="DZ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row>
        <row r="285">
          <cell r="A285">
            <v>0</v>
          </cell>
          <cell r="B285">
            <v>0</v>
          </cell>
          <cell r="C285">
            <v>413</v>
          </cell>
          <cell r="D285" t="str">
            <v>413p</v>
          </cell>
          <cell r="E285" t="str">
            <v>Rashodi za materijal</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v>0</v>
          </cell>
          <cell r="CJ285">
            <v>0</v>
          </cell>
          <cell r="CK285">
            <v>0</v>
          </cell>
          <cell r="CL285">
            <v>2109966.5125000002</v>
          </cell>
          <cell r="CM285">
            <v>2109966.5125000002</v>
          </cell>
          <cell r="CN285">
            <v>2109966.5125000002</v>
          </cell>
          <cell r="CO285">
            <v>2109966.5125000002</v>
          </cell>
          <cell r="CP285">
            <v>2109966.5125000002</v>
          </cell>
          <cell r="CQ285">
            <v>2109966.5125000002</v>
          </cell>
          <cell r="CR285">
            <v>2109966.5125000002</v>
          </cell>
          <cell r="CS285">
            <v>2109966.5125000002</v>
          </cell>
          <cell r="CT285">
            <v>2109966.5125000002</v>
          </cell>
          <cell r="CU285">
            <v>2109966.5125000002</v>
          </cell>
          <cell r="CV285">
            <v>2109966.5125000002</v>
          </cell>
          <cell r="CW285">
            <v>2109966.5125000002</v>
          </cell>
          <cell r="CX285">
            <v>2567060.8260771562</v>
          </cell>
          <cell r="CY285">
            <v>2567060.8260771562</v>
          </cell>
          <cell r="CZ285">
            <v>2567060.8260771562</v>
          </cell>
          <cell r="DA285">
            <v>2567060.8260771562</v>
          </cell>
          <cell r="DB285">
            <v>2567060.8260771562</v>
          </cell>
          <cell r="DC285">
            <v>2567060.8260771562</v>
          </cell>
          <cell r="DD285">
            <v>2567060.8260771562</v>
          </cell>
          <cell r="DE285">
            <v>2567060.8260771562</v>
          </cell>
          <cell r="DF285">
            <v>2567060.8260771562</v>
          </cell>
          <cell r="DG285">
            <v>2567060.8260771562</v>
          </cell>
          <cell r="DH285">
            <v>2567060.8260771562</v>
          </cell>
          <cell r="DI285">
            <v>2567060.8260771562</v>
          </cell>
          <cell r="DJ285">
            <v>2450506.84</v>
          </cell>
          <cell r="DK285">
            <v>2450506.84</v>
          </cell>
          <cell r="DL285">
            <v>2450506.84</v>
          </cell>
          <cell r="DM285">
            <v>2450506.84</v>
          </cell>
          <cell r="DN285">
            <v>2450506.84</v>
          </cell>
          <cell r="DO285">
            <v>2450506.84</v>
          </cell>
          <cell r="DP285">
            <v>2450506.84</v>
          </cell>
          <cell r="DQ285">
            <v>2450506.84</v>
          </cell>
          <cell r="DR285">
            <v>2450506.84</v>
          </cell>
          <cell r="DS285">
            <v>2450506.84</v>
          </cell>
          <cell r="DT285">
            <v>2450506.84</v>
          </cell>
          <cell r="DU285">
            <v>2450506.84</v>
          </cell>
          <cell r="DV285">
            <v>2552421.9891666668</v>
          </cell>
          <cell r="DW285">
            <v>2552421.9891666668</v>
          </cell>
          <cell r="DX285">
            <v>2552421.9891666668</v>
          </cell>
          <cell r="DY285">
            <v>2552421.9891666668</v>
          </cell>
          <cell r="DZ285">
            <v>2552421.9891666668</v>
          </cell>
          <cell r="EA285">
            <v>2552421.9891666668</v>
          </cell>
          <cell r="EB285">
            <v>2552421.9891666668</v>
          </cell>
          <cell r="EC285">
            <v>2552421.9891666668</v>
          </cell>
          <cell r="ED285">
            <v>2552421.9891666668</v>
          </cell>
          <cell r="EE285">
            <v>2552421.9891666668</v>
          </cell>
          <cell r="EF285">
            <v>2552421.9891666668</v>
          </cell>
          <cell r="EG285">
            <v>2552421.9891666668</v>
          </cell>
          <cell r="EH285">
            <v>1973140.86</v>
          </cell>
          <cell r="EI285">
            <v>1973140.86</v>
          </cell>
          <cell r="EJ285">
            <v>1973140.86</v>
          </cell>
          <cell r="EK285">
            <v>1973140.86</v>
          </cell>
          <cell r="EL285">
            <v>1973140.86</v>
          </cell>
          <cell r="EM285">
            <v>1973140.86</v>
          </cell>
          <cell r="EN285">
            <v>2959711.29</v>
          </cell>
          <cell r="EO285">
            <v>2959711.29</v>
          </cell>
          <cell r="EP285">
            <v>2959711.29</v>
          </cell>
          <cell r="EQ285">
            <v>2959711.29</v>
          </cell>
          <cell r="ER285">
            <v>2959711.29</v>
          </cell>
          <cell r="ES285">
            <v>2959711.29</v>
          </cell>
        </row>
        <row r="286">
          <cell r="D286" t="str">
            <v>4131p</v>
          </cell>
          <cell r="E286" t="str">
            <v>Administrativni materijal</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524982.86083333334</v>
          </cell>
          <cell r="CM286">
            <v>524982.86083333334</v>
          </cell>
          <cell r="CN286">
            <v>524982.86083333334</v>
          </cell>
          <cell r="CO286">
            <v>524982.86083333334</v>
          </cell>
          <cell r="CP286">
            <v>524982.86083333334</v>
          </cell>
          <cell r="CQ286">
            <v>524982.86083333334</v>
          </cell>
          <cell r="CR286">
            <v>524982.86083333334</v>
          </cell>
          <cell r="CS286">
            <v>524982.86083333334</v>
          </cell>
          <cell r="CT286">
            <v>524982.86083333334</v>
          </cell>
          <cell r="CU286">
            <v>524982.86083333334</v>
          </cell>
          <cell r="CV286">
            <v>524982.86083333334</v>
          </cell>
          <cell r="CW286">
            <v>524982.86083333334</v>
          </cell>
          <cell r="CX286">
            <v>509745.79880760954</v>
          </cell>
          <cell r="CY286">
            <v>509745.79880760954</v>
          </cell>
          <cell r="CZ286">
            <v>509745.79880760954</v>
          </cell>
          <cell r="DA286">
            <v>509745.79880760954</v>
          </cell>
          <cell r="DB286">
            <v>509745.79880760954</v>
          </cell>
          <cell r="DC286">
            <v>509745.79880760954</v>
          </cell>
          <cell r="DD286">
            <v>509745.79880760954</v>
          </cell>
          <cell r="DE286">
            <v>509745.79880760954</v>
          </cell>
          <cell r="DF286">
            <v>509745.79880760954</v>
          </cell>
          <cell r="DG286">
            <v>509745.79880760954</v>
          </cell>
          <cell r="DH286">
            <v>509745.79880760954</v>
          </cell>
          <cell r="DI286">
            <v>509745.79880760954</v>
          </cell>
          <cell r="DJ286">
            <v>563652.23916666664</v>
          </cell>
          <cell r="DK286">
            <v>563652.23916666664</v>
          </cell>
          <cell r="DL286">
            <v>563652.23916666664</v>
          </cell>
          <cell r="DM286">
            <v>563652.23916666664</v>
          </cell>
          <cell r="DN286">
            <v>563652.23916666664</v>
          </cell>
          <cell r="DO286">
            <v>563652.23916666664</v>
          </cell>
          <cell r="DP286">
            <v>563652.23916666664</v>
          </cell>
          <cell r="DQ286">
            <v>563652.23916666664</v>
          </cell>
          <cell r="DR286">
            <v>563652.23916666664</v>
          </cell>
          <cell r="DS286">
            <v>563652.23916666664</v>
          </cell>
          <cell r="DT286">
            <v>563652.23916666664</v>
          </cell>
          <cell r="DU286">
            <v>563652.23916666664</v>
          </cell>
          <cell r="DV286">
            <v>0</v>
          </cell>
          <cell r="DW286">
            <v>0</v>
          </cell>
          <cell r="DX286">
            <v>0</v>
          </cell>
          <cell r="DY286">
            <v>0</v>
          </cell>
          <cell r="DZ286">
            <v>0</v>
          </cell>
          <cell r="EA286">
            <v>0</v>
          </cell>
          <cell r="EB286">
            <v>0</v>
          </cell>
          <cell r="EC286">
            <v>0</v>
          </cell>
          <cell r="ED286">
            <v>0</v>
          </cell>
          <cell r="EE286">
            <v>0</v>
          </cell>
          <cell r="EF286">
            <v>0</v>
          </cell>
          <cell r="EG286">
            <v>0</v>
          </cell>
          <cell r="EH286">
            <v>0</v>
          </cell>
          <cell r="EI286">
            <v>0</v>
          </cell>
          <cell r="EJ286">
            <v>0</v>
          </cell>
          <cell r="EK286">
            <v>0</v>
          </cell>
          <cell r="EL286">
            <v>0</v>
          </cell>
          <cell r="EM286">
            <v>0</v>
          </cell>
          <cell r="EN286">
            <v>0</v>
          </cell>
          <cell r="EO286">
            <v>0</v>
          </cell>
          <cell r="EP286">
            <v>0</v>
          </cell>
          <cell r="EQ286">
            <v>0</v>
          </cell>
          <cell r="ER286">
            <v>0</v>
          </cell>
          <cell r="ES286">
            <v>0</v>
          </cell>
        </row>
        <row r="287">
          <cell r="D287" t="str">
            <v>4132p</v>
          </cell>
          <cell r="E287" t="str">
            <v>Materijal za zdravstvenu zaštitu</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57550.642499999994</v>
          </cell>
          <cell r="CM287">
            <v>57550.642499999994</v>
          </cell>
          <cell r="CN287">
            <v>57550.642499999994</v>
          </cell>
          <cell r="CO287">
            <v>57550.642499999994</v>
          </cell>
          <cell r="CP287">
            <v>57550.642499999994</v>
          </cell>
          <cell r="CQ287">
            <v>57550.642499999994</v>
          </cell>
          <cell r="CR287">
            <v>57550.642499999994</v>
          </cell>
          <cell r="CS287">
            <v>57550.642499999994</v>
          </cell>
          <cell r="CT287">
            <v>57550.642499999994</v>
          </cell>
          <cell r="CU287">
            <v>57550.642499999994</v>
          </cell>
          <cell r="CV287">
            <v>57550.642499999994</v>
          </cell>
          <cell r="CW287">
            <v>57550.642499999994</v>
          </cell>
          <cell r="CX287">
            <v>68000.435934037057</v>
          </cell>
          <cell r="CY287">
            <v>68000.435934037057</v>
          </cell>
          <cell r="CZ287">
            <v>68000.435934037057</v>
          </cell>
          <cell r="DA287">
            <v>68000.435934037057</v>
          </cell>
          <cell r="DB287">
            <v>68000.435934037057</v>
          </cell>
          <cell r="DC287">
            <v>68000.435934037057</v>
          </cell>
          <cell r="DD287">
            <v>68000.435934037057</v>
          </cell>
          <cell r="DE287">
            <v>68000.435934037057</v>
          </cell>
          <cell r="DF287">
            <v>68000.435934037057</v>
          </cell>
          <cell r="DG287">
            <v>68000.435934037057</v>
          </cell>
          <cell r="DH287">
            <v>68000.435934037057</v>
          </cell>
          <cell r="DI287">
            <v>68000.435934037057</v>
          </cell>
          <cell r="DJ287">
            <v>82363.179166666669</v>
          </cell>
          <cell r="DK287">
            <v>82363.179166666669</v>
          </cell>
          <cell r="DL287">
            <v>82363.179166666669</v>
          </cell>
          <cell r="DM287">
            <v>82363.179166666669</v>
          </cell>
          <cell r="DN287">
            <v>82363.179166666669</v>
          </cell>
          <cell r="DO287">
            <v>82363.179166666669</v>
          </cell>
          <cell r="DP287">
            <v>82363.179166666669</v>
          </cell>
          <cell r="DQ287">
            <v>82363.179166666669</v>
          </cell>
          <cell r="DR287">
            <v>82363.179166666669</v>
          </cell>
          <cell r="DS287">
            <v>82363.179166666669</v>
          </cell>
          <cell r="DT287">
            <v>82363.179166666669</v>
          </cell>
          <cell r="DU287">
            <v>82363.179166666669</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row>
        <row r="288">
          <cell r="D288" t="str">
            <v>4133p</v>
          </cell>
          <cell r="E288" t="str">
            <v>Materijal za posebne namjene</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388482.88500000001</v>
          </cell>
          <cell r="CM288">
            <v>388482.88500000001</v>
          </cell>
          <cell r="CN288">
            <v>388482.88500000001</v>
          </cell>
          <cell r="CO288">
            <v>388482.88500000001</v>
          </cell>
          <cell r="CP288">
            <v>388482.88500000001</v>
          </cell>
          <cell r="CQ288">
            <v>388482.88500000001</v>
          </cell>
          <cell r="CR288">
            <v>388482.88500000001</v>
          </cell>
          <cell r="CS288">
            <v>388482.88500000001</v>
          </cell>
          <cell r="CT288">
            <v>388482.88500000001</v>
          </cell>
          <cell r="CU288">
            <v>388482.88500000001</v>
          </cell>
          <cell r="CV288">
            <v>388482.88500000001</v>
          </cell>
          <cell r="CW288">
            <v>388482.88500000001</v>
          </cell>
          <cell r="CX288">
            <v>504921.06750279834</v>
          </cell>
          <cell r="CY288">
            <v>504921.06750279834</v>
          </cell>
          <cell r="CZ288">
            <v>504921.06750279834</v>
          </cell>
          <cell r="DA288">
            <v>504921.06750279834</v>
          </cell>
          <cell r="DB288">
            <v>504921.06750279834</v>
          </cell>
          <cell r="DC288">
            <v>504921.06750279834</v>
          </cell>
          <cell r="DD288">
            <v>504921.06750279834</v>
          </cell>
          <cell r="DE288">
            <v>504921.06750279834</v>
          </cell>
          <cell r="DF288">
            <v>504921.06750279834</v>
          </cell>
          <cell r="DG288">
            <v>504921.06750279834</v>
          </cell>
          <cell r="DH288">
            <v>504921.06750279834</v>
          </cell>
          <cell r="DI288">
            <v>504921.06750279834</v>
          </cell>
          <cell r="DJ288">
            <v>428059.09333333332</v>
          </cell>
          <cell r="DK288">
            <v>428059.09333333332</v>
          </cell>
          <cell r="DL288">
            <v>428059.09333333332</v>
          </cell>
          <cell r="DM288">
            <v>428059.09333333332</v>
          </cell>
          <cell r="DN288">
            <v>428059.09333333332</v>
          </cell>
          <cell r="DO288">
            <v>428059.09333333332</v>
          </cell>
          <cell r="DP288">
            <v>428059.09333333332</v>
          </cell>
          <cell r="DQ288">
            <v>428059.09333333332</v>
          </cell>
          <cell r="DR288">
            <v>428059.09333333332</v>
          </cell>
          <cell r="DS288">
            <v>428059.09333333332</v>
          </cell>
          <cell r="DT288">
            <v>428059.09333333332</v>
          </cell>
          <cell r="DU288">
            <v>428059.09333333332</v>
          </cell>
          <cell r="DV288">
            <v>0</v>
          </cell>
          <cell r="DW288">
            <v>0</v>
          </cell>
          <cell r="DX288">
            <v>0</v>
          </cell>
          <cell r="DY288">
            <v>0</v>
          </cell>
          <cell r="DZ288">
            <v>0</v>
          </cell>
          <cell r="EA288">
            <v>0</v>
          </cell>
          <cell r="EB288">
            <v>0</v>
          </cell>
          <cell r="EC288">
            <v>0</v>
          </cell>
          <cell r="ED288">
            <v>0</v>
          </cell>
          <cell r="EE288">
            <v>0</v>
          </cell>
          <cell r="EF288">
            <v>0</v>
          </cell>
          <cell r="EG288">
            <v>0</v>
          </cell>
          <cell r="EH288">
            <v>0</v>
          </cell>
          <cell r="EI288">
            <v>0</v>
          </cell>
          <cell r="EJ288">
            <v>0</v>
          </cell>
          <cell r="EK288">
            <v>0</v>
          </cell>
          <cell r="EL288">
            <v>0</v>
          </cell>
          <cell r="EM288">
            <v>0</v>
          </cell>
          <cell r="EN288">
            <v>0</v>
          </cell>
          <cell r="EO288">
            <v>0</v>
          </cell>
          <cell r="EP288">
            <v>0</v>
          </cell>
          <cell r="EQ288">
            <v>0</v>
          </cell>
          <cell r="ER288">
            <v>0</v>
          </cell>
          <cell r="ES288">
            <v>0</v>
          </cell>
        </row>
        <row r="289">
          <cell r="D289" t="str">
            <v>4134p</v>
          </cell>
          <cell r="E289" t="str">
            <v>Rashodi za energiju</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500217.03249999997</v>
          </cell>
          <cell r="CM289">
            <v>500217.03249999997</v>
          </cell>
          <cell r="CN289">
            <v>500217.03249999997</v>
          </cell>
          <cell r="CO289">
            <v>500217.03249999997</v>
          </cell>
          <cell r="CP289">
            <v>500217.03249999997</v>
          </cell>
          <cell r="CQ289">
            <v>500217.03249999997</v>
          </cell>
          <cell r="CR289">
            <v>500217.03249999997</v>
          </cell>
          <cell r="CS289">
            <v>500217.03249999997</v>
          </cell>
          <cell r="CT289">
            <v>500217.03249999997</v>
          </cell>
          <cell r="CU289">
            <v>500217.03249999997</v>
          </cell>
          <cell r="CV289">
            <v>500217.03249999997</v>
          </cell>
          <cell r="CW289">
            <v>500217.03249999997</v>
          </cell>
          <cell r="CX289">
            <v>570061.04204176902</v>
          </cell>
          <cell r="CY289">
            <v>570061.04204176902</v>
          </cell>
          <cell r="CZ289">
            <v>570061.04204176902</v>
          </cell>
          <cell r="DA289">
            <v>570061.04204176902</v>
          </cell>
          <cell r="DB289">
            <v>570061.04204176902</v>
          </cell>
          <cell r="DC289">
            <v>570061.04204176902</v>
          </cell>
          <cell r="DD289">
            <v>570061.04204176902</v>
          </cell>
          <cell r="DE289">
            <v>570061.04204176902</v>
          </cell>
          <cell r="DF289">
            <v>570061.04204176902</v>
          </cell>
          <cell r="DG289">
            <v>570061.04204176902</v>
          </cell>
          <cell r="DH289">
            <v>570061.04204176902</v>
          </cell>
          <cell r="DI289">
            <v>570061.04204176902</v>
          </cell>
          <cell r="DJ289">
            <v>589989.77749999997</v>
          </cell>
          <cell r="DK289">
            <v>589989.77749999997</v>
          </cell>
          <cell r="DL289">
            <v>589989.77749999997</v>
          </cell>
          <cell r="DM289">
            <v>589989.77749999997</v>
          </cell>
          <cell r="DN289">
            <v>589989.77749999997</v>
          </cell>
          <cell r="DO289">
            <v>589989.77749999997</v>
          </cell>
          <cell r="DP289">
            <v>589989.77749999997</v>
          </cell>
          <cell r="DQ289">
            <v>589989.77749999997</v>
          </cell>
          <cell r="DR289">
            <v>589989.77749999997</v>
          </cell>
          <cell r="DS289">
            <v>589989.77749999997</v>
          </cell>
          <cell r="DT289">
            <v>589989.77749999997</v>
          </cell>
          <cell r="DU289">
            <v>589989.77749999997</v>
          </cell>
          <cell r="DV289">
            <v>0</v>
          </cell>
          <cell r="DW289">
            <v>0</v>
          </cell>
          <cell r="DX289">
            <v>0</v>
          </cell>
          <cell r="DY289">
            <v>0</v>
          </cell>
          <cell r="DZ289">
            <v>0</v>
          </cell>
          <cell r="EA289">
            <v>0</v>
          </cell>
          <cell r="EB289">
            <v>0</v>
          </cell>
          <cell r="EC289">
            <v>0</v>
          </cell>
          <cell r="ED289">
            <v>0</v>
          </cell>
          <cell r="EE289">
            <v>0</v>
          </cell>
          <cell r="EF289">
            <v>0</v>
          </cell>
          <cell r="EG289">
            <v>0</v>
          </cell>
          <cell r="EH289">
            <v>0</v>
          </cell>
          <cell r="EI289">
            <v>0</v>
          </cell>
          <cell r="EJ289">
            <v>0</v>
          </cell>
          <cell r="EK289">
            <v>0</v>
          </cell>
          <cell r="EL289">
            <v>0</v>
          </cell>
          <cell r="EM289">
            <v>0</v>
          </cell>
          <cell r="EN289">
            <v>0</v>
          </cell>
          <cell r="EO289">
            <v>0</v>
          </cell>
          <cell r="EP289">
            <v>0</v>
          </cell>
          <cell r="EQ289">
            <v>0</v>
          </cell>
          <cell r="ER289">
            <v>0</v>
          </cell>
          <cell r="ES289">
            <v>0</v>
          </cell>
        </row>
        <row r="290">
          <cell r="D290" t="str">
            <v>4135p</v>
          </cell>
          <cell r="E290" t="str">
            <v>Rashodi za gorivo</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638733.09166666667</v>
          </cell>
          <cell r="CM290">
            <v>638733.09166666667</v>
          </cell>
          <cell r="CN290">
            <v>638733.09166666667</v>
          </cell>
          <cell r="CO290">
            <v>638733.09166666667</v>
          </cell>
          <cell r="CP290">
            <v>638733.09166666667</v>
          </cell>
          <cell r="CQ290">
            <v>638733.09166666667</v>
          </cell>
          <cell r="CR290">
            <v>638733.09166666667</v>
          </cell>
          <cell r="CS290">
            <v>638733.09166666667</v>
          </cell>
          <cell r="CT290">
            <v>638733.09166666667</v>
          </cell>
          <cell r="CU290">
            <v>638733.09166666667</v>
          </cell>
          <cell r="CV290">
            <v>638733.09166666667</v>
          </cell>
          <cell r="CW290">
            <v>638733.09166666667</v>
          </cell>
          <cell r="CX290">
            <v>894502.49057674524</v>
          </cell>
          <cell r="CY290">
            <v>894502.49057674524</v>
          </cell>
          <cell r="CZ290">
            <v>894502.49057674524</v>
          </cell>
          <cell r="DA290">
            <v>894502.49057674524</v>
          </cell>
          <cell r="DB290">
            <v>894502.49057674524</v>
          </cell>
          <cell r="DC290">
            <v>894502.49057674524</v>
          </cell>
          <cell r="DD290">
            <v>894502.49057674524</v>
          </cell>
          <cell r="DE290">
            <v>894502.49057674524</v>
          </cell>
          <cell r="DF290">
            <v>894502.49057674524</v>
          </cell>
          <cell r="DG290">
            <v>894502.49057674524</v>
          </cell>
          <cell r="DH290">
            <v>894502.49057674524</v>
          </cell>
          <cell r="DI290">
            <v>894502.49057674524</v>
          </cell>
          <cell r="DJ290">
            <v>755325.88416666677</v>
          </cell>
          <cell r="DK290">
            <v>755325.88416666677</v>
          </cell>
          <cell r="DL290">
            <v>755325.88416666677</v>
          </cell>
          <cell r="DM290">
            <v>755325.88416666677</v>
          </cell>
          <cell r="DN290">
            <v>755325.88416666677</v>
          </cell>
          <cell r="DO290">
            <v>755325.88416666677</v>
          </cell>
          <cell r="DP290">
            <v>755325.88416666677</v>
          </cell>
          <cell r="DQ290">
            <v>755325.88416666677</v>
          </cell>
          <cell r="DR290">
            <v>755325.88416666677</v>
          </cell>
          <cell r="DS290">
            <v>755325.88416666677</v>
          </cell>
          <cell r="DT290">
            <v>755325.88416666677</v>
          </cell>
          <cell r="DU290">
            <v>755325.88416666677</v>
          </cell>
          <cell r="DV290">
            <v>0</v>
          </cell>
          <cell r="DW290">
            <v>0</v>
          </cell>
          <cell r="DX290">
            <v>0</v>
          </cell>
          <cell r="DY290">
            <v>0</v>
          </cell>
          <cell r="DZ290">
            <v>0</v>
          </cell>
          <cell r="EA290">
            <v>0</v>
          </cell>
          <cell r="EB290">
            <v>0</v>
          </cell>
          <cell r="EC290">
            <v>0</v>
          </cell>
          <cell r="ED290">
            <v>0</v>
          </cell>
          <cell r="EE290">
            <v>0</v>
          </cell>
          <cell r="EF290">
            <v>0</v>
          </cell>
          <cell r="EG290">
            <v>0</v>
          </cell>
          <cell r="EH290">
            <v>0</v>
          </cell>
          <cell r="EI290">
            <v>0</v>
          </cell>
          <cell r="EJ290">
            <v>0</v>
          </cell>
          <cell r="EK290">
            <v>0</v>
          </cell>
          <cell r="EL290">
            <v>0</v>
          </cell>
          <cell r="EM290">
            <v>0</v>
          </cell>
          <cell r="EN290">
            <v>0</v>
          </cell>
          <cell r="EO290">
            <v>0</v>
          </cell>
          <cell r="EP290">
            <v>0</v>
          </cell>
          <cell r="EQ290">
            <v>0</v>
          </cell>
          <cell r="ER290">
            <v>0</v>
          </cell>
          <cell r="ES290">
            <v>0</v>
          </cell>
        </row>
        <row r="291">
          <cell r="D291" t="str">
            <v>4139p</v>
          </cell>
          <cell r="E291" t="str">
            <v>Ostali rashodi za materijal</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v>0</v>
          </cell>
          <cell r="CJ291">
            <v>0</v>
          </cell>
          <cell r="CK291">
            <v>0</v>
          </cell>
          <cell r="CL291">
            <v>0</v>
          </cell>
          <cell r="CM291">
            <v>0</v>
          </cell>
          <cell r="CN291">
            <v>0</v>
          </cell>
          <cell r="CO291">
            <v>0</v>
          </cell>
          <cell r="CP291">
            <v>0</v>
          </cell>
          <cell r="CQ291">
            <v>0</v>
          </cell>
          <cell r="CR291">
            <v>0</v>
          </cell>
          <cell r="CS291">
            <v>0</v>
          </cell>
          <cell r="CT291">
            <v>0</v>
          </cell>
          <cell r="CU291">
            <v>0</v>
          </cell>
          <cell r="CV291">
            <v>0</v>
          </cell>
          <cell r="CW291">
            <v>0</v>
          </cell>
          <cell r="CX291">
            <v>19829.9912141971</v>
          </cell>
          <cell r="CY291">
            <v>19829.9912141971</v>
          </cell>
          <cell r="CZ291">
            <v>19829.9912141971</v>
          </cell>
          <cell r="DA291">
            <v>19829.9912141971</v>
          </cell>
          <cell r="DB291">
            <v>19829.9912141971</v>
          </cell>
          <cell r="DC291">
            <v>19829.9912141971</v>
          </cell>
          <cell r="DD291">
            <v>19829.9912141971</v>
          </cell>
          <cell r="DE291">
            <v>19829.9912141971</v>
          </cell>
          <cell r="DF291">
            <v>19829.9912141971</v>
          </cell>
          <cell r="DG291">
            <v>19829.9912141971</v>
          </cell>
          <cell r="DH291">
            <v>19829.9912141971</v>
          </cell>
          <cell r="DI291">
            <v>19829.9912141971</v>
          </cell>
          <cell r="DJ291">
            <v>31116.666666666668</v>
          </cell>
          <cell r="DK291">
            <v>31116.666666666668</v>
          </cell>
          <cell r="DL291">
            <v>31116.666666666668</v>
          </cell>
          <cell r="DM291">
            <v>31116.666666666668</v>
          </cell>
          <cell r="DN291">
            <v>31116.666666666668</v>
          </cell>
          <cell r="DO291">
            <v>31116.666666666668</v>
          </cell>
          <cell r="DP291">
            <v>31116.666666666668</v>
          </cell>
          <cell r="DQ291">
            <v>31116.666666666668</v>
          </cell>
          <cell r="DR291">
            <v>31116.666666666668</v>
          </cell>
          <cell r="DS291">
            <v>31116.666666666668</v>
          </cell>
          <cell r="DT291">
            <v>31116.666666666668</v>
          </cell>
          <cell r="DU291">
            <v>31116.666666666668</v>
          </cell>
          <cell r="DV291">
            <v>0</v>
          </cell>
          <cell r="DW291">
            <v>0</v>
          </cell>
          <cell r="DX291">
            <v>0</v>
          </cell>
          <cell r="DY291">
            <v>0</v>
          </cell>
          <cell r="DZ291">
            <v>0</v>
          </cell>
          <cell r="EA291">
            <v>0</v>
          </cell>
          <cell r="EB291">
            <v>0</v>
          </cell>
          <cell r="EC291">
            <v>0</v>
          </cell>
          <cell r="ED291">
            <v>0</v>
          </cell>
          <cell r="EE291">
            <v>0</v>
          </cell>
          <cell r="EF291">
            <v>0</v>
          </cell>
          <cell r="EG291">
            <v>0</v>
          </cell>
          <cell r="EH291">
            <v>0</v>
          </cell>
          <cell r="EI291">
            <v>0</v>
          </cell>
          <cell r="EJ291">
            <v>0</v>
          </cell>
          <cell r="EK291">
            <v>0</v>
          </cell>
          <cell r="EL291">
            <v>0</v>
          </cell>
          <cell r="EM291">
            <v>0</v>
          </cell>
          <cell r="EN291">
            <v>0</v>
          </cell>
          <cell r="EO291">
            <v>0</v>
          </cell>
          <cell r="EP291">
            <v>0</v>
          </cell>
          <cell r="EQ291">
            <v>0</v>
          </cell>
          <cell r="ER291">
            <v>0</v>
          </cell>
          <cell r="ES291">
            <v>0</v>
          </cell>
        </row>
        <row r="292">
          <cell r="A292">
            <v>0</v>
          </cell>
          <cell r="B292">
            <v>0</v>
          </cell>
          <cell r="C292">
            <v>414</v>
          </cell>
          <cell r="D292" t="str">
            <v>414p</v>
          </cell>
          <cell r="E292" t="str">
            <v>Rashodi za usluge</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v>0</v>
          </cell>
          <cell r="CJ292">
            <v>0</v>
          </cell>
          <cell r="CK292">
            <v>0</v>
          </cell>
          <cell r="CL292">
            <v>3636728.03</v>
          </cell>
          <cell r="CM292">
            <v>3636728.03</v>
          </cell>
          <cell r="CN292">
            <v>3636728.03</v>
          </cell>
          <cell r="CO292">
            <v>3636728.03</v>
          </cell>
          <cell r="CP292">
            <v>3636728.03</v>
          </cell>
          <cell r="CQ292">
            <v>3636728.03</v>
          </cell>
          <cell r="CR292">
            <v>3636728.03</v>
          </cell>
          <cell r="CS292">
            <v>3636728.03</v>
          </cell>
          <cell r="CT292">
            <v>3636728.03</v>
          </cell>
          <cell r="CU292">
            <v>3636728.03</v>
          </cell>
          <cell r="CV292">
            <v>3636728.03</v>
          </cell>
          <cell r="CW292">
            <v>3636728.03</v>
          </cell>
          <cell r="CX292">
            <v>3555210.7859614557</v>
          </cell>
          <cell r="CY292">
            <v>3555210.7859614557</v>
          </cell>
          <cell r="CZ292">
            <v>3555210.7859614557</v>
          </cell>
          <cell r="DA292">
            <v>3555210.7859614557</v>
          </cell>
          <cell r="DB292">
            <v>3555210.7859614557</v>
          </cell>
          <cell r="DC292">
            <v>3555210.7859614557</v>
          </cell>
          <cell r="DD292">
            <v>3555210.7859614557</v>
          </cell>
          <cell r="DE292">
            <v>3555210.7859614557</v>
          </cell>
          <cell r="DF292">
            <v>3555210.7859614557</v>
          </cell>
          <cell r="DG292">
            <v>3555210.7859614557</v>
          </cell>
          <cell r="DH292">
            <v>3555210.7859614557</v>
          </cell>
          <cell r="DI292">
            <v>3555210.7859614557</v>
          </cell>
          <cell r="DJ292">
            <v>3460881.1266666669</v>
          </cell>
          <cell r="DK292">
            <v>3460881.1266666669</v>
          </cell>
          <cell r="DL292">
            <v>3460881.1266666669</v>
          </cell>
          <cell r="DM292">
            <v>3460881.1266666669</v>
          </cell>
          <cell r="DN292">
            <v>3460881.1266666669</v>
          </cell>
          <cell r="DO292">
            <v>3460881.1266666669</v>
          </cell>
          <cell r="DP292">
            <v>3460881.1266666669</v>
          </cell>
          <cell r="DQ292">
            <v>3460881.1266666669</v>
          </cell>
          <cell r="DR292">
            <v>3460881.1266666669</v>
          </cell>
          <cell r="DS292">
            <v>3460881.1266666669</v>
          </cell>
          <cell r="DT292">
            <v>3460881.1266666669</v>
          </cell>
          <cell r="DU292">
            <v>3460881.1266666669</v>
          </cell>
          <cell r="DV292">
            <v>3780934.8033333328</v>
          </cell>
          <cell r="DW292">
            <v>3780934.8033333328</v>
          </cell>
          <cell r="DX292">
            <v>3780934.8033333328</v>
          </cell>
          <cell r="DY292">
            <v>3780934.8033333328</v>
          </cell>
          <cell r="DZ292">
            <v>3780934.8033333328</v>
          </cell>
          <cell r="EA292">
            <v>3780934.8033333328</v>
          </cell>
          <cell r="EB292">
            <v>3780934.8033333328</v>
          </cell>
          <cell r="EC292">
            <v>3780934.8033333328</v>
          </cell>
          <cell r="ED292">
            <v>3780934.8033333328</v>
          </cell>
          <cell r="EE292">
            <v>3780934.8033333328</v>
          </cell>
          <cell r="EF292">
            <v>3780934.8033333328</v>
          </cell>
          <cell r="EG292">
            <v>3780934.8033333328</v>
          </cell>
          <cell r="EH292">
            <v>3534983.4</v>
          </cell>
          <cell r="EI292">
            <v>3534983.4</v>
          </cell>
          <cell r="EJ292">
            <v>3534983.4</v>
          </cell>
          <cell r="EK292">
            <v>3534983.4</v>
          </cell>
          <cell r="EL292">
            <v>3534983.4</v>
          </cell>
          <cell r="EM292">
            <v>3534983.4</v>
          </cell>
          <cell r="EN292">
            <v>5302475.09</v>
          </cell>
          <cell r="EO292">
            <v>5302475.09</v>
          </cell>
          <cell r="EP292">
            <v>5302475.09</v>
          </cell>
          <cell r="EQ292">
            <v>5302475.09</v>
          </cell>
          <cell r="ER292">
            <v>5302475.09</v>
          </cell>
          <cell r="ES292">
            <v>5302475.09</v>
          </cell>
        </row>
        <row r="293">
          <cell r="D293" t="str">
            <v>4141p</v>
          </cell>
          <cell r="E293" t="str">
            <v>Službena putovanja</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403359.6141666667</v>
          </cell>
          <cell r="CM293">
            <v>403359.6141666667</v>
          </cell>
          <cell r="CN293">
            <v>403359.6141666667</v>
          </cell>
          <cell r="CO293">
            <v>403359.6141666667</v>
          </cell>
          <cell r="CP293">
            <v>403359.6141666667</v>
          </cell>
          <cell r="CQ293">
            <v>403359.6141666667</v>
          </cell>
          <cell r="CR293">
            <v>403359.6141666667</v>
          </cell>
          <cell r="CS293">
            <v>403359.6141666667</v>
          </cell>
          <cell r="CT293">
            <v>403359.6141666667</v>
          </cell>
          <cell r="CU293">
            <v>403359.6141666667</v>
          </cell>
          <cell r="CV293">
            <v>403359.6141666667</v>
          </cell>
          <cell r="CW293">
            <v>403359.6141666667</v>
          </cell>
          <cell r="CX293">
            <v>474900.64720598352</v>
          </cell>
          <cell r="CY293">
            <v>474900.64720598352</v>
          </cell>
          <cell r="CZ293">
            <v>474900.64720598352</v>
          </cell>
          <cell r="DA293">
            <v>474900.64720598352</v>
          </cell>
          <cell r="DB293">
            <v>474900.64720598352</v>
          </cell>
          <cell r="DC293">
            <v>474900.64720598352</v>
          </cell>
          <cell r="DD293">
            <v>474900.64720598352</v>
          </cell>
          <cell r="DE293">
            <v>474900.64720598352</v>
          </cell>
          <cell r="DF293">
            <v>474900.64720598352</v>
          </cell>
          <cell r="DG293">
            <v>474900.64720598352</v>
          </cell>
          <cell r="DH293">
            <v>474900.64720598352</v>
          </cell>
          <cell r="DI293">
            <v>474900.64720598352</v>
          </cell>
          <cell r="DJ293">
            <v>359062.23833333334</v>
          </cell>
          <cell r="DK293">
            <v>359062.23833333334</v>
          </cell>
          <cell r="DL293">
            <v>359062.23833333334</v>
          </cell>
          <cell r="DM293">
            <v>359062.23833333334</v>
          </cell>
          <cell r="DN293">
            <v>359062.23833333334</v>
          </cell>
          <cell r="DO293">
            <v>359062.23833333334</v>
          </cell>
          <cell r="DP293">
            <v>359062.23833333334</v>
          </cell>
          <cell r="DQ293">
            <v>359062.23833333334</v>
          </cell>
          <cell r="DR293">
            <v>359062.23833333334</v>
          </cell>
          <cell r="DS293">
            <v>359062.23833333334</v>
          </cell>
          <cell r="DT293">
            <v>359062.23833333334</v>
          </cell>
          <cell r="DU293">
            <v>359062.23833333334</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row>
        <row r="294">
          <cell r="D294" t="str">
            <v>4142p</v>
          </cell>
          <cell r="E294" t="str">
            <v>Reprezentacija</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v>0</v>
          </cell>
          <cell r="CJ294">
            <v>0</v>
          </cell>
          <cell r="CK294">
            <v>0</v>
          </cell>
          <cell r="CL294">
            <v>41926.574166666665</v>
          </cell>
          <cell r="CM294">
            <v>41926.574166666665</v>
          </cell>
          <cell r="CN294">
            <v>41926.574166666665</v>
          </cell>
          <cell r="CO294">
            <v>41926.574166666665</v>
          </cell>
          <cell r="CP294">
            <v>41926.574166666665</v>
          </cell>
          <cell r="CQ294">
            <v>41926.574166666665</v>
          </cell>
          <cell r="CR294">
            <v>41926.574166666665</v>
          </cell>
          <cell r="CS294">
            <v>41926.574166666665</v>
          </cell>
          <cell r="CT294">
            <v>41926.574166666665</v>
          </cell>
          <cell r="CU294">
            <v>41926.574166666665</v>
          </cell>
          <cell r="CV294">
            <v>41926.574166666665</v>
          </cell>
          <cell r="CW294">
            <v>41926.574166666665</v>
          </cell>
          <cell r="CX294">
            <v>36601.72000316067</v>
          </cell>
          <cell r="CY294">
            <v>36601.72000316067</v>
          </cell>
          <cell r="CZ294">
            <v>36601.72000316067</v>
          </cell>
          <cell r="DA294">
            <v>36601.72000316067</v>
          </cell>
          <cell r="DB294">
            <v>36601.72000316067</v>
          </cell>
          <cell r="DC294">
            <v>36601.72000316067</v>
          </cell>
          <cell r="DD294">
            <v>36601.72000316067</v>
          </cell>
          <cell r="DE294">
            <v>36601.72000316067</v>
          </cell>
          <cell r="DF294">
            <v>36601.72000316067</v>
          </cell>
          <cell r="DG294">
            <v>36601.72000316067</v>
          </cell>
          <cell r="DH294">
            <v>36601.72000316067</v>
          </cell>
          <cell r="DI294">
            <v>36601.72000316067</v>
          </cell>
          <cell r="DJ294">
            <v>34338.280833333331</v>
          </cell>
          <cell r="DK294">
            <v>34338.280833333331</v>
          </cell>
          <cell r="DL294">
            <v>34338.280833333331</v>
          </cell>
          <cell r="DM294">
            <v>34338.280833333331</v>
          </cell>
          <cell r="DN294">
            <v>34338.280833333331</v>
          </cell>
          <cell r="DO294">
            <v>34338.280833333331</v>
          </cell>
          <cell r="DP294">
            <v>34338.280833333331</v>
          </cell>
          <cell r="DQ294">
            <v>34338.280833333331</v>
          </cell>
          <cell r="DR294">
            <v>34338.280833333331</v>
          </cell>
          <cell r="DS294">
            <v>34338.280833333331</v>
          </cell>
          <cell r="DT294">
            <v>34338.280833333331</v>
          </cell>
          <cell r="DU294">
            <v>34338.280833333331</v>
          </cell>
          <cell r="DV294">
            <v>0</v>
          </cell>
          <cell r="DW294">
            <v>0</v>
          </cell>
          <cell r="DX294">
            <v>0</v>
          </cell>
          <cell r="DY294">
            <v>0</v>
          </cell>
          <cell r="DZ294">
            <v>0</v>
          </cell>
          <cell r="EA294">
            <v>0</v>
          </cell>
          <cell r="EB294">
            <v>0</v>
          </cell>
          <cell r="EC294">
            <v>0</v>
          </cell>
          <cell r="ED294">
            <v>0</v>
          </cell>
          <cell r="EE294">
            <v>0</v>
          </cell>
          <cell r="EF294">
            <v>0</v>
          </cell>
          <cell r="EG294">
            <v>0</v>
          </cell>
          <cell r="EH294">
            <v>0</v>
          </cell>
          <cell r="EI294">
            <v>0</v>
          </cell>
          <cell r="EJ294">
            <v>0</v>
          </cell>
          <cell r="EK294">
            <v>0</v>
          </cell>
          <cell r="EL294">
            <v>0</v>
          </cell>
          <cell r="EM294">
            <v>0</v>
          </cell>
          <cell r="EN294">
            <v>0</v>
          </cell>
          <cell r="EO294">
            <v>0</v>
          </cell>
          <cell r="EP294">
            <v>0</v>
          </cell>
          <cell r="EQ294">
            <v>0</v>
          </cell>
          <cell r="ER294">
            <v>0</v>
          </cell>
          <cell r="ES294">
            <v>0</v>
          </cell>
        </row>
        <row r="295">
          <cell r="D295" t="str">
            <v>4143p</v>
          </cell>
          <cell r="E295" t="str">
            <v>Komunikacione usluge</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cell r="BZ295">
            <v>0</v>
          </cell>
          <cell r="CA295">
            <v>0</v>
          </cell>
          <cell r="CB295">
            <v>0</v>
          </cell>
          <cell r="CC295">
            <v>0</v>
          </cell>
          <cell r="CD295">
            <v>0</v>
          </cell>
          <cell r="CE295">
            <v>0</v>
          </cell>
          <cell r="CF295">
            <v>0</v>
          </cell>
          <cell r="CG295">
            <v>0</v>
          </cell>
          <cell r="CH295">
            <v>0</v>
          </cell>
          <cell r="CI295">
            <v>0</v>
          </cell>
          <cell r="CJ295">
            <v>0</v>
          </cell>
          <cell r="CK295">
            <v>0</v>
          </cell>
          <cell r="CL295">
            <v>520158.69</v>
          </cell>
          <cell r="CM295">
            <v>520158.69</v>
          </cell>
          <cell r="CN295">
            <v>520158.69</v>
          </cell>
          <cell r="CO295">
            <v>520158.69</v>
          </cell>
          <cell r="CP295">
            <v>520158.69</v>
          </cell>
          <cell r="CQ295">
            <v>520158.69</v>
          </cell>
          <cell r="CR295">
            <v>520158.69</v>
          </cell>
          <cell r="CS295">
            <v>520158.69</v>
          </cell>
          <cell r="CT295">
            <v>520158.69</v>
          </cell>
          <cell r="CU295">
            <v>520158.69</v>
          </cell>
          <cell r="CV295">
            <v>520158.69</v>
          </cell>
          <cell r="CW295">
            <v>520158.69</v>
          </cell>
          <cell r="CX295">
            <v>554477.60404232587</v>
          </cell>
          <cell r="CY295">
            <v>554477.60404232587</v>
          </cell>
          <cell r="CZ295">
            <v>554477.60404232587</v>
          </cell>
          <cell r="DA295">
            <v>554477.60404232587</v>
          </cell>
          <cell r="DB295">
            <v>554477.60404232587</v>
          </cell>
          <cell r="DC295">
            <v>554477.60404232587</v>
          </cell>
          <cell r="DD295">
            <v>554477.60404232587</v>
          </cell>
          <cell r="DE295">
            <v>554477.60404232587</v>
          </cell>
          <cell r="DF295">
            <v>554477.60404232587</v>
          </cell>
          <cell r="DG295">
            <v>554477.60404232587</v>
          </cell>
          <cell r="DH295">
            <v>554477.60404232587</v>
          </cell>
          <cell r="DI295">
            <v>554477.60404232587</v>
          </cell>
          <cell r="DJ295">
            <v>523482.64500000002</v>
          </cell>
          <cell r="DK295">
            <v>523482.64500000002</v>
          </cell>
          <cell r="DL295">
            <v>523482.64500000002</v>
          </cell>
          <cell r="DM295">
            <v>523482.64500000002</v>
          </cell>
          <cell r="DN295">
            <v>523482.64500000002</v>
          </cell>
          <cell r="DO295">
            <v>523482.64500000002</v>
          </cell>
          <cell r="DP295">
            <v>523482.64500000002</v>
          </cell>
          <cell r="DQ295">
            <v>523482.64500000002</v>
          </cell>
          <cell r="DR295">
            <v>523482.64500000002</v>
          </cell>
          <cell r="DS295">
            <v>523482.64500000002</v>
          </cell>
          <cell r="DT295">
            <v>523482.64500000002</v>
          </cell>
          <cell r="DU295">
            <v>523482.64500000002</v>
          </cell>
          <cell r="DV295">
            <v>0</v>
          </cell>
          <cell r="DW295">
            <v>0</v>
          </cell>
          <cell r="DX295">
            <v>0</v>
          </cell>
          <cell r="DY295">
            <v>0</v>
          </cell>
          <cell r="DZ295">
            <v>0</v>
          </cell>
          <cell r="EA295">
            <v>0</v>
          </cell>
          <cell r="EB295">
            <v>0</v>
          </cell>
          <cell r="EC295">
            <v>0</v>
          </cell>
          <cell r="ED295">
            <v>0</v>
          </cell>
          <cell r="EE295">
            <v>0</v>
          </cell>
          <cell r="EF295">
            <v>0</v>
          </cell>
          <cell r="EG295">
            <v>0</v>
          </cell>
          <cell r="EH295">
            <v>0</v>
          </cell>
          <cell r="EI295">
            <v>0</v>
          </cell>
          <cell r="EJ295">
            <v>0</v>
          </cell>
          <cell r="EK295">
            <v>0</v>
          </cell>
          <cell r="EL295">
            <v>0</v>
          </cell>
          <cell r="EM295">
            <v>0</v>
          </cell>
          <cell r="EN295">
            <v>0</v>
          </cell>
          <cell r="EO295">
            <v>0</v>
          </cell>
          <cell r="EP295">
            <v>0</v>
          </cell>
          <cell r="EQ295">
            <v>0</v>
          </cell>
          <cell r="ER295">
            <v>0</v>
          </cell>
          <cell r="ES295">
            <v>0</v>
          </cell>
        </row>
        <row r="296">
          <cell r="D296" t="str">
            <v>4144p</v>
          </cell>
          <cell r="E296" t="str">
            <v>Bankarske usluge i negativne kursne razlike</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cell r="BZ296">
            <v>0</v>
          </cell>
          <cell r="CA296">
            <v>0</v>
          </cell>
          <cell r="CB296">
            <v>0</v>
          </cell>
          <cell r="CC296">
            <v>0</v>
          </cell>
          <cell r="CD296">
            <v>0</v>
          </cell>
          <cell r="CE296">
            <v>0</v>
          </cell>
          <cell r="CF296">
            <v>0</v>
          </cell>
          <cell r="CG296">
            <v>0</v>
          </cell>
          <cell r="CH296">
            <v>0</v>
          </cell>
          <cell r="CI296">
            <v>0</v>
          </cell>
          <cell r="CJ296">
            <v>0</v>
          </cell>
          <cell r="CK296">
            <v>0</v>
          </cell>
          <cell r="CL296">
            <v>245645.35499999998</v>
          </cell>
          <cell r="CM296">
            <v>245645.35499999998</v>
          </cell>
          <cell r="CN296">
            <v>245645.35499999998</v>
          </cell>
          <cell r="CO296">
            <v>245645.35499999998</v>
          </cell>
          <cell r="CP296">
            <v>245645.35499999998</v>
          </cell>
          <cell r="CQ296">
            <v>245645.35499999998</v>
          </cell>
          <cell r="CR296">
            <v>245645.35499999998</v>
          </cell>
          <cell r="CS296">
            <v>245645.35499999998</v>
          </cell>
          <cell r="CT296">
            <v>245645.35499999998</v>
          </cell>
          <cell r="CU296">
            <v>245645.35499999998</v>
          </cell>
          <cell r="CV296">
            <v>245645.35499999998</v>
          </cell>
          <cell r="CW296">
            <v>245645.35499999998</v>
          </cell>
          <cell r="CX296">
            <v>255268.47321223555</v>
          </cell>
          <cell r="CY296">
            <v>255268.47321223555</v>
          </cell>
          <cell r="CZ296">
            <v>255268.47321223555</v>
          </cell>
          <cell r="DA296">
            <v>255268.47321223555</v>
          </cell>
          <cell r="DB296">
            <v>255268.47321223555</v>
          </cell>
          <cell r="DC296">
            <v>255268.47321223555</v>
          </cell>
          <cell r="DD296">
            <v>255268.47321223555</v>
          </cell>
          <cell r="DE296">
            <v>255268.47321223555</v>
          </cell>
          <cell r="DF296">
            <v>255268.47321223555</v>
          </cell>
          <cell r="DG296">
            <v>255268.47321223555</v>
          </cell>
          <cell r="DH296">
            <v>255268.47321223555</v>
          </cell>
          <cell r="DI296">
            <v>255268.47321223555</v>
          </cell>
          <cell r="DJ296">
            <v>370596.14833333337</v>
          </cell>
          <cell r="DK296">
            <v>370596.14833333337</v>
          </cell>
          <cell r="DL296">
            <v>370596.14833333337</v>
          </cell>
          <cell r="DM296">
            <v>370596.14833333337</v>
          </cell>
          <cell r="DN296">
            <v>370596.14833333337</v>
          </cell>
          <cell r="DO296">
            <v>370596.14833333337</v>
          </cell>
          <cell r="DP296">
            <v>370596.14833333337</v>
          </cell>
          <cell r="DQ296">
            <v>370596.14833333337</v>
          </cell>
          <cell r="DR296">
            <v>370596.14833333337</v>
          </cell>
          <cell r="DS296">
            <v>370596.14833333337</v>
          </cell>
          <cell r="DT296">
            <v>370596.14833333337</v>
          </cell>
          <cell r="DU296">
            <v>370596.14833333337</v>
          </cell>
          <cell r="DV296">
            <v>0</v>
          </cell>
          <cell r="DW296">
            <v>0</v>
          </cell>
          <cell r="DX296">
            <v>0</v>
          </cell>
          <cell r="DY296">
            <v>0</v>
          </cell>
          <cell r="DZ296">
            <v>0</v>
          </cell>
          <cell r="EA296">
            <v>0</v>
          </cell>
          <cell r="EB296">
            <v>0</v>
          </cell>
          <cell r="EC296">
            <v>0</v>
          </cell>
          <cell r="ED296">
            <v>0</v>
          </cell>
          <cell r="EE296">
            <v>0</v>
          </cell>
          <cell r="EF296">
            <v>0</v>
          </cell>
          <cell r="EG296">
            <v>0</v>
          </cell>
          <cell r="EH296">
            <v>0</v>
          </cell>
          <cell r="EI296">
            <v>0</v>
          </cell>
          <cell r="EJ296">
            <v>0</v>
          </cell>
          <cell r="EK296">
            <v>0</v>
          </cell>
          <cell r="EL296">
            <v>0</v>
          </cell>
          <cell r="EM296">
            <v>0</v>
          </cell>
          <cell r="EN296">
            <v>0</v>
          </cell>
          <cell r="EO296">
            <v>0</v>
          </cell>
          <cell r="EP296">
            <v>0</v>
          </cell>
          <cell r="EQ296">
            <v>0</v>
          </cell>
          <cell r="ER296">
            <v>0</v>
          </cell>
          <cell r="ES296">
            <v>0</v>
          </cell>
        </row>
        <row r="297">
          <cell r="D297" t="str">
            <v>4145p</v>
          </cell>
          <cell r="E297" t="str">
            <v>Usluge prevoza</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cell r="BZ297">
            <v>0</v>
          </cell>
          <cell r="CA297">
            <v>0</v>
          </cell>
          <cell r="CB297">
            <v>0</v>
          </cell>
          <cell r="CC297">
            <v>0</v>
          </cell>
          <cell r="CD297">
            <v>0</v>
          </cell>
          <cell r="CE297">
            <v>0</v>
          </cell>
          <cell r="CF297">
            <v>0</v>
          </cell>
          <cell r="CG297">
            <v>0</v>
          </cell>
          <cell r="CH297">
            <v>0</v>
          </cell>
          <cell r="CI297">
            <v>0</v>
          </cell>
          <cell r="CJ297">
            <v>0</v>
          </cell>
          <cell r="CK297">
            <v>0</v>
          </cell>
          <cell r="CL297">
            <v>91913.333333333328</v>
          </cell>
          <cell r="CM297">
            <v>91913.333333333328</v>
          </cell>
          <cell r="CN297">
            <v>91913.333333333328</v>
          </cell>
          <cell r="CO297">
            <v>91913.333333333328</v>
          </cell>
          <cell r="CP297">
            <v>91913.333333333328</v>
          </cell>
          <cell r="CQ297">
            <v>91913.333333333328</v>
          </cell>
          <cell r="CR297">
            <v>91913.333333333328</v>
          </cell>
          <cell r="CS297">
            <v>91913.333333333328</v>
          </cell>
          <cell r="CT297">
            <v>91913.333333333328</v>
          </cell>
          <cell r="CU297">
            <v>91913.333333333328</v>
          </cell>
          <cell r="CV297">
            <v>91913.333333333328</v>
          </cell>
          <cell r="CW297">
            <v>91913.333333333328</v>
          </cell>
          <cell r="CX297">
            <v>95320.115048602951</v>
          </cell>
          <cell r="CY297">
            <v>95320.115048602951</v>
          </cell>
          <cell r="CZ297">
            <v>95320.115048602951</v>
          </cell>
          <cell r="DA297">
            <v>95320.115048602951</v>
          </cell>
          <cell r="DB297">
            <v>95320.115048602951</v>
          </cell>
          <cell r="DC297">
            <v>95320.115048602951</v>
          </cell>
          <cell r="DD297">
            <v>95320.115048602951</v>
          </cell>
          <cell r="DE297">
            <v>95320.115048602951</v>
          </cell>
          <cell r="DF297">
            <v>95320.115048602951</v>
          </cell>
          <cell r="DG297">
            <v>95320.115048602951</v>
          </cell>
          <cell r="DH297">
            <v>95320.115048602951</v>
          </cell>
          <cell r="DI297">
            <v>95320.115048602951</v>
          </cell>
          <cell r="DJ297">
            <v>78915.125</v>
          </cell>
          <cell r="DK297">
            <v>78915.125</v>
          </cell>
          <cell r="DL297">
            <v>78915.125</v>
          </cell>
          <cell r="DM297">
            <v>78915.125</v>
          </cell>
          <cell r="DN297">
            <v>78915.125</v>
          </cell>
          <cell r="DO297">
            <v>78915.125</v>
          </cell>
          <cell r="DP297">
            <v>78915.125</v>
          </cell>
          <cell r="DQ297">
            <v>78915.125</v>
          </cell>
          <cell r="DR297">
            <v>78915.125</v>
          </cell>
          <cell r="DS297">
            <v>78915.125</v>
          </cell>
          <cell r="DT297">
            <v>78915.125</v>
          </cell>
          <cell r="DU297">
            <v>78915.125</v>
          </cell>
          <cell r="DV297">
            <v>0</v>
          </cell>
          <cell r="DW297">
            <v>0</v>
          </cell>
          <cell r="DX297">
            <v>0</v>
          </cell>
          <cell r="DY297">
            <v>0</v>
          </cell>
          <cell r="DZ297">
            <v>0</v>
          </cell>
          <cell r="EA297">
            <v>0</v>
          </cell>
          <cell r="EB297">
            <v>0</v>
          </cell>
          <cell r="EC297">
            <v>0</v>
          </cell>
          <cell r="ED297">
            <v>0</v>
          </cell>
          <cell r="EE297">
            <v>0</v>
          </cell>
          <cell r="EF297">
            <v>0</v>
          </cell>
          <cell r="EG297">
            <v>0</v>
          </cell>
          <cell r="EH297">
            <v>0</v>
          </cell>
          <cell r="EI297">
            <v>0</v>
          </cell>
          <cell r="EJ297">
            <v>0</v>
          </cell>
          <cell r="EK297">
            <v>0</v>
          </cell>
          <cell r="EL297">
            <v>0</v>
          </cell>
          <cell r="EM297">
            <v>0</v>
          </cell>
          <cell r="EN297">
            <v>0</v>
          </cell>
          <cell r="EO297">
            <v>0</v>
          </cell>
          <cell r="EP297">
            <v>0</v>
          </cell>
          <cell r="EQ297">
            <v>0</v>
          </cell>
          <cell r="ER297">
            <v>0</v>
          </cell>
          <cell r="ES297">
            <v>0</v>
          </cell>
        </row>
        <row r="298">
          <cell r="D298" t="str">
            <v>4146p</v>
          </cell>
          <cell r="E298" t="str">
            <v>Advokatske, notarske i pravne usluge</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cell r="BZ298">
            <v>0</v>
          </cell>
          <cell r="CA298">
            <v>0</v>
          </cell>
          <cell r="CB298">
            <v>0</v>
          </cell>
          <cell r="CC298">
            <v>0</v>
          </cell>
          <cell r="CD298">
            <v>0</v>
          </cell>
          <cell r="CE298">
            <v>0</v>
          </cell>
          <cell r="CF298">
            <v>0</v>
          </cell>
          <cell r="CG298">
            <v>0</v>
          </cell>
          <cell r="CH298">
            <v>0</v>
          </cell>
          <cell r="CI298">
            <v>0</v>
          </cell>
          <cell r="CJ298">
            <v>0</v>
          </cell>
          <cell r="CK298">
            <v>0</v>
          </cell>
          <cell r="CL298">
            <v>129867.41666666667</v>
          </cell>
          <cell r="CM298">
            <v>129867.41666666667</v>
          </cell>
          <cell r="CN298">
            <v>129867.41666666667</v>
          </cell>
          <cell r="CO298">
            <v>129867.41666666667</v>
          </cell>
          <cell r="CP298">
            <v>129867.41666666667</v>
          </cell>
          <cell r="CQ298">
            <v>129867.41666666667</v>
          </cell>
          <cell r="CR298">
            <v>129867.41666666667</v>
          </cell>
          <cell r="CS298">
            <v>129867.41666666667</v>
          </cell>
          <cell r="CT298">
            <v>129867.41666666667</v>
          </cell>
          <cell r="CU298">
            <v>129867.41666666667</v>
          </cell>
          <cell r="CV298">
            <v>129867.41666666667</v>
          </cell>
          <cell r="CW298">
            <v>129867.41666666667</v>
          </cell>
          <cell r="CX298">
            <v>191362.34434435467</v>
          </cell>
          <cell r="CY298">
            <v>191362.34434435467</v>
          </cell>
          <cell r="CZ298">
            <v>191362.34434435467</v>
          </cell>
          <cell r="DA298">
            <v>191362.34434435467</v>
          </cell>
          <cell r="DB298">
            <v>191362.34434435467</v>
          </cell>
          <cell r="DC298">
            <v>191362.34434435467</v>
          </cell>
          <cell r="DD298">
            <v>191362.34434435467</v>
          </cell>
          <cell r="DE298">
            <v>191362.34434435467</v>
          </cell>
          <cell r="DF298">
            <v>191362.34434435467</v>
          </cell>
          <cell r="DG298">
            <v>191362.34434435467</v>
          </cell>
          <cell r="DH298">
            <v>191362.34434435467</v>
          </cell>
          <cell r="DI298">
            <v>191362.34434435467</v>
          </cell>
          <cell r="DJ298">
            <v>176326.52416666667</v>
          </cell>
          <cell r="DK298">
            <v>176326.52416666667</v>
          </cell>
          <cell r="DL298">
            <v>176326.52416666667</v>
          </cell>
          <cell r="DM298">
            <v>176326.52416666667</v>
          </cell>
          <cell r="DN298">
            <v>176326.52416666667</v>
          </cell>
          <cell r="DO298">
            <v>176326.52416666667</v>
          </cell>
          <cell r="DP298">
            <v>176326.52416666667</v>
          </cell>
          <cell r="DQ298">
            <v>176326.52416666667</v>
          </cell>
          <cell r="DR298">
            <v>176326.52416666667</v>
          </cell>
          <cell r="DS298">
            <v>176326.52416666667</v>
          </cell>
          <cell r="DT298">
            <v>176326.52416666667</v>
          </cell>
          <cell r="DU298">
            <v>176326.52416666667</v>
          </cell>
          <cell r="DV298">
            <v>0</v>
          </cell>
          <cell r="DW298">
            <v>0</v>
          </cell>
          <cell r="DX298">
            <v>0</v>
          </cell>
          <cell r="DY298">
            <v>0</v>
          </cell>
          <cell r="DZ298">
            <v>0</v>
          </cell>
          <cell r="EA298">
            <v>0</v>
          </cell>
          <cell r="EB298">
            <v>0</v>
          </cell>
          <cell r="EC298">
            <v>0</v>
          </cell>
          <cell r="ED298">
            <v>0</v>
          </cell>
          <cell r="EE298">
            <v>0</v>
          </cell>
          <cell r="EF298">
            <v>0</v>
          </cell>
          <cell r="EG298">
            <v>0</v>
          </cell>
          <cell r="EH298">
            <v>0</v>
          </cell>
          <cell r="EI298">
            <v>0</v>
          </cell>
          <cell r="EJ298">
            <v>0</v>
          </cell>
          <cell r="EK298">
            <v>0</v>
          </cell>
          <cell r="EL298">
            <v>0</v>
          </cell>
          <cell r="EM298">
            <v>0</v>
          </cell>
          <cell r="EN298">
            <v>0</v>
          </cell>
          <cell r="EO298">
            <v>0</v>
          </cell>
          <cell r="EP298">
            <v>0</v>
          </cell>
          <cell r="EQ298">
            <v>0</v>
          </cell>
          <cell r="ER298">
            <v>0</v>
          </cell>
          <cell r="ES298">
            <v>0</v>
          </cell>
        </row>
        <row r="299">
          <cell r="D299" t="str">
            <v>4147p</v>
          </cell>
          <cell r="E299" t="str">
            <v>Konsultantske usluge, projekti i studije</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cell r="BZ299">
            <v>0</v>
          </cell>
          <cell r="CA299">
            <v>0</v>
          </cell>
          <cell r="CB299">
            <v>0</v>
          </cell>
          <cell r="CC299">
            <v>0</v>
          </cell>
          <cell r="CD299">
            <v>0</v>
          </cell>
          <cell r="CE299">
            <v>0</v>
          </cell>
          <cell r="CF299">
            <v>0</v>
          </cell>
          <cell r="CG299">
            <v>0</v>
          </cell>
          <cell r="CH299">
            <v>0</v>
          </cell>
          <cell r="CI299">
            <v>0</v>
          </cell>
          <cell r="CJ299">
            <v>0</v>
          </cell>
          <cell r="CK299">
            <v>0</v>
          </cell>
          <cell r="CL299">
            <v>1562893.1016666666</v>
          </cell>
          <cell r="CM299">
            <v>1562893.1016666666</v>
          </cell>
          <cell r="CN299">
            <v>1562893.1016666666</v>
          </cell>
          <cell r="CO299">
            <v>1562893.1016666666</v>
          </cell>
          <cell r="CP299">
            <v>1562893.1016666666</v>
          </cell>
          <cell r="CQ299">
            <v>1562893.1016666666</v>
          </cell>
          <cell r="CR299">
            <v>1562893.1016666666</v>
          </cell>
          <cell r="CS299">
            <v>1562893.1016666666</v>
          </cell>
          <cell r="CT299">
            <v>1562893.1016666666</v>
          </cell>
          <cell r="CU299">
            <v>1562893.1016666666</v>
          </cell>
          <cell r="CV299">
            <v>1562893.1016666666</v>
          </cell>
          <cell r="CW299">
            <v>1562893.1016666666</v>
          </cell>
          <cell r="CX299">
            <v>1378043.4232588904</v>
          </cell>
          <cell r="CY299">
            <v>1378043.4232588904</v>
          </cell>
          <cell r="CZ299">
            <v>1378043.4232588904</v>
          </cell>
          <cell r="DA299">
            <v>1378043.4232588904</v>
          </cell>
          <cell r="DB299">
            <v>1378043.4232588904</v>
          </cell>
          <cell r="DC299">
            <v>1378043.4232588904</v>
          </cell>
          <cell r="DD299">
            <v>1378043.4232588904</v>
          </cell>
          <cell r="DE299">
            <v>1378043.4232588904</v>
          </cell>
          <cell r="DF299">
            <v>1378043.4232588904</v>
          </cell>
          <cell r="DG299">
            <v>1378043.4232588904</v>
          </cell>
          <cell r="DH299">
            <v>1378043.4232588904</v>
          </cell>
          <cell r="DI299">
            <v>1378043.4232588904</v>
          </cell>
          <cell r="DJ299">
            <v>1255232.0716666665</v>
          </cell>
          <cell r="DK299">
            <v>1255232.0716666665</v>
          </cell>
          <cell r="DL299">
            <v>1255232.0716666665</v>
          </cell>
          <cell r="DM299">
            <v>1255232.0716666665</v>
          </cell>
          <cell r="DN299">
            <v>1255232.0716666665</v>
          </cell>
          <cell r="DO299">
            <v>1255232.0716666665</v>
          </cell>
          <cell r="DP299">
            <v>1255232.0716666665</v>
          </cell>
          <cell r="DQ299">
            <v>1255232.0716666665</v>
          </cell>
          <cell r="DR299">
            <v>1255232.0716666665</v>
          </cell>
          <cell r="DS299">
            <v>1255232.0716666665</v>
          </cell>
          <cell r="DT299">
            <v>1255232.0716666665</v>
          </cell>
          <cell r="DU299">
            <v>1255232.0716666665</v>
          </cell>
          <cell r="DV299">
            <v>0</v>
          </cell>
          <cell r="DW299">
            <v>0</v>
          </cell>
          <cell r="DX299">
            <v>0</v>
          </cell>
          <cell r="DY299">
            <v>0</v>
          </cell>
          <cell r="DZ299">
            <v>0</v>
          </cell>
          <cell r="EA299">
            <v>0</v>
          </cell>
          <cell r="EB299">
            <v>0</v>
          </cell>
          <cell r="EC299">
            <v>0</v>
          </cell>
          <cell r="ED299">
            <v>0</v>
          </cell>
          <cell r="EE299">
            <v>0</v>
          </cell>
          <cell r="EF299">
            <v>0</v>
          </cell>
          <cell r="EG299">
            <v>0</v>
          </cell>
          <cell r="EH299">
            <v>0</v>
          </cell>
          <cell r="EI299">
            <v>0</v>
          </cell>
          <cell r="EJ299">
            <v>0</v>
          </cell>
          <cell r="EK299">
            <v>0</v>
          </cell>
          <cell r="EL299">
            <v>0</v>
          </cell>
          <cell r="EM299">
            <v>0</v>
          </cell>
          <cell r="EN299">
            <v>0</v>
          </cell>
          <cell r="EO299">
            <v>0</v>
          </cell>
          <cell r="EP299">
            <v>0</v>
          </cell>
          <cell r="EQ299">
            <v>0</v>
          </cell>
          <cell r="ER299">
            <v>0</v>
          </cell>
          <cell r="ES299">
            <v>0</v>
          </cell>
        </row>
        <row r="300">
          <cell r="D300" t="str">
            <v>4148p</v>
          </cell>
          <cell r="E300" t="str">
            <v>Usluge stručnog usavršavanja</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cell r="BZ300">
            <v>0</v>
          </cell>
          <cell r="CA300">
            <v>0</v>
          </cell>
          <cell r="CB300">
            <v>0</v>
          </cell>
          <cell r="CC300">
            <v>0</v>
          </cell>
          <cell r="CD300">
            <v>0</v>
          </cell>
          <cell r="CE300">
            <v>0</v>
          </cell>
          <cell r="CF300">
            <v>0</v>
          </cell>
          <cell r="CG300">
            <v>0</v>
          </cell>
          <cell r="CH300">
            <v>0</v>
          </cell>
          <cell r="CI300">
            <v>0</v>
          </cell>
          <cell r="CJ300">
            <v>0</v>
          </cell>
          <cell r="CK300">
            <v>0</v>
          </cell>
          <cell r="CL300">
            <v>119475.49083333333</v>
          </cell>
          <cell r="CM300">
            <v>119475.49083333333</v>
          </cell>
          <cell r="CN300">
            <v>119475.49083333333</v>
          </cell>
          <cell r="CO300">
            <v>119475.49083333333</v>
          </cell>
          <cell r="CP300">
            <v>119475.49083333333</v>
          </cell>
          <cell r="CQ300">
            <v>119475.49083333333</v>
          </cell>
          <cell r="CR300">
            <v>119475.49083333333</v>
          </cell>
          <cell r="CS300">
            <v>119475.49083333333</v>
          </cell>
          <cell r="CT300">
            <v>119475.49083333333</v>
          </cell>
          <cell r="CU300">
            <v>119475.49083333333</v>
          </cell>
          <cell r="CV300">
            <v>119475.49083333333</v>
          </cell>
          <cell r="CW300">
            <v>119475.49083333333</v>
          </cell>
          <cell r="CX300">
            <v>105093.75354828646</v>
          </cell>
          <cell r="CY300">
            <v>105093.75354828646</v>
          </cell>
          <cell r="CZ300">
            <v>105093.75354828646</v>
          </cell>
          <cell r="DA300">
            <v>105093.75354828646</v>
          </cell>
          <cell r="DB300">
            <v>105093.75354828646</v>
          </cell>
          <cell r="DC300">
            <v>105093.75354828646</v>
          </cell>
          <cell r="DD300">
            <v>105093.75354828646</v>
          </cell>
          <cell r="DE300">
            <v>105093.75354828646</v>
          </cell>
          <cell r="DF300">
            <v>105093.75354828646</v>
          </cell>
          <cell r="DG300">
            <v>105093.75354828646</v>
          </cell>
          <cell r="DH300">
            <v>105093.75354828646</v>
          </cell>
          <cell r="DI300">
            <v>105093.75354828646</v>
          </cell>
          <cell r="DJ300">
            <v>106549.58083333333</v>
          </cell>
          <cell r="DK300">
            <v>106549.58083333333</v>
          </cell>
          <cell r="DL300">
            <v>106549.58083333333</v>
          </cell>
          <cell r="DM300">
            <v>106549.58083333333</v>
          </cell>
          <cell r="DN300">
            <v>106549.58083333333</v>
          </cell>
          <cell r="DO300">
            <v>106549.58083333333</v>
          </cell>
          <cell r="DP300">
            <v>106549.58083333333</v>
          </cell>
          <cell r="DQ300">
            <v>106549.58083333333</v>
          </cell>
          <cell r="DR300">
            <v>106549.58083333333</v>
          </cell>
          <cell r="DS300">
            <v>106549.58083333333</v>
          </cell>
          <cell r="DT300">
            <v>106549.58083333333</v>
          </cell>
          <cell r="DU300">
            <v>106549.58083333333</v>
          </cell>
          <cell r="DV300">
            <v>0</v>
          </cell>
          <cell r="DW300">
            <v>0</v>
          </cell>
          <cell r="DX300">
            <v>0</v>
          </cell>
          <cell r="DY300">
            <v>0</v>
          </cell>
          <cell r="DZ300">
            <v>0</v>
          </cell>
          <cell r="EA300">
            <v>0</v>
          </cell>
          <cell r="EB300">
            <v>0</v>
          </cell>
          <cell r="EC300">
            <v>0</v>
          </cell>
          <cell r="ED300">
            <v>0</v>
          </cell>
          <cell r="EE300">
            <v>0</v>
          </cell>
          <cell r="EF300">
            <v>0</v>
          </cell>
          <cell r="EG300">
            <v>0</v>
          </cell>
          <cell r="EH300">
            <v>0</v>
          </cell>
          <cell r="EI300">
            <v>0</v>
          </cell>
          <cell r="EJ300">
            <v>0</v>
          </cell>
          <cell r="EK300">
            <v>0</v>
          </cell>
          <cell r="EL300">
            <v>0</v>
          </cell>
          <cell r="EM300">
            <v>0</v>
          </cell>
          <cell r="EN300">
            <v>0</v>
          </cell>
          <cell r="EO300">
            <v>0</v>
          </cell>
          <cell r="EP300">
            <v>0</v>
          </cell>
          <cell r="EQ300">
            <v>0</v>
          </cell>
          <cell r="ER300">
            <v>0</v>
          </cell>
          <cell r="ES300">
            <v>0</v>
          </cell>
        </row>
        <row r="301">
          <cell r="D301" t="str">
            <v>4149p</v>
          </cell>
          <cell r="E301" t="str">
            <v>Ostale usluge</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cell r="BZ301">
            <v>0</v>
          </cell>
          <cell r="CA301">
            <v>0</v>
          </cell>
          <cell r="CB301">
            <v>0</v>
          </cell>
          <cell r="CC301">
            <v>0</v>
          </cell>
          <cell r="CD301">
            <v>0</v>
          </cell>
          <cell r="CE301">
            <v>0</v>
          </cell>
          <cell r="CF301">
            <v>0</v>
          </cell>
          <cell r="CG301">
            <v>0</v>
          </cell>
          <cell r="CH301">
            <v>0</v>
          </cell>
          <cell r="CI301">
            <v>0</v>
          </cell>
          <cell r="CJ301">
            <v>0</v>
          </cell>
          <cell r="CK301">
            <v>0</v>
          </cell>
          <cell r="CL301">
            <v>521488.45416666666</v>
          </cell>
          <cell r="CM301">
            <v>521488.45416666666</v>
          </cell>
          <cell r="CN301">
            <v>521488.45416666666</v>
          </cell>
          <cell r="CO301">
            <v>521488.45416666666</v>
          </cell>
          <cell r="CP301">
            <v>521488.45416666666</v>
          </cell>
          <cell r="CQ301">
            <v>521488.45416666666</v>
          </cell>
          <cell r="CR301">
            <v>521488.45416666666</v>
          </cell>
          <cell r="CS301">
            <v>521488.45416666666</v>
          </cell>
          <cell r="CT301">
            <v>521488.45416666666</v>
          </cell>
          <cell r="CU301">
            <v>521488.45416666666</v>
          </cell>
          <cell r="CV301">
            <v>521488.45416666666</v>
          </cell>
          <cell r="CW301">
            <v>521488.45416666666</v>
          </cell>
          <cell r="CX301">
            <v>464142.70529761608</v>
          </cell>
          <cell r="CY301">
            <v>464142.70529761608</v>
          </cell>
          <cell r="CZ301">
            <v>464142.70529761608</v>
          </cell>
          <cell r="DA301">
            <v>464142.70529761608</v>
          </cell>
          <cell r="DB301">
            <v>464142.70529761608</v>
          </cell>
          <cell r="DC301">
            <v>464142.70529761608</v>
          </cell>
          <cell r="DD301">
            <v>464142.70529761608</v>
          </cell>
          <cell r="DE301">
            <v>464142.70529761608</v>
          </cell>
          <cell r="DF301">
            <v>464142.70529761608</v>
          </cell>
          <cell r="DG301">
            <v>464142.70529761608</v>
          </cell>
          <cell r="DH301">
            <v>464142.70529761608</v>
          </cell>
          <cell r="DI301">
            <v>464142.70529761608</v>
          </cell>
          <cell r="DJ301">
            <v>556378.51249999995</v>
          </cell>
          <cell r="DK301">
            <v>556378.51249999995</v>
          </cell>
          <cell r="DL301">
            <v>556378.51249999995</v>
          </cell>
          <cell r="DM301">
            <v>556378.51249999995</v>
          </cell>
          <cell r="DN301">
            <v>556378.51249999995</v>
          </cell>
          <cell r="DO301">
            <v>556378.51249999995</v>
          </cell>
          <cell r="DP301">
            <v>556378.51249999995</v>
          </cell>
          <cell r="DQ301">
            <v>556378.51249999995</v>
          </cell>
          <cell r="DR301">
            <v>556378.51249999995</v>
          </cell>
          <cell r="DS301">
            <v>556378.51249999995</v>
          </cell>
          <cell r="DT301">
            <v>556378.51249999995</v>
          </cell>
          <cell r="DU301">
            <v>556378.51249999995</v>
          </cell>
          <cell r="DV301">
            <v>0</v>
          </cell>
          <cell r="DW301">
            <v>0</v>
          </cell>
          <cell r="DX301">
            <v>0</v>
          </cell>
          <cell r="DY301">
            <v>0</v>
          </cell>
          <cell r="DZ301">
            <v>0</v>
          </cell>
          <cell r="EA301">
            <v>0</v>
          </cell>
          <cell r="EB301">
            <v>0</v>
          </cell>
          <cell r="EC301">
            <v>0</v>
          </cell>
          <cell r="ED301">
            <v>0</v>
          </cell>
          <cell r="EE301">
            <v>0</v>
          </cell>
          <cell r="EF301">
            <v>0</v>
          </cell>
          <cell r="EG301">
            <v>0</v>
          </cell>
          <cell r="EH301">
            <v>0</v>
          </cell>
          <cell r="EI301">
            <v>0</v>
          </cell>
          <cell r="EJ301">
            <v>0</v>
          </cell>
          <cell r="EK301">
            <v>0</v>
          </cell>
          <cell r="EL301">
            <v>0</v>
          </cell>
          <cell r="EM301">
            <v>0</v>
          </cell>
          <cell r="EN301">
            <v>0</v>
          </cell>
          <cell r="EO301">
            <v>0</v>
          </cell>
          <cell r="EP301">
            <v>0</v>
          </cell>
          <cell r="EQ301">
            <v>0</v>
          </cell>
          <cell r="ER301">
            <v>0</v>
          </cell>
          <cell r="ES301">
            <v>0</v>
          </cell>
        </row>
        <row r="302">
          <cell r="A302">
            <v>0</v>
          </cell>
          <cell r="B302">
            <v>0</v>
          </cell>
          <cell r="C302">
            <v>415</v>
          </cell>
          <cell r="D302" t="str">
            <v>415p</v>
          </cell>
          <cell r="E302" t="str">
            <v>Rashodi za tekuće održavanje</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cell r="BZ302">
            <v>0</v>
          </cell>
          <cell r="CA302">
            <v>0</v>
          </cell>
          <cell r="CB302">
            <v>0</v>
          </cell>
          <cell r="CC302">
            <v>0</v>
          </cell>
          <cell r="CD302">
            <v>0</v>
          </cell>
          <cell r="CE302">
            <v>0</v>
          </cell>
          <cell r="CF302">
            <v>0</v>
          </cell>
          <cell r="CG302">
            <v>0</v>
          </cell>
          <cell r="CH302">
            <v>0</v>
          </cell>
          <cell r="CI302">
            <v>0</v>
          </cell>
          <cell r="CJ302">
            <v>0</v>
          </cell>
          <cell r="CK302">
            <v>0</v>
          </cell>
          <cell r="CL302">
            <v>1705556.6708333332</v>
          </cell>
          <cell r="CM302">
            <v>1705556.6708333332</v>
          </cell>
          <cell r="CN302">
            <v>1705556.6708333332</v>
          </cell>
          <cell r="CO302">
            <v>1705556.6708333332</v>
          </cell>
          <cell r="CP302">
            <v>1705556.6708333332</v>
          </cell>
          <cell r="CQ302">
            <v>1705556.6708333332</v>
          </cell>
          <cell r="CR302">
            <v>1705556.6708333332</v>
          </cell>
          <cell r="CS302">
            <v>1705556.6708333332</v>
          </cell>
          <cell r="CT302">
            <v>1705556.6708333332</v>
          </cell>
          <cell r="CU302">
            <v>1705556.6708333332</v>
          </cell>
          <cell r="CV302">
            <v>1705556.6708333332</v>
          </cell>
          <cell r="CW302">
            <v>1705556.6708333332</v>
          </cell>
          <cell r="CX302">
            <v>1804616.9333333331</v>
          </cell>
          <cell r="CY302">
            <v>1804616.9333333331</v>
          </cell>
          <cell r="CZ302">
            <v>1804616.9333333331</v>
          </cell>
          <cell r="DA302">
            <v>1804616.9333333331</v>
          </cell>
          <cell r="DB302">
            <v>1804616.9333333331</v>
          </cell>
          <cell r="DC302">
            <v>1804616.9333333331</v>
          </cell>
          <cell r="DD302">
            <v>1804616.9333333331</v>
          </cell>
          <cell r="DE302">
            <v>1804616.9333333331</v>
          </cell>
          <cell r="DF302">
            <v>1804616.9333333331</v>
          </cell>
          <cell r="DG302">
            <v>1804616.9333333331</v>
          </cell>
          <cell r="DH302">
            <v>1804616.9333333331</v>
          </cell>
          <cell r="DI302">
            <v>1804116.9333333331</v>
          </cell>
          <cell r="DJ302">
            <v>1734268.4441666668</v>
          </cell>
          <cell r="DK302">
            <v>1734268.4441666668</v>
          </cell>
          <cell r="DL302">
            <v>1734268.4441666668</v>
          </cell>
          <cell r="DM302">
            <v>1734268.4441666668</v>
          </cell>
          <cell r="DN302">
            <v>1734268.4441666668</v>
          </cell>
          <cell r="DO302">
            <v>1734268.4441666668</v>
          </cell>
          <cell r="DP302">
            <v>1734268.4441666668</v>
          </cell>
          <cell r="DQ302">
            <v>1734268.4441666668</v>
          </cell>
          <cell r="DR302">
            <v>1734268.4441666668</v>
          </cell>
          <cell r="DS302">
            <v>1734268.4441666668</v>
          </cell>
          <cell r="DT302">
            <v>1734268.4441666668</v>
          </cell>
          <cell r="DU302">
            <v>1734268.4441666668</v>
          </cell>
          <cell r="DV302">
            <v>1778023.41</v>
          </cell>
          <cell r="DW302">
            <v>1778023.41</v>
          </cell>
          <cell r="DX302">
            <v>1778023.41</v>
          </cell>
          <cell r="DY302">
            <v>1778023.41</v>
          </cell>
          <cell r="DZ302">
            <v>1778023.41</v>
          </cell>
          <cell r="EA302">
            <v>1778023.41</v>
          </cell>
          <cell r="EB302">
            <v>1778023.41</v>
          </cell>
          <cell r="EC302">
            <v>1778023.41</v>
          </cell>
          <cell r="ED302">
            <v>1778023.41</v>
          </cell>
          <cell r="EE302">
            <v>1778023.41</v>
          </cell>
          <cell r="EF302">
            <v>1778023.41</v>
          </cell>
          <cell r="EG302">
            <v>1778023.41</v>
          </cell>
          <cell r="EH302">
            <v>1415131.31</v>
          </cell>
          <cell r="EI302">
            <v>1415131.31</v>
          </cell>
          <cell r="EJ302">
            <v>1415131.31</v>
          </cell>
          <cell r="EK302">
            <v>1415131.31</v>
          </cell>
          <cell r="EL302">
            <v>1415131.31</v>
          </cell>
          <cell r="EM302">
            <v>1415131.31</v>
          </cell>
          <cell r="EN302">
            <v>2122696.9700000002</v>
          </cell>
          <cell r="EO302">
            <v>2122696.9700000002</v>
          </cell>
          <cell r="EP302">
            <v>2122696.9700000002</v>
          </cell>
          <cell r="EQ302">
            <v>2122696.9700000002</v>
          </cell>
          <cell r="ER302">
            <v>2122696.9700000002</v>
          </cell>
          <cell r="ES302">
            <v>2122696.9700000002</v>
          </cell>
        </row>
        <row r="303">
          <cell r="D303" t="str">
            <v>4151p</v>
          </cell>
          <cell r="E303" t="str">
            <v>Tekuće održavanje javne infrastrukture</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cell r="BZ303">
            <v>0</v>
          </cell>
          <cell r="CA303">
            <v>0</v>
          </cell>
          <cell r="CB303">
            <v>0</v>
          </cell>
          <cell r="CC303">
            <v>0</v>
          </cell>
          <cell r="CD303">
            <v>0</v>
          </cell>
          <cell r="CE303">
            <v>0</v>
          </cell>
          <cell r="CF303">
            <v>0</v>
          </cell>
          <cell r="CG303">
            <v>0</v>
          </cell>
          <cell r="CH303">
            <v>0</v>
          </cell>
          <cell r="CI303">
            <v>0</v>
          </cell>
          <cell r="CJ303">
            <v>0</v>
          </cell>
          <cell r="CK303">
            <v>0</v>
          </cell>
          <cell r="CL303">
            <v>1379583.3333333333</v>
          </cell>
          <cell r="CM303">
            <v>1379583.3333333333</v>
          </cell>
          <cell r="CN303">
            <v>1379583.3333333333</v>
          </cell>
          <cell r="CO303">
            <v>1379583.3333333333</v>
          </cell>
          <cell r="CP303">
            <v>1379583.3333333333</v>
          </cell>
          <cell r="CQ303">
            <v>1379583.3333333333</v>
          </cell>
          <cell r="CR303">
            <v>1379583.3333333333</v>
          </cell>
          <cell r="CS303">
            <v>1379583.3333333333</v>
          </cell>
          <cell r="CT303">
            <v>1379583.3333333333</v>
          </cell>
          <cell r="CU303">
            <v>1379583.3333333333</v>
          </cell>
          <cell r="CV303">
            <v>1379583.3333333333</v>
          </cell>
          <cell r="CW303">
            <v>1379583.3333333333</v>
          </cell>
          <cell r="CX303">
            <v>1391775.75</v>
          </cell>
          <cell r="CY303">
            <v>1391775.75</v>
          </cell>
          <cell r="CZ303">
            <v>1391775.75</v>
          </cell>
          <cell r="DA303">
            <v>1391775.75</v>
          </cell>
          <cell r="DB303">
            <v>1391775.75</v>
          </cell>
          <cell r="DC303">
            <v>1391775.75</v>
          </cell>
          <cell r="DD303">
            <v>1391775.75</v>
          </cell>
          <cell r="DE303">
            <v>1391775.75</v>
          </cell>
          <cell r="DF303">
            <v>1391775.75</v>
          </cell>
          <cell r="DG303">
            <v>1391775.75</v>
          </cell>
          <cell r="DH303">
            <v>1391775.75</v>
          </cell>
          <cell r="DI303">
            <v>1391275.75</v>
          </cell>
          <cell r="DJ303">
            <v>1367666.6666666667</v>
          </cell>
          <cell r="DK303">
            <v>1367666.6666666667</v>
          </cell>
          <cell r="DL303">
            <v>1367666.6666666667</v>
          </cell>
          <cell r="DM303">
            <v>1367666.6666666667</v>
          </cell>
          <cell r="DN303">
            <v>1367666.6666666667</v>
          </cell>
          <cell r="DO303">
            <v>1367666.6666666667</v>
          </cell>
          <cell r="DP303">
            <v>1367666.6666666667</v>
          </cell>
          <cell r="DQ303">
            <v>1367666.6666666667</v>
          </cell>
          <cell r="DR303">
            <v>1367666.6666666667</v>
          </cell>
          <cell r="DS303">
            <v>1367666.6666666667</v>
          </cell>
          <cell r="DT303">
            <v>1367666.6666666667</v>
          </cell>
          <cell r="DU303">
            <v>1367666.6666666667</v>
          </cell>
          <cell r="DV303">
            <v>0</v>
          </cell>
          <cell r="DW303">
            <v>0</v>
          </cell>
          <cell r="DX303">
            <v>0</v>
          </cell>
          <cell r="DY303">
            <v>0</v>
          </cell>
          <cell r="DZ303">
            <v>0</v>
          </cell>
          <cell r="EA303">
            <v>0</v>
          </cell>
          <cell r="EB303">
            <v>0</v>
          </cell>
          <cell r="EC303">
            <v>0</v>
          </cell>
          <cell r="ED303">
            <v>0</v>
          </cell>
          <cell r="EE303">
            <v>0</v>
          </cell>
          <cell r="EF303">
            <v>0</v>
          </cell>
          <cell r="EG303">
            <v>0</v>
          </cell>
          <cell r="EH303">
            <v>0</v>
          </cell>
          <cell r="EI303">
            <v>0</v>
          </cell>
          <cell r="EJ303">
            <v>0</v>
          </cell>
          <cell r="EK303">
            <v>0</v>
          </cell>
          <cell r="EL303">
            <v>0</v>
          </cell>
          <cell r="EM303">
            <v>0</v>
          </cell>
          <cell r="EN303">
            <v>0</v>
          </cell>
          <cell r="EO303">
            <v>0</v>
          </cell>
          <cell r="EP303">
            <v>0</v>
          </cell>
          <cell r="EQ303">
            <v>0</v>
          </cell>
          <cell r="ER303">
            <v>0</v>
          </cell>
          <cell r="ES303">
            <v>0</v>
          </cell>
        </row>
        <row r="304">
          <cell r="D304" t="str">
            <v>4152p</v>
          </cell>
          <cell r="E304" t="str">
            <v>Tekuće održavanje građevinskih objekata</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cell r="BZ304">
            <v>0</v>
          </cell>
          <cell r="CA304">
            <v>0</v>
          </cell>
          <cell r="CB304">
            <v>0</v>
          </cell>
          <cell r="CC304">
            <v>0</v>
          </cell>
          <cell r="CD304">
            <v>0</v>
          </cell>
          <cell r="CE304">
            <v>0</v>
          </cell>
          <cell r="CF304">
            <v>0</v>
          </cell>
          <cell r="CG304">
            <v>0</v>
          </cell>
          <cell r="CH304">
            <v>0</v>
          </cell>
          <cell r="CI304">
            <v>0</v>
          </cell>
          <cell r="CJ304">
            <v>0</v>
          </cell>
          <cell r="CK304">
            <v>0</v>
          </cell>
          <cell r="CL304">
            <v>119125.75833333335</v>
          </cell>
          <cell r="CM304">
            <v>119125.75833333335</v>
          </cell>
          <cell r="CN304">
            <v>119125.75833333335</v>
          </cell>
          <cell r="CO304">
            <v>119125.75833333335</v>
          </cell>
          <cell r="CP304">
            <v>119125.75833333335</v>
          </cell>
          <cell r="CQ304">
            <v>119125.75833333335</v>
          </cell>
          <cell r="CR304">
            <v>119125.75833333335</v>
          </cell>
          <cell r="CS304">
            <v>119125.75833333335</v>
          </cell>
          <cell r="CT304">
            <v>119125.75833333335</v>
          </cell>
          <cell r="CU304">
            <v>119125.75833333335</v>
          </cell>
          <cell r="CV304">
            <v>119125.75833333335</v>
          </cell>
          <cell r="CW304">
            <v>119125.75833333335</v>
          </cell>
          <cell r="CX304">
            <v>125527.68416666666</v>
          </cell>
          <cell r="CY304">
            <v>125527.68416666666</v>
          </cell>
          <cell r="CZ304">
            <v>125527.68416666666</v>
          </cell>
          <cell r="DA304">
            <v>125527.68416666666</v>
          </cell>
          <cell r="DB304">
            <v>125527.68416666666</v>
          </cell>
          <cell r="DC304">
            <v>125527.68416666666</v>
          </cell>
          <cell r="DD304">
            <v>125527.68416666666</v>
          </cell>
          <cell r="DE304">
            <v>125527.68416666666</v>
          </cell>
          <cell r="DF304">
            <v>125527.68416666666</v>
          </cell>
          <cell r="DG304">
            <v>125527.68416666666</v>
          </cell>
          <cell r="DH304">
            <v>125527.68416666666</v>
          </cell>
          <cell r="DI304">
            <v>125527.68416666666</v>
          </cell>
          <cell r="DJ304">
            <v>122583.6125</v>
          </cell>
          <cell r="DK304">
            <v>122583.6125</v>
          </cell>
          <cell r="DL304">
            <v>122583.6125</v>
          </cell>
          <cell r="DM304">
            <v>122583.6125</v>
          </cell>
          <cell r="DN304">
            <v>122583.6125</v>
          </cell>
          <cell r="DO304">
            <v>122583.6125</v>
          </cell>
          <cell r="DP304">
            <v>122583.6125</v>
          </cell>
          <cell r="DQ304">
            <v>122583.6125</v>
          </cell>
          <cell r="DR304">
            <v>122583.6125</v>
          </cell>
          <cell r="DS304">
            <v>122583.6125</v>
          </cell>
          <cell r="DT304">
            <v>122583.6125</v>
          </cell>
          <cell r="DU304">
            <v>122583.6125</v>
          </cell>
          <cell r="DV304">
            <v>0</v>
          </cell>
          <cell r="DW304">
            <v>0</v>
          </cell>
          <cell r="DX304">
            <v>0</v>
          </cell>
          <cell r="DY304">
            <v>0</v>
          </cell>
          <cell r="DZ304">
            <v>0</v>
          </cell>
          <cell r="EA304">
            <v>0</v>
          </cell>
          <cell r="EB304">
            <v>0</v>
          </cell>
          <cell r="EC304">
            <v>0</v>
          </cell>
          <cell r="ED304">
            <v>0</v>
          </cell>
          <cell r="EE304">
            <v>0</v>
          </cell>
          <cell r="EF304">
            <v>0</v>
          </cell>
          <cell r="EG304">
            <v>0</v>
          </cell>
          <cell r="EH304">
            <v>0</v>
          </cell>
          <cell r="EI304">
            <v>0</v>
          </cell>
          <cell r="EJ304">
            <v>0</v>
          </cell>
          <cell r="EK304">
            <v>0</v>
          </cell>
          <cell r="EL304">
            <v>0</v>
          </cell>
          <cell r="EM304">
            <v>0</v>
          </cell>
          <cell r="EN304">
            <v>0</v>
          </cell>
          <cell r="EO304">
            <v>0</v>
          </cell>
          <cell r="EP304">
            <v>0</v>
          </cell>
          <cell r="EQ304">
            <v>0</v>
          </cell>
          <cell r="ER304">
            <v>0</v>
          </cell>
          <cell r="ES304">
            <v>0</v>
          </cell>
        </row>
        <row r="305">
          <cell r="D305" t="str">
            <v>4153p</v>
          </cell>
          <cell r="E305" t="str">
            <v>Tekuće održavanje opreme</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cell r="BZ305">
            <v>0</v>
          </cell>
          <cell r="CA305">
            <v>0</v>
          </cell>
          <cell r="CB305">
            <v>0</v>
          </cell>
          <cell r="CC305">
            <v>0</v>
          </cell>
          <cell r="CD305">
            <v>0</v>
          </cell>
          <cell r="CE305">
            <v>0</v>
          </cell>
          <cell r="CF305">
            <v>0</v>
          </cell>
          <cell r="CG305">
            <v>0</v>
          </cell>
          <cell r="CH305">
            <v>0</v>
          </cell>
          <cell r="CI305">
            <v>0</v>
          </cell>
          <cell r="CJ305">
            <v>0</v>
          </cell>
          <cell r="CK305">
            <v>0</v>
          </cell>
          <cell r="CL305">
            <v>206847.57916666669</v>
          </cell>
          <cell r="CM305">
            <v>206847.57916666669</v>
          </cell>
          <cell r="CN305">
            <v>206847.57916666669</v>
          </cell>
          <cell r="CO305">
            <v>206847.57916666669</v>
          </cell>
          <cell r="CP305">
            <v>206847.57916666669</v>
          </cell>
          <cell r="CQ305">
            <v>206847.57916666669</v>
          </cell>
          <cell r="CR305">
            <v>206847.57916666669</v>
          </cell>
          <cell r="CS305">
            <v>206847.57916666669</v>
          </cell>
          <cell r="CT305">
            <v>206847.57916666669</v>
          </cell>
          <cell r="CU305">
            <v>206847.57916666669</v>
          </cell>
          <cell r="CV305">
            <v>206847.57916666669</v>
          </cell>
          <cell r="CW305">
            <v>206847.57916666669</v>
          </cell>
          <cell r="CX305">
            <v>287313.49916666659</v>
          </cell>
          <cell r="CY305">
            <v>287313.49916666659</v>
          </cell>
          <cell r="CZ305">
            <v>287313.49916666659</v>
          </cell>
          <cell r="DA305">
            <v>287313.49916666659</v>
          </cell>
          <cell r="DB305">
            <v>287313.49916666659</v>
          </cell>
          <cell r="DC305">
            <v>287313.49916666659</v>
          </cell>
          <cell r="DD305">
            <v>287313.49916666659</v>
          </cell>
          <cell r="DE305">
            <v>287313.49916666659</v>
          </cell>
          <cell r="DF305">
            <v>287313.49916666659</v>
          </cell>
          <cell r="DG305">
            <v>287313.49916666659</v>
          </cell>
          <cell r="DH305">
            <v>287313.49916666659</v>
          </cell>
          <cell r="DI305">
            <v>287313.49916666659</v>
          </cell>
          <cell r="DJ305">
            <v>244018.16500000001</v>
          </cell>
          <cell r="DK305">
            <v>244018.16500000001</v>
          </cell>
          <cell r="DL305">
            <v>244018.16500000001</v>
          </cell>
          <cell r="DM305">
            <v>244018.16500000001</v>
          </cell>
          <cell r="DN305">
            <v>244018.16500000001</v>
          </cell>
          <cell r="DO305">
            <v>244018.16500000001</v>
          </cell>
          <cell r="DP305">
            <v>244018.16500000001</v>
          </cell>
          <cell r="DQ305">
            <v>244018.16500000001</v>
          </cell>
          <cell r="DR305">
            <v>244018.16500000001</v>
          </cell>
          <cell r="DS305">
            <v>244018.16500000001</v>
          </cell>
          <cell r="DT305">
            <v>244018.16500000001</v>
          </cell>
          <cell r="DU305">
            <v>244018.16500000001</v>
          </cell>
          <cell r="DV305">
            <v>0</v>
          </cell>
          <cell r="DW305">
            <v>0</v>
          </cell>
          <cell r="DX305">
            <v>0</v>
          </cell>
          <cell r="DY305">
            <v>0</v>
          </cell>
          <cell r="DZ305">
            <v>0</v>
          </cell>
          <cell r="EA305">
            <v>0</v>
          </cell>
          <cell r="EB305">
            <v>0</v>
          </cell>
          <cell r="EC305">
            <v>0</v>
          </cell>
          <cell r="ED305">
            <v>0</v>
          </cell>
          <cell r="EE305">
            <v>0</v>
          </cell>
          <cell r="EF305">
            <v>0</v>
          </cell>
          <cell r="EG305">
            <v>0</v>
          </cell>
          <cell r="EH305">
            <v>0</v>
          </cell>
          <cell r="EI305">
            <v>0</v>
          </cell>
          <cell r="EJ305">
            <v>0</v>
          </cell>
          <cell r="EK305">
            <v>0</v>
          </cell>
          <cell r="EL305">
            <v>0</v>
          </cell>
          <cell r="EM305">
            <v>0</v>
          </cell>
          <cell r="EN305">
            <v>0</v>
          </cell>
          <cell r="EO305">
            <v>0</v>
          </cell>
          <cell r="EP305">
            <v>0</v>
          </cell>
          <cell r="EQ305">
            <v>0</v>
          </cell>
          <cell r="ER305">
            <v>0</v>
          </cell>
          <cell r="ES305">
            <v>0</v>
          </cell>
        </row>
        <row r="306">
          <cell r="A306">
            <v>0</v>
          </cell>
          <cell r="B306">
            <v>0</v>
          </cell>
          <cell r="C306">
            <v>416</v>
          </cell>
          <cell r="D306" t="str">
            <v>416p</v>
          </cell>
          <cell r="E306" t="str">
            <v>Kamate</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cell r="BZ306">
            <v>0</v>
          </cell>
          <cell r="CA306">
            <v>0</v>
          </cell>
          <cell r="CB306">
            <v>0</v>
          </cell>
          <cell r="CC306">
            <v>0</v>
          </cell>
          <cell r="CD306">
            <v>0</v>
          </cell>
          <cell r="CE306">
            <v>0</v>
          </cell>
          <cell r="CF306">
            <v>0</v>
          </cell>
          <cell r="CG306">
            <v>0</v>
          </cell>
          <cell r="CH306">
            <v>0</v>
          </cell>
          <cell r="CI306">
            <v>0</v>
          </cell>
          <cell r="CJ306">
            <v>0</v>
          </cell>
          <cell r="CK306">
            <v>0</v>
          </cell>
          <cell r="CL306">
            <v>5866967.2749999994</v>
          </cell>
          <cell r="CM306">
            <v>5866967.2749999994</v>
          </cell>
          <cell r="CN306">
            <v>5866967.2749999994</v>
          </cell>
          <cell r="CO306">
            <v>5866967.2749999994</v>
          </cell>
          <cell r="CP306">
            <v>5866967.2749999994</v>
          </cell>
          <cell r="CQ306">
            <v>5866967.2749999994</v>
          </cell>
          <cell r="CR306">
            <v>5866967.2749999994</v>
          </cell>
          <cell r="CS306">
            <v>5866967.2749999994</v>
          </cell>
          <cell r="CT306">
            <v>5866967.2749999994</v>
          </cell>
          <cell r="CU306">
            <v>5866967.2749999994</v>
          </cell>
          <cell r="CV306">
            <v>5866967.2749999994</v>
          </cell>
          <cell r="CW306">
            <v>5866967.2749999994</v>
          </cell>
          <cell r="CX306">
            <v>6297113.5108333332</v>
          </cell>
          <cell r="CY306">
            <v>6297113.5108333332</v>
          </cell>
          <cell r="CZ306">
            <v>6297113.5108333332</v>
          </cell>
          <cell r="DA306">
            <v>6297113.5108333332</v>
          </cell>
          <cell r="DB306">
            <v>6297113.5108333332</v>
          </cell>
          <cell r="DC306">
            <v>6297113.5108333332</v>
          </cell>
          <cell r="DD306">
            <v>6297113.5108333332</v>
          </cell>
          <cell r="DE306">
            <v>6297113.5108333332</v>
          </cell>
          <cell r="DF306">
            <v>6297113.5108333332</v>
          </cell>
          <cell r="DG306">
            <v>6297113.5108333332</v>
          </cell>
          <cell r="DH306">
            <v>6297113.5108333332</v>
          </cell>
          <cell r="DI306">
            <v>6297113.5108333332</v>
          </cell>
          <cell r="DJ306">
            <v>6313823.6641666666</v>
          </cell>
          <cell r="DK306">
            <v>6313823.6641666666</v>
          </cell>
          <cell r="DL306">
            <v>6313823.6641666666</v>
          </cell>
          <cell r="DM306">
            <v>6313823.6641666666</v>
          </cell>
          <cell r="DN306">
            <v>6313823.6641666666</v>
          </cell>
          <cell r="DO306">
            <v>6313823.6641666666</v>
          </cell>
          <cell r="DP306">
            <v>6313823.6641666666</v>
          </cell>
          <cell r="DQ306">
            <v>6313823.6641666666</v>
          </cell>
          <cell r="DR306">
            <v>6313823.6641666666</v>
          </cell>
          <cell r="DS306">
            <v>6313823.6641666666</v>
          </cell>
          <cell r="DT306">
            <v>6313823.6641666666</v>
          </cell>
          <cell r="DU306">
            <v>6313823.6641666666</v>
          </cell>
          <cell r="DV306">
            <v>6374029.6833333336</v>
          </cell>
          <cell r="DW306">
            <v>6374029.6833333336</v>
          </cell>
          <cell r="DX306">
            <v>6374029.6833333336</v>
          </cell>
          <cell r="DY306">
            <v>6374029.6833333336</v>
          </cell>
          <cell r="DZ306">
            <v>6374029.6833333336</v>
          </cell>
          <cell r="EA306">
            <v>6374029.6833333336</v>
          </cell>
          <cell r="EB306">
            <v>6374029.6833333336</v>
          </cell>
          <cell r="EC306">
            <v>6374029.6833333336</v>
          </cell>
          <cell r="ED306">
            <v>6374029.6833333336</v>
          </cell>
          <cell r="EE306">
            <v>6374029.6833333336</v>
          </cell>
          <cell r="EF306">
            <v>6374029.6833333336</v>
          </cell>
          <cell r="EG306">
            <v>6374029.6833333336</v>
          </cell>
          <cell r="EH306">
            <v>3333757.43</v>
          </cell>
          <cell r="EI306">
            <v>1096671.53</v>
          </cell>
          <cell r="EJ306">
            <v>36126290.18</v>
          </cell>
          <cell r="EK306">
            <v>21246911.27</v>
          </cell>
          <cell r="EL306">
            <v>16205436.859999999</v>
          </cell>
          <cell r="EM306">
            <v>2300084.98</v>
          </cell>
          <cell r="EN306">
            <v>5535297.3899999997</v>
          </cell>
          <cell r="EO306">
            <v>1275261.51</v>
          </cell>
          <cell r="EP306">
            <v>1875594.36</v>
          </cell>
          <cell r="EQ306">
            <v>394180.91</v>
          </cell>
          <cell r="ER306">
            <v>3829719.18</v>
          </cell>
          <cell r="ES306">
            <v>2144420.31</v>
          </cell>
          <cell r="ET306">
            <v>0</v>
          </cell>
        </row>
        <row r="307">
          <cell r="D307" t="str">
            <v>4161p</v>
          </cell>
          <cell r="E307" t="str">
            <v>Kamate rezidentima</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498500</v>
          </cell>
          <cell r="CM307">
            <v>498500</v>
          </cell>
          <cell r="CN307">
            <v>498500</v>
          </cell>
          <cell r="CO307">
            <v>498500</v>
          </cell>
          <cell r="CP307">
            <v>498500</v>
          </cell>
          <cell r="CQ307">
            <v>498500</v>
          </cell>
          <cell r="CR307">
            <v>498500</v>
          </cell>
          <cell r="CS307">
            <v>498500</v>
          </cell>
          <cell r="CT307">
            <v>498500</v>
          </cell>
          <cell r="CU307">
            <v>498500</v>
          </cell>
          <cell r="CV307">
            <v>498500</v>
          </cell>
          <cell r="CW307">
            <v>498500</v>
          </cell>
          <cell r="CX307">
            <v>817754.84511759283</v>
          </cell>
          <cell r="CY307">
            <v>817754.84511759283</v>
          </cell>
          <cell r="CZ307">
            <v>817754.84511759283</v>
          </cell>
          <cell r="DA307">
            <v>817754.84511759283</v>
          </cell>
          <cell r="DB307">
            <v>817754.84511759283</v>
          </cell>
          <cell r="DC307">
            <v>817754.84511759283</v>
          </cell>
          <cell r="DD307">
            <v>817754.84511759283</v>
          </cell>
          <cell r="DE307">
            <v>817754.84511759283</v>
          </cell>
          <cell r="DF307">
            <v>817754.84511759283</v>
          </cell>
          <cell r="DG307">
            <v>817754.84511759283</v>
          </cell>
          <cell r="DH307">
            <v>817754.84511759283</v>
          </cell>
          <cell r="DI307">
            <v>817754.84511759295</v>
          </cell>
          <cell r="DJ307">
            <v>565782.0708333333</v>
          </cell>
          <cell r="DK307">
            <v>565782.0708333333</v>
          </cell>
          <cell r="DL307">
            <v>565782.0708333333</v>
          </cell>
          <cell r="DM307">
            <v>565782.0708333333</v>
          </cell>
          <cell r="DN307">
            <v>565782.0708333333</v>
          </cell>
          <cell r="DO307">
            <v>565782.0708333333</v>
          </cell>
          <cell r="DP307">
            <v>565782.0708333333</v>
          </cell>
          <cell r="DQ307">
            <v>565782.0708333333</v>
          </cell>
          <cell r="DR307">
            <v>565782.0708333333</v>
          </cell>
          <cell r="DS307">
            <v>565782.0708333333</v>
          </cell>
          <cell r="DT307">
            <v>565782.0708333333</v>
          </cell>
          <cell r="DU307">
            <v>565782.0708333333</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row>
        <row r="308">
          <cell r="D308" t="str">
            <v>4162p</v>
          </cell>
          <cell r="E308" t="str">
            <v>Kamate nerezidentima</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cell r="BZ308">
            <v>0</v>
          </cell>
          <cell r="CA308">
            <v>0</v>
          </cell>
          <cell r="CB308">
            <v>0</v>
          </cell>
          <cell r="CC308">
            <v>0</v>
          </cell>
          <cell r="CD308">
            <v>0</v>
          </cell>
          <cell r="CE308">
            <v>0</v>
          </cell>
          <cell r="CF308">
            <v>0</v>
          </cell>
          <cell r="CG308">
            <v>0</v>
          </cell>
          <cell r="CH308">
            <v>0</v>
          </cell>
          <cell r="CI308">
            <v>0</v>
          </cell>
          <cell r="CJ308">
            <v>0</v>
          </cell>
          <cell r="CK308">
            <v>0</v>
          </cell>
          <cell r="CL308">
            <v>5368467.2749999994</v>
          </cell>
          <cell r="CM308">
            <v>5368467.2749999994</v>
          </cell>
          <cell r="CN308">
            <v>5368467.2749999994</v>
          </cell>
          <cell r="CO308">
            <v>5368467.2749999994</v>
          </cell>
          <cell r="CP308">
            <v>5368467.2749999994</v>
          </cell>
          <cell r="CQ308">
            <v>5368467.2749999994</v>
          </cell>
          <cell r="CR308">
            <v>5368467.2749999994</v>
          </cell>
          <cell r="CS308">
            <v>5368467.2749999994</v>
          </cell>
          <cell r="CT308">
            <v>5368467.2749999994</v>
          </cell>
          <cell r="CU308">
            <v>5368467.2749999994</v>
          </cell>
          <cell r="CV308">
            <v>5368467.2749999994</v>
          </cell>
          <cell r="CW308">
            <v>5368467.2749999994</v>
          </cell>
          <cell r="CX308">
            <v>5479358.6657157401</v>
          </cell>
          <cell r="CY308">
            <v>5479358.6657157401</v>
          </cell>
          <cell r="CZ308">
            <v>5479358.6657157401</v>
          </cell>
          <cell r="DA308">
            <v>5479358.6657157401</v>
          </cell>
          <cell r="DB308">
            <v>5479358.6657157401</v>
          </cell>
          <cell r="DC308">
            <v>5479358.6657157401</v>
          </cell>
          <cell r="DD308">
            <v>5479358.6657157401</v>
          </cell>
          <cell r="DE308">
            <v>5479358.6657157401</v>
          </cell>
          <cell r="DF308">
            <v>5479358.6657157401</v>
          </cell>
          <cell r="DG308">
            <v>5479358.6657157401</v>
          </cell>
          <cell r="DH308">
            <v>5479358.6657157401</v>
          </cell>
          <cell r="DI308">
            <v>5479358.6657157401</v>
          </cell>
          <cell r="DJ308">
            <v>5748041.5933333337</v>
          </cell>
          <cell r="DK308">
            <v>5748041.5933333337</v>
          </cell>
          <cell r="DL308">
            <v>5748041.5933333337</v>
          </cell>
          <cell r="DM308">
            <v>5748041.5933333337</v>
          </cell>
          <cell r="DN308">
            <v>5748041.5933333337</v>
          </cell>
          <cell r="DO308">
            <v>5748041.5933333337</v>
          </cell>
          <cell r="DP308">
            <v>5748041.5933333337</v>
          </cell>
          <cell r="DQ308">
            <v>5748041.5933333337</v>
          </cell>
          <cell r="DR308">
            <v>5748041.5933333337</v>
          </cell>
          <cell r="DS308">
            <v>5748041.5933333337</v>
          </cell>
          <cell r="DT308">
            <v>5748041.5933333337</v>
          </cell>
          <cell r="DU308">
            <v>5748041.5933333337</v>
          </cell>
          <cell r="DV308">
            <v>0</v>
          </cell>
          <cell r="DW308">
            <v>0</v>
          </cell>
          <cell r="DX308">
            <v>0</v>
          </cell>
          <cell r="DY308">
            <v>0</v>
          </cell>
          <cell r="DZ308">
            <v>0</v>
          </cell>
          <cell r="EA308">
            <v>0</v>
          </cell>
          <cell r="EB308">
            <v>0</v>
          </cell>
          <cell r="EC308">
            <v>0</v>
          </cell>
          <cell r="ED308">
            <v>0</v>
          </cell>
          <cell r="EE308">
            <v>0</v>
          </cell>
          <cell r="EF308">
            <v>0</v>
          </cell>
          <cell r="EG308">
            <v>0</v>
          </cell>
          <cell r="EH308">
            <v>0</v>
          </cell>
          <cell r="EI308">
            <v>0</v>
          </cell>
          <cell r="EJ308">
            <v>0</v>
          </cell>
          <cell r="EK308">
            <v>0</v>
          </cell>
          <cell r="EL308">
            <v>0</v>
          </cell>
          <cell r="EM308">
            <v>0</v>
          </cell>
          <cell r="EN308">
            <v>0</v>
          </cell>
          <cell r="EO308">
            <v>0</v>
          </cell>
          <cell r="EP308">
            <v>0</v>
          </cell>
          <cell r="EQ308">
            <v>0</v>
          </cell>
          <cell r="ER308">
            <v>0</v>
          </cell>
          <cell r="ES308">
            <v>0</v>
          </cell>
        </row>
        <row r="309">
          <cell r="A309">
            <v>0</v>
          </cell>
          <cell r="B309">
            <v>0</v>
          </cell>
          <cell r="C309">
            <v>417</v>
          </cell>
          <cell r="D309" t="str">
            <v>417p</v>
          </cell>
          <cell r="E309" t="str">
            <v>Renta</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656311.6166666667</v>
          </cell>
          <cell r="CM309">
            <v>656311.6166666667</v>
          </cell>
          <cell r="CN309">
            <v>656311.6166666667</v>
          </cell>
          <cell r="CO309">
            <v>656311.6166666667</v>
          </cell>
          <cell r="CP309">
            <v>656311.6166666667</v>
          </cell>
          <cell r="CQ309">
            <v>656311.6166666667</v>
          </cell>
          <cell r="CR309">
            <v>656311.6166666667</v>
          </cell>
          <cell r="CS309">
            <v>656311.6166666667</v>
          </cell>
          <cell r="CT309">
            <v>656311.6166666667</v>
          </cell>
          <cell r="CU309">
            <v>656311.6166666667</v>
          </cell>
          <cell r="CV309">
            <v>656311.6166666667</v>
          </cell>
          <cell r="CW309">
            <v>656311.6166666667</v>
          </cell>
          <cell r="CX309">
            <v>678983.51166666672</v>
          </cell>
          <cell r="CY309">
            <v>678983.51166666672</v>
          </cell>
          <cell r="CZ309">
            <v>678983.51166666672</v>
          </cell>
          <cell r="DA309">
            <v>678983.51166666672</v>
          </cell>
          <cell r="DB309">
            <v>678983.51166666672</v>
          </cell>
          <cell r="DC309">
            <v>678983.51166666672</v>
          </cell>
          <cell r="DD309">
            <v>678983.51166666672</v>
          </cell>
          <cell r="DE309">
            <v>678983.51166666672</v>
          </cell>
          <cell r="DF309">
            <v>678983.51166666672</v>
          </cell>
          <cell r="DG309">
            <v>678983.51166666672</v>
          </cell>
          <cell r="DH309">
            <v>678983.51166666672</v>
          </cell>
          <cell r="DI309">
            <v>678983.51166666672</v>
          </cell>
          <cell r="DJ309">
            <v>693996.7074999999</v>
          </cell>
          <cell r="DK309">
            <v>693996.7074999999</v>
          </cell>
          <cell r="DL309">
            <v>693996.7074999999</v>
          </cell>
          <cell r="DM309">
            <v>693996.7074999999</v>
          </cell>
          <cell r="DN309">
            <v>693996.7074999999</v>
          </cell>
          <cell r="DO309">
            <v>693996.7074999999</v>
          </cell>
          <cell r="DP309">
            <v>693996.7074999999</v>
          </cell>
          <cell r="DQ309">
            <v>693996.7074999999</v>
          </cell>
          <cell r="DR309">
            <v>693996.7074999999</v>
          </cell>
          <cell r="DS309">
            <v>693996.7074999999</v>
          </cell>
          <cell r="DT309">
            <v>693996.7074999999</v>
          </cell>
          <cell r="DU309">
            <v>693996.7074999999</v>
          </cell>
          <cell r="DV309">
            <v>677038.21083333332</v>
          </cell>
          <cell r="DW309">
            <v>677038.21083333332</v>
          </cell>
          <cell r="DX309">
            <v>677038.21083333332</v>
          </cell>
          <cell r="DY309">
            <v>677038.21083333332</v>
          </cell>
          <cell r="DZ309">
            <v>677038.21083333332</v>
          </cell>
          <cell r="EA309">
            <v>677038.21083333332</v>
          </cell>
          <cell r="EB309">
            <v>677038.21083333332</v>
          </cell>
          <cell r="EC309">
            <v>677038.21083333332</v>
          </cell>
          <cell r="ED309">
            <v>677038.21083333332</v>
          </cell>
          <cell r="EE309">
            <v>677038.21083333332</v>
          </cell>
          <cell r="EF309">
            <v>677038.21083333332</v>
          </cell>
          <cell r="EG309">
            <v>677038.21083333332</v>
          </cell>
          <cell r="EH309">
            <v>776981.62666666659</v>
          </cell>
          <cell r="EI309">
            <v>776981.62666666659</v>
          </cell>
          <cell r="EJ309">
            <v>776981.62666666659</v>
          </cell>
          <cell r="EK309">
            <v>776981.62666666659</v>
          </cell>
          <cell r="EL309">
            <v>776981.62666666659</v>
          </cell>
          <cell r="EM309">
            <v>776981.62666666659</v>
          </cell>
          <cell r="EN309">
            <v>776981.62666666659</v>
          </cell>
          <cell r="EO309">
            <v>776981.62666666659</v>
          </cell>
          <cell r="EP309">
            <v>776981.62666666659</v>
          </cell>
          <cell r="EQ309">
            <v>776981.62666666659</v>
          </cell>
          <cell r="ER309">
            <v>776981.62666666659</v>
          </cell>
          <cell r="ES309">
            <v>776981.62666666659</v>
          </cell>
        </row>
        <row r="310">
          <cell r="D310" t="str">
            <v>4171p</v>
          </cell>
          <cell r="E310" t="str">
            <v>Zakup objekata</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cell r="BZ310">
            <v>0</v>
          </cell>
          <cell r="CA310">
            <v>0</v>
          </cell>
          <cell r="CB310">
            <v>0</v>
          </cell>
          <cell r="CC310">
            <v>0</v>
          </cell>
          <cell r="CD310">
            <v>0</v>
          </cell>
          <cell r="CE310">
            <v>0</v>
          </cell>
          <cell r="CF310">
            <v>0</v>
          </cell>
          <cell r="CG310">
            <v>0</v>
          </cell>
          <cell r="CH310">
            <v>0</v>
          </cell>
          <cell r="CI310">
            <v>0</v>
          </cell>
          <cell r="CJ310">
            <v>0</v>
          </cell>
          <cell r="CK310">
            <v>0</v>
          </cell>
          <cell r="CL310">
            <v>643456.61</v>
          </cell>
          <cell r="CM310">
            <v>643456.61</v>
          </cell>
          <cell r="CN310">
            <v>643456.61</v>
          </cell>
          <cell r="CO310">
            <v>643456.61</v>
          </cell>
          <cell r="CP310">
            <v>643456.61</v>
          </cell>
          <cell r="CQ310">
            <v>643456.61</v>
          </cell>
          <cell r="CR310">
            <v>643456.61</v>
          </cell>
          <cell r="CS310">
            <v>643456.61</v>
          </cell>
          <cell r="CT310">
            <v>643456.61</v>
          </cell>
          <cell r="CU310">
            <v>643456.61</v>
          </cell>
          <cell r="CV310">
            <v>643456.61</v>
          </cell>
          <cell r="CW310">
            <v>643456.61</v>
          </cell>
          <cell r="CX310">
            <v>626458.00631098787</v>
          </cell>
          <cell r="CY310">
            <v>626458.00631098787</v>
          </cell>
          <cell r="CZ310">
            <v>626458.00631098787</v>
          </cell>
          <cell r="DA310">
            <v>626458.00631098787</v>
          </cell>
          <cell r="DB310">
            <v>626458.00631098787</v>
          </cell>
          <cell r="DC310">
            <v>626458.00631098787</v>
          </cell>
          <cell r="DD310">
            <v>626458.00631098787</v>
          </cell>
          <cell r="DE310">
            <v>626458.00631098787</v>
          </cell>
          <cell r="DF310">
            <v>626458.00631098787</v>
          </cell>
          <cell r="DG310">
            <v>626458.00631098787</v>
          </cell>
          <cell r="DH310">
            <v>626458.00631098787</v>
          </cell>
          <cell r="DI310">
            <v>626458.00631098787</v>
          </cell>
          <cell r="DJ310">
            <v>647268.37416666665</v>
          </cell>
          <cell r="DK310">
            <v>647268.37416666665</v>
          </cell>
          <cell r="DL310">
            <v>647268.37416666665</v>
          </cell>
          <cell r="DM310">
            <v>647268.37416666665</v>
          </cell>
          <cell r="DN310">
            <v>647268.37416666665</v>
          </cell>
          <cell r="DO310">
            <v>647268.37416666665</v>
          </cell>
          <cell r="DP310">
            <v>647268.37416666665</v>
          </cell>
          <cell r="DQ310">
            <v>647268.37416666665</v>
          </cell>
          <cell r="DR310">
            <v>647268.37416666665</v>
          </cell>
          <cell r="DS310">
            <v>647268.37416666665</v>
          </cell>
          <cell r="DT310">
            <v>647268.37416666665</v>
          </cell>
          <cell r="DU310">
            <v>647268.37416666665</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0</v>
          </cell>
          <cell r="ER310">
            <v>0</v>
          </cell>
          <cell r="ES310">
            <v>0</v>
          </cell>
        </row>
        <row r="311">
          <cell r="D311" t="str">
            <v>4172p</v>
          </cell>
          <cell r="E311" t="str">
            <v>Zakup opreme</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11805.006666666666</v>
          </cell>
          <cell r="CM311">
            <v>11805.006666666666</v>
          </cell>
          <cell r="CN311">
            <v>11805.006666666666</v>
          </cell>
          <cell r="CO311">
            <v>11805.006666666666</v>
          </cell>
          <cell r="CP311">
            <v>11805.006666666666</v>
          </cell>
          <cell r="CQ311">
            <v>11805.006666666666</v>
          </cell>
          <cell r="CR311">
            <v>11805.006666666666</v>
          </cell>
          <cell r="CS311">
            <v>11805.006666666666</v>
          </cell>
          <cell r="CT311">
            <v>11805.006666666666</v>
          </cell>
          <cell r="CU311">
            <v>11805.006666666666</v>
          </cell>
          <cell r="CV311">
            <v>11805.006666666666</v>
          </cell>
          <cell r="CW311">
            <v>11805.006666666666</v>
          </cell>
          <cell r="CX311">
            <v>51229.481959962628</v>
          </cell>
          <cell r="CY311">
            <v>51229.481959962628</v>
          </cell>
          <cell r="CZ311">
            <v>51229.481959962628</v>
          </cell>
          <cell r="DA311">
            <v>51229.481959962628</v>
          </cell>
          <cell r="DB311">
            <v>51229.481959962628</v>
          </cell>
          <cell r="DC311">
            <v>51229.481959962628</v>
          </cell>
          <cell r="DD311">
            <v>51229.481959962628</v>
          </cell>
          <cell r="DE311">
            <v>51229.481959962628</v>
          </cell>
          <cell r="DF311">
            <v>51229.481959962628</v>
          </cell>
          <cell r="DG311">
            <v>51229.481959962628</v>
          </cell>
          <cell r="DH311">
            <v>51229.481959962628</v>
          </cell>
          <cell r="DI311">
            <v>51229.481959962628</v>
          </cell>
          <cell r="DJ311">
            <v>45511.666666666664</v>
          </cell>
          <cell r="DK311">
            <v>45511.666666666664</v>
          </cell>
          <cell r="DL311">
            <v>45511.666666666664</v>
          </cell>
          <cell r="DM311">
            <v>45511.666666666664</v>
          </cell>
          <cell r="DN311">
            <v>45511.666666666664</v>
          </cell>
          <cell r="DO311">
            <v>45511.666666666664</v>
          </cell>
          <cell r="DP311">
            <v>45511.666666666664</v>
          </cell>
          <cell r="DQ311">
            <v>45511.666666666664</v>
          </cell>
          <cell r="DR311">
            <v>45511.666666666664</v>
          </cell>
          <cell r="DS311">
            <v>45511.666666666664</v>
          </cell>
          <cell r="DT311">
            <v>45511.666666666664</v>
          </cell>
          <cell r="DU311">
            <v>45511.666666666664</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row>
        <row r="312">
          <cell r="D312" t="str">
            <v>4173p</v>
          </cell>
          <cell r="E312" t="str">
            <v>Zakup zemljišta</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cell r="BZ312">
            <v>0</v>
          </cell>
          <cell r="CA312">
            <v>0</v>
          </cell>
          <cell r="CB312">
            <v>0</v>
          </cell>
          <cell r="CC312">
            <v>0</v>
          </cell>
          <cell r="CD312">
            <v>0</v>
          </cell>
          <cell r="CE312">
            <v>0</v>
          </cell>
          <cell r="CF312">
            <v>0</v>
          </cell>
          <cell r="CG312">
            <v>0</v>
          </cell>
          <cell r="CH312">
            <v>0</v>
          </cell>
          <cell r="CI312">
            <v>0</v>
          </cell>
          <cell r="CJ312">
            <v>0</v>
          </cell>
          <cell r="CK312">
            <v>0</v>
          </cell>
          <cell r="CL312">
            <v>1050</v>
          </cell>
          <cell r="CM312">
            <v>1050</v>
          </cell>
          <cell r="CN312">
            <v>1050</v>
          </cell>
          <cell r="CO312">
            <v>1050</v>
          </cell>
          <cell r="CP312">
            <v>1050</v>
          </cell>
          <cell r="CQ312">
            <v>1050</v>
          </cell>
          <cell r="CR312">
            <v>1050</v>
          </cell>
          <cell r="CS312">
            <v>1050</v>
          </cell>
          <cell r="CT312">
            <v>1050</v>
          </cell>
          <cell r="CU312">
            <v>1050</v>
          </cell>
          <cell r="CV312">
            <v>1050</v>
          </cell>
          <cell r="CW312">
            <v>1050</v>
          </cell>
          <cell r="CX312">
            <v>1296.0233957162704</v>
          </cell>
          <cell r="CY312">
            <v>1296.0233957162704</v>
          </cell>
          <cell r="CZ312">
            <v>1296.0233957162704</v>
          </cell>
          <cell r="DA312">
            <v>1296.0233957162704</v>
          </cell>
          <cell r="DB312">
            <v>1296.0233957162704</v>
          </cell>
          <cell r="DC312">
            <v>1296.0233957162704</v>
          </cell>
          <cell r="DD312">
            <v>1296.0233957162704</v>
          </cell>
          <cell r="DE312">
            <v>1296.0233957162704</v>
          </cell>
          <cell r="DF312">
            <v>1296.0233957162704</v>
          </cell>
          <cell r="DG312">
            <v>1296.0233957162704</v>
          </cell>
          <cell r="DH312">
            <v>1296.0233957162704</v>
          </cell>
          <cell r="DI312">
            <v>1296.0233957162704</v>
          </cell>
          <cell r="DJ312">
            <v>1216.6666666666667</v>
          </cell>
          <cell r="DK312">
            <v>1216.6666666666667</v>
          </cell>
          <cell r="DL312">
            <v>1216.6666666666667</v>
          </cell>
          <cell r="DM312">
            <v>1216.6666666666667</v>
          </cell>
          <cell r="DN312">
            <v>1216.6666666666667</v>
          </cell>
          <cell r="DO312">
            <v>1216.6666666666667</v>
          </cell>
          <cell r="DP312">
            <v>1216.6666666666667</v>
          </cell>
          <cell r="DQ312">
            <v>1216.6666666666667</v>
          </cell>
          <cell r="DR312">
            <v>1216.6666666666667</v>
          </cell>
          <cell r="DS312">
            <v>1216.6666666666667</v>
          </cell>
          <cell r="DT312">
            <v>1216.6666666666667</v>
          </cell>
          <cell r="DU312">
            <v>1216.6666666666667</v>
          </cell>
          <cell r="DV312">
            <v>0</v>
          </cell>
          <cell r="DW312">
            <v>0</v>
          </cell>
          <cell r="DX312">
            <v>0</v>
          </cell>
          <cell r="DY312">
            <v>0</v>
          </cell>
          <cell r="DZ312">
            <v>0</v>
          </cell>
          <cell r="EA312">
            <v>0</v>
          </cell>
          <cell r="EB312">
            <v>0</v>
          </cell>
          <cell r="EC312">
            <v>0</v>
          </cell>
          <cell r="ED312">
            <v>0</v>
          </cell>
          <cell r="EE312">
            <v>0</v>
          </cell>
          <cell r="EF312">
            <v>0</v>
          </cell>
          <cell r="EG312">
            <v>0</v>
          </cell>
          <cell r="EH312">
            <v>0</v>
          </cell>
          <cell r="EI312">
            <v>0</v>
          </cell>
          <cell r="EJ312">
            <v>0</v>
          </cell>
          <cell r="EK312">
            <v>0</v>
          </cell>
          <cell r="EL312">
            <v>0</v>
          </cell>
          <cell r="EM312">
            <v>0</v>
          </cell>
          <cell r="EN312">
            <v>0</v>
          </cell>
          <cell r="EO312">
            <v>0</v>
          </cell>
          <cell r="EP312">
            <v>0</v>
          </cell>
          <cell r="EQ312">
            <v>0</v>
          </cell>
          <cell r="ER312">
            <v>0</v>
          </cell>
          <cell r="ES312">
            <v>0</v>
          </cell>
        </row>
        <row r="313">
          <cell r="A313">
            <v>0</v>
          </cell>
          <cell r="B313">
            <v>0</v>
          </cell>
          <cell r="C313">
            <v>418</v>
          </cell>
          <cell r="D313" t="str">
            <v>418p</v>
          </cell>
          <cell r="E313" t="str">
            <v>Subvencije</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cell r="BZ313">
            <v>0</v>
          </cell>
          <cell r="CA313">
            <v>0</v>
          </cell>
          <cell r="CB313">
            <v>0</v>
          </cell>
          <cell r="CC313">
            <v>0</v>
          </cell>
          <cell r="CD313">
            <v>0</v>
          </cell>
          <cell r="CE313">
            <v>0</v>
          </cell>
          <cell r="CF313">
            <v>0</v>
          </cell>
          <cell r="CG313">
            <v>0</v>
          </cell>
          <cell r="CH313">
            <v>0</v>
          </cell>
          <cell r="CI313">
            <v>0</v>
          </cell>
          <cell r="CJ313">
            <v>0</v>
          </cell>
          <cell r="CK313">
            <v>0</v>
          </cell>
          <cell r="CL313">
            <v>1185833.3333333333</v>
          </cell>
          <cell r="CM313">
            <v>1185833.3333333333</v>
          </cell>
          <cell r="CN313">
            <v>1185833.3333333333</v>
          </cell>
          <cell r="CO313">
            <v>1185833.3333333333</v>
          </cell>
          <cell r="CP313">
            <v>1185833.3333333333</v>
          </cell>
          <cell r="CQ313">
            <v>1185833.3333333333</v>
          </cell>
          <cell r="CR313">
            <v>1185833.3333333333</v>
          </cell>
          <cell r="CS313">
            <v>1185833.3333333333</v>
          </cell>
          <cell r="CT313">
            <v>1185833.3333333333</v>
          </cell>
          <cell r="CU313">
            <v>1185833.3333333333</v>
          </cell>
          <cell r="CV313">
            <v>1185833.3333333333</v>
          </cell>
          <cell r="CW313">
            <v>1185833.3333333333</v>
          </cell>
          <cell r="CX313">
            <v>1572883.3333333333</v>
          </cell>
          <cell r="CY313">
            <v>1572883.3333333333</v>
          </cell>
          <cell r="CZ313">
            <v>1572883.3333333333</v>
          </cell>
          <cell r="DA313">
            <v>1572883.3333333333</v>
          </cell>
          <cell r="DB313">
            <v>1572883.3333333333</v>
          </cell>
          <cell r="DC313">
            <v>1572883.3333333333</v>
          </cell>
          <cell r="DD313">
            <v>1572883.3333333333</v>
          </cell>
          <cell r="DE313">
            <v>1572883.3333333333</v>
          </cell>
          <cell r="DF313">
            <v>1572883.3333333333</v>
          </cell>
          <cell r="DG313">
            <v>1572883.3333333333</v>
          </cell>
          <cell r="DH313">
            <v>1572883.3333333333</v>
          </cell>
          <cell r="DI313">
            <v>1572883.3333333333</v>
          </cell>
          <cell r="DJ313">
            <v>1770966.6666666667</v>
          </cell>
          <cell r="DK313">
            <v>1770966.6666666667</v>
          </cell>
          <cell r="DL313">
            <v>1770966.6666666667</v>
          </cell>
          <cell r="DM313">
            <v>1770966.6666666667</v>
          </cell>
          <cell r="DN313">
            <v>1770966.6666666667</v>
          </cell>
          <cell r="DO313">
            <v>1770966.6666666667</v>
          </cell>
          <cell r="DP313">
            <v>1770966.6666666667</v>
          </cell>
          <cell r="DQ313">
            <v>1770966.6666666667</v>
          </cell>
          <cell r="DR313">
            <v>1770966.6666666667</v>
          </cell>
          <cell r="DS313">
            <v>1770966.6666666667</v>
          </cell>
          <cell r="DT313">
            <v>1770966.6666666667</v>
          </cell>
          <cell r="DU313">
            <v>1770966.6666666667</v>
          </cell>
          <cell r="DV313">
            <v>1707816.6666666667</v>
          </cell>
          <cell r="DW313">
            <v>1707816.6666666667</v>
          </cell>
          <cell r="DX313">
            <v>1707816.6666666667</v>
          </cell>
          <cell r="DY313">
            <v>1707816.6666666667</v>
          </cell>
          <cell r="DZ313">
            <v>1707816.6666666667</v>
          </cell>
          <cell r="EA313">
            <v>1707816.6666666667</v>
          </cell>
          <cell r="EB313">
            <v>1707816.6666666667</v>
          </cell>
          <cell r="EC313">
            <v>1707816.6666666667</v>
          </cell>
          <cell r="ED313">
            <v>1707816.6666666667</v>
          </cell>
          <cell r="EE313">
            <v>1707816.6666666667</v>
          </cell>
          <cell r="EF313">
            <v>1707816.6666666667</v>
          </cell>
          <cell r="EG313">
            <v>1707816.6666666667</v>
          </cell>
          <cell r="EH313">
            <v>1661453.33</v>
          </cell>
          <cell r="EI313">
            <v>1661453.33</v>
          </cell>
          <cell r="EJ313">
            <v>1661453.33</v>
          </cell>
          <cell r="EK313">
            <v>1661453.33</v>
          </cell>
          <cell r="EL313">
            <v>1661453.33</v>
          </cell>
          <cell r="EM313">
            <v>1661453.33</v>
          </cell>
          <cell r="EN313">
            <v>2492180</v>
          </cell>
          <cell r="EO313">
            <v>2492180</v>
          </cell>
          <cell r="EP313">
            <v>2492180</v>
          </cell>
          <cell r="EQ313">
            <v>2492180</v>
          </cell>
          <cell r="ER313">
            <v>2492180</v>
          </cell>
          <cell r="ES313">
            <v>2492180</v>
          </cell>
        </row>
        <row r="314">
          <cell r="D314" t="str">
            <v>4181p</v>
          </cell>
          <cell r="E314" t="str">
            <v>Subvencije za proizvodnju i pružanje usluga</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cell r="BZ314">
            <v>0</v>
          </cell>
          <cell r="CA314">
            <v>0</v>
          </cell>
          <cell r="CB314">
            <v>0</v>
          </cell>
          <cell r="CC314">
            <v>0</v>
          </cell>
          <cell r="CD314">
            <v>0</v>
          </cell>
          <cell r="CE314">
            <v>0</v>
          </cell>
          <cell r="CF314">
            <v>0</v>
          </cell>
          <cell r="CG314">
            <v>0</v>
          </cell>
          <cell r="CH314">
            <v>0</v>
          </cell>
          <cell r="CI314">
            <v>0</v>
          </cell>
          <cell r="CJ314">
            <v>0</v>
          </cell>
          <cell r="CK314">
            <v>0</v>
          </cell>
          <cell r="CL314">
            <v>1185833.3333333333</v>
          </cell>
          <cell r="CM314">
            <v>1185833.3333333333</v>
          </cell>
          <cell r="CN314">
            <v>1185833.3333333333</v>
          </cell>
          <cell r="CO314">
            <v>1185833.3333333333</v>
          </cell>
          <cell r="CP314">
            <v>1185833.3333333333</v>
          </cell>
          <cell r="CQ314">
            <v>1185833.3333333333</v>
          </cell>
          <cell r="CR314">
            <v>1185833.3333333333</v>
          </cell>
          <cell r="CS314">
            <v>1185833.3333333333</v>
          </cell>
          <cell r="CT314">
            <v>1185833.3333333333</v>
          </cell>
          <cell r="CU314">
            <v>1185833.3333333333</v>
          </cell>
          <cell r="CV314">
            <v>1185833.3333333333</v>
          </cell>
          <cell r="CW314">
            <v>1185833.3333333333</v>
          </cell>
          <cell r="CX314">
            <v>1572883.3333333333</v>
          </cell>
          <cell r="CY314">
            <v>1572883.3333333333</v>
          </cell>
          <cell r="CZ314">
            <v>1572883.3333333333</v>
          </cell>
          <cell r="DA314">
            <v>1572883.3333333333</v>
          </cell>
          <cell r="DB314">
            <v>1572883.3333333333</v>
          </cell>
          <cell r="DC314">
            <v>1572883.3333333333</v>
          </cell>
          <cell r="DD314">
            <v>1572883.3333333333</v>
          </cell>
          <cell r="DE314">
            <v>1572883.3333333333</v>
          </cell>
          <cell r="DF314">
            <v>1572883.3333333333</v>
          </cell>
          <cell r="DG314">
            <v>1572883.3333333333</v>
          </cell>
          <cell r="DH314">
            <v>1572883.3333333333</v>
          </cell>
          <cell r="DI314">
            <v>1572883.3333333333</v>
          </cell>
          <cell r="DJ314">
            <v>1770966.6666666667</v>
          </cell>
          <cell r="DK314">
            <v>1770966.6666666667</v>
          </cell>
          <cell r="DL314">
            <v>1770966.6666666667</v>
          </cell>
          <cell r="DM314">
            <v>1770966.6666666667</v>
          </cell>
          <cell r="DN314">
            <v>1770966.6666666667</v>
          </cell>
          <cell r="DO314">
            <v>1770966.6666666667</v>
          </cell>
          <cell r="DP314">
            <v>1770966.6666666667</v>
          </cell>
          <cell r="DQ314">
            <v>1770966.6666666667</v>
          </cell>
          <cell r="DR314">
            <v>1770966.6666666667</v>
          </cell>
          <cell r="DS314">
            <v>1770966.6666666667</v>
          </cell>
          <cell r="DT314">
            <v>1770966.6666666667</v>
          </cell>
          <cell r="DU314">
            <v>1770966.6666666667</v>
          </cell>
          <cell r="DV314">
            <v>0</v>
          </cell>
          <cell r="DW314">
            <v>0</v>
          </cell>
          <cell r="DX314">
            <v>0</v>
          </cell>
          <cell r="DY314">
            <v>0</v>
          </cell>
          <cell r="DZ314">
            <v>0</v>
          </cell>
          <cell r="EA314">
            <v>0</v>
          </cell>
          <cell r="EB314">
            <v>0</v>
          </cell>
          <cell r="EC314">
            <v>0</v>
          </cell>
          <cell r="ED314">
            <v>0</v>
          </cell>
          <cell r="EE314">
            <v>0</v>
          </cell>
          <cell r="EF314">
            <v>0</v>
          </cell>
          <cell r="EG314">
            <v>0</v>
          </cell>
          <cell r="EH314">
            <v>0</v>
          </cell>
          <cell r="EI314">
            <v>0</v>
          </cell>
          <cell r="EJ314">
            <v>0</v>
          </cell>
          <cell r="EK314">
            <v>0</v>
          </cell>
          <cell r="EL314">
            <v>0</v>
          </cell>
          <cell r="EM314">
            <v>0</v>
          </cell>
          <cell r="EN314">
            <v>0</v>
          </cell>
          <cell r="EO314">
            <v>0</v>
          </cell>
          <cell r="EP314">
            <v>0</v>
          </cell>
          <cell r="EQ314">
            <v>0</v>
          </cell>
          <cell r="ER314">
            <v>0</v>
          </cell>
          <cell r="ES314">
            <v>0</v>
          </cell>
        </row>
        <row r="315">
          <cell r="D315" t="str">
            <v>4182p</v>
          </cell>
          <cell r="E315" t="str">
            <v>Izvozne subvencije</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cell r="BZ315">
            <v>0</v>
          </cell>
          <cell r="CA315">
            <v>0</v>
          </cell>
          <cell r="CB315">
            <v>0</v>
          </cell>
          <cell r="CC315">
            <v>0</v>
          </cell>
          <cell r="CD315">
            <v>0</v>
          </cell>
          <cell r="CE315">
            <v>0</v>
          </cell>
          <cell r="CF315">
            <v>0</v>
          </cell>
          <cell r="CG315">
            <v>0</v>
          </cell>
          <cell r="CH315">
            <v>0</v>
          </cell>
          <cell r="CI315">
            <v>0</v>
          </cell>
          <cell r="CJ315">
            <v>0</v>
          </cell>
          <cell r="CK315">
            <v>0</v>
          </cell>
          <cell r="CL315">
            <v>0</v>
          </cell>
          <cell r="CM315">
            <v>0</v>
          </cell>
          <cell r="CN315">
            <v>0</v>
          </cell>
          <cell r="CO315">
            <v>0</v>
          </cell>
          <cell r="CP315">
            <v>0</v>
          </cell>
          <cell r="CQ315">
            <v>0</v>
          </cell>
          <cell r="CR315">
            <v>0</v>
          </cell>
          <cell r="CS315">
            <v>0</v>
          </cell>
          <cell r="CT315">
            <v>0</v>
          </cell>
          <cell r="CU315">
            <v>0</v>
          </cell>
          <cell r="CV315">
            <v>0</v>
          </cell>
          <cell r="CW315">
            <v>0</v>
          </cell>
          <cell r="CX315">
            <v>0</v>
          </cell>
          <cell r="CY315">
            <v>0</v>
          </cell>
          <cell r="CZ315">
            <v>0</v>
          </cell>
          <cell r="DA315">
            <v>0</v>
          </cell>
          <cell r="DB315">
            <v>0</v>
          </cell>
          <cell r="DC315">
            <v>0</v>
          </cell>
          <cell r="DD315">
            <v>0</v>
          </cell>
          <cell r="DE315">
            <v>0</v>
          </cell>
          <cell r="DF315">
            <v>0</v>
          </cell>
          <cell r="DG315">
            <v>0</v>
          </cell>
          <cell r="DH315">
            <v>0</v>
          </cell>
          <cell r="DI315">
            <v>0</v>
          </cell>
          <cell r="DJ315">
            <v>0</v>
          </cell>
          <cell r="DK315">
            <v>0</v>
          </cell>
          <cell r="DL315">
            <v>0</v>
          </cell>
          <cell r="DM315">
            <v>0</v>
          </cell>
          <cell r="DN315">
            <v>0</v>
          </cell>
          <cell r="DO315">
            <v>0</v>
          </cell>
          <cell r="DP315">
            <v>0</v>
          </cell>
          <cell r="DQ315">
            <v>0</v>
          </cell>
          <cell r="DR315">
            <v>0</v>
          </cell>
          <cell r="DS315">
            <v>0</v>
          </cell>
          <cell r="DT315">
            <v>0</v>
          </cell>
          <cell r="DU315">
            <v>0</v>
          </cell>
          <cell r="DV315">
            <v>0</v>
          </cell>
          <cell r="DW315">
            <v>0</v>
          </cell>
          <cell r="DX315">
            <v>0</v>
          </cell>
          <cell r="DY315">
            <v>0</v>
          </cell>
          <cell r="DZ315">
            <v>0</v>
          </cell>
          <cell r="EA315">
            <v>0</v>
          </cell>
          <cell r="EB315">
            <v>0</v>
          </cell>
          <cell r="EC315">
            <v>0</v>
          </cell>
          <cell r="ED315">
            <v>0</v>
          </cell>
          <cell r="EE315">
            <v>0</v>
          </cell>
          <cell r="EF315">
            <v>0</v>
          </cell>
          <cell r="EG315">
            <v>0</v>
          </cell>
          <cell r="EH315">
            <v>0</v>
          </cell>
          <cell r="EI315">
            <v>0</v>
          </cell>
          <cell r="EJ315">
            <v>0</v>
          </cell>
          <cell r="EK315">
            <v>0</v>
          </cell>
          <cell r="EL315">
            <v>0</v>
          </cell>
          <cell r="EM315">
            <v>0</v>
          </cell>
          <cell r="EN315">
            <v>0</v>
          </cell>
          <cell r="EO315">
            <v>0</v>
          </cell>
          <cell r="EP315">
            <v>0</v>
          </cell>
          <cell r="EQ315">
            <v>0</v>
          </cell>
          <cell r="ER315">
            <v>0</v>
          </cell>
          <cell r="ES315">
            <v>0</v>
          </cell>
        </row>
        <row r="316">
          <cell r="D316" t="str">
            <v>4183p</v>
          </cell>
          <cell r="E316" t="str">
            <v>Uvozne subvencije</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cell r="BZ316">
            <v>0</v>
          </cell>
          <cell r="CA316">
            <v>0</v>
          </cell>
          <cell r="CB316">
            <v>0</v>
          </cell>
          <cell r="CC316">
            <v>0</v>
          </cell>
          <cell r="CD316">
            <v>0</v>
          </cell>
          <cell r="CE316">
            <v>0</v>
          </cell>
          <cell r="CF316">
            <v>0</v>
          </cell>
          <cell r="CG316">
            <v>0</v>
          </cell>
          <cell r="CH316">
            <v>0</v>
          </cell>
          <cell r="CI316">
            <v>0</v>
          </cell>
          <cell r="CJ316">
            <v>0</v>
          </cell>
          <cell r="CK316">
            <v>0</v>
          </cell>
          <cell r="CL316">
            <v>0</v>
          </cell>
          <cell r="CM316">
            <v>0</v>
          </cell>
          <cell r="CN316">
            <v>0</v>
          </cell>
          <cell r="CO316">
            <v>0</v>
          </cell>
          <cell r="CP316">
            <v>0</v>
          </cell>
          <cell r="CQ316">
            <v>0</v>
          </cell>
          <cell r="CR316">
            <v>0</v>
          </cell>
          <cell r="CS316">
            <v>0</v>
          </cell>
          <cell r="CT316">
            <v>0</v>
          </cell>
          <cell r="CU316">
            <v>0</v>
          </cell>
          <cell r="CV316">
            <v>0</v>
          </cell>
          <cell r="CW316">
            <v>0</v>
          </cell>
          <cell r="CX316">
            <v>0</v>
          </cell>
          <cell r="CY316">
            <v>0</v>
          </cell>
          <cell r="CZ316">
            <v>0</v>
          </cell>
          <cell r="DA316">
            <v>0</v>
          </cell>
          <cell r="DB316">
            <v>0</v>
          </cell>
          <cell r="DC316">
            <v>0</v>
          </cell>
          <cell r="DD316">
            <v>0</v>
          </cell>
          <cell r="DE316">
            <v>0</v>
          </cell>
          <cell r="DF316">
            <v>0</v>
          </cell>
          <cell r="DG316">
            <v>0</v>
          </cell>
          <cell r="DH316">
            <v>0</v>
          </cell>
          <cell r="DI316">
            <v>0</v>
          </cell>
          <cell r="DJ316">
            <v>0</v>
          </cell>
          <cell r="DK316">
            <v>0</v>
          </cell>
          <cell r="DL316">
            <v>0</v>
          </cell>
          <cell r="DM316">
            <v>0</v>
          </cell>
          <cell r="DN316">
            <v>0</v>
          </cell>
          <cell r="DO316">
            <v>0</v>
          </cell>
          <cell r="DP316">
            <v>0</v>
          </cell>
          <cell r="DQ316">
            <v>0</v>
          </cell>
          <cell r="DR316">
            <v>0</v>
          </cell>
          <cell r="DS316">
            <v>0</v>
          </cell>
          <cell r="DT316">
            <v>0</v>
          </cell>
          <cell r="DU316">
            <v>0</v>
          </cell>
          <cell r="DV316">
            <v>0</v>
          </cell>
          <cell r="DW316">
            <v>0</v>
          </cell>
          <cell r="DX316">
            <v>0</v>
          </cell>
          <cell r="DY316">
            <v>0</v>
          </cell>
          <cell r="DZ316">
            <v>0</v>
          </cell>
          <cell r="EA316">
            <v>0</v>
          </cell>
          <cell r="EB316">
            <v>0</v>
          </cell>
          <cell r="EC316">
            <v>0</v>
          </cell>
          <cell r="ED316">
            <v>0</v>
          </cell>
          <cell r="EE316">
            <v>0</v>
          </cell>
          <cell r="EF316">
            <v>0</v>
          </cell>
          <cell r="EG316">
            <v>0</v>
          </cell>
          <cell r="EH316">
            <v>0</v>
          </cell>
          <cell r="EI316">
            <v>0</v>
          </cell>
          <cell r="EJ316">
            <v>0</v>
          </cell>
          <cell r="EK316">
            <v>0</v>
          </cell>
          <cell r="EL316">
            <v>0</v>
          </cell>
          <cell r="EM316">
            <v>0</v>
          </cell>
          <cell r="EN316">
            <v>0</v>
          </cell>
          <cell r="EO316">
            <v>0</v>
          </cell>
          <cell r="EP316">
            <v>0</v>
          </cell>
          <cell r="EQ316">
            <v>0</v>
          </cell>
          <cell r="ER316">
            <v>0</v>
          </cell>
          <cell r="ES316">
            <v>0</v>
          </cell>
        </row>
        <row r="317">
          <cell r="A317">
            <v>0</v>
          </cell>
          <cell r="B317">
            <v>0</v>
          </cell>
          <cell r="C317">
            <v>419</v>
          </cell>
          <cell r="D317" t="str">
            <v>419p</v>
          </cell>
          <cell r="E317" t="str">
            <v>Ostali izdaci</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cell r="BZ317">
            <v>0</v>
          </cell>
          <cell r="CA317">
            <v>0</v>
          </cell>
          <cell r="CB317">
            <v>0</v>
          </cell>
          <cell r="CC317">
            <v>0</v>
          </cell>
          <cell r="CD317">
            <v>0</v>
          </cell>
          <cell r="CE317">
            <v>0</v>
          </cell>
          <cell r="CF317">
            <v>0</v>
          </cell>
          <cell r="CG317">
            <v>0</v>
          </cell>
          <cell r="CH317">
            <v>0</v>
          </cell>
          <cell r="CI317">
            <v>0</v>
          </cell>
          <cell r="CJ317">
            <v>0</v>
          </cell>
          <cell r="CK317">
            <v>0</v>
          </cell>
          <cell r="CL317">
            <v>2119159.9008333334</v>
          </cell>
          <cell r="CM317">
            <v>2119159.9008333334</v>
          </cell>
          <cell r="CN317">
            <v>2119159.9008333334</v>
          </cell>
          <cell r="CO317">
            <v>2119159.9008333334</v>
          </cell>
          <cell r="CP317">
            <v>2119159.9008333334</v>
          </cell>
          <cell r="CQ317">
            <v>2119159.9008333334</v>
          </cell>
          <cell r="CR317">
            <v>2119159.9008333334</v>
          </cell>
          <cell r="CS317">
            <v>2119159.9008333334</v>
          </cell>
          <cell r="CT317">
            <v>2119159.9008333334</v>
          </cell>
          <cell r="CU317">
            <v>2119159.9008333334</v>
          </cell>
          <cell r="CV317">
            <v>2119159.9008333334</v>
          </cell>
          <cell r="CW317">
            <v>2119159.9008333334</v>
          </cell>
          <cell r="CX317">
            <v>2186482.9354613866</v>
          </cell>
          <cell r="CY317">
            <v>2186482.9354613866</v>
          </cell>
          <cell r="CZ317">
            <v>2186482.9354613866</v>
          </cell>
          <cell r="DA317">
            <v>2186482.9354613866</v>
          </cell>
          <cell r="DB317">
            <v>2186482.9354613866</v>
          </cell>
          <cell r="DC317">
            <v>2186482.9354613866</v>
          </cell>
          <cell r="DD317">
            <v>2186482.9354613866</v>
          </cell>
          <cell r="DE317">
            <v>2186482.9354613866</v>
          </cell>
          <cell r="DF317">
            <v>2186482.9354613866</v>
          </cell>
          <cell r="DG317">
            <v>2186482.9354613866</v>
          </cell>
          <cell r="DH317">
            <v>2186482.9354613866</v>
          </cell>
          <cell r="DI317">
            <v>2186482.9354613866</v>
          </cell>
          <cell r="DJ317">
            <v>2491662.8099999996</v>
          </cell>
          <cell r="DK317">
            <v>2491662.8099999996</v>
          </cell>
          <cell r="DL317">
            <v>2491662.8099999996</v>
          </cell>
          <cell r="DM317">
            <v>2491662.8099999996</v>
          </cell>
          <cell r="DN317">
            <v>2491662.8099999996</v>
          </cell>
          <cell r="DO317">
            <v>2491662.8099999996</v>
          </cell>
          <cell r="DP317">
            <v>2491662.8099999996</v>
          </cell>
          <cell r="DQ317">
            <v>2491662.8099999996</v>
          </cell>
          <cell r="DR317">
            <v>2491662.8099999996</v>
          </cell>
          <cell r="DS317">
            <v>2491662.8099999996</v>
          </cell>
          <cell r="DT317">
            <v>2491662.8099999996</v>
          </cell>
          <cell r="DU317">
            <v>2491662.8099999996</v>
          </cell>
          <cell r="DV317">
            <v>2775123.1733333333</v>
          </cell>
          <cell r="DW317">
            <v>2775123.1733333333</v>
          </cell>
          <cell r="DX317">
            <v>2775123.1733333333</v>
          </cell>
          <cell r="DY317">
            <v>2775123.1733333333</v>
          </cell>
          <cell r="DZ317">
            <v>2775123.1733333333</v>
          </cell>
          <cell r="EA317">
            <v>2775123.1733333333</v>
          </cell>
          <cell r="EB317">
            <v>2775123.1733333333</v>
          </cell>
          <cell r="EC317">
            <v>2775123.1733333333</v>
          </cell>
          <cell r="ED317">
            <v>2775123.1733333333</v>
          </cell>
          <cell r="EE317">
            <v>2775123.1733333333</v>
          </cell>
          <cell r="EF317">
            <v>2775123.1733333333</v>
          </cell>
          <cell r="EG317">
            <v>2775123.1733333333</v>
          </cell>
          <cell r="EH317">
            <v>2197329.84</v>
          </cell>
          <cell r="EI317">
            <v>2197329.84</v>
          </cell>
          <cell r="EJ317">
            <v>2197329.84</v>
          </cell>
          <cell r="EK317">
            <v>2197329.84</v>
          </cell>
          <cell r="EL317">
            <v>2197329.84</v>
          </cell>
          <cell r="EM317">
            <v>2197329.84</v>
          </cell>
          <cell r="EN317">
            <v>3295994.75</v>
          </cell>
          <cell r="EO317">
            <v>3295994.75</v>
          </cell>
          <cell r="EP317">
            <v>3295994.75</v>
          </cell>
          <cell r="EQ317">
            <v>3295994.75</v>
          </cell>
          <cell r="ER317">
            <v>3295994.75</v>
          </cell>
          <cell r="ES317">
            <v>3295994.75</v>
          </cell>
        </row>
        <row r="318">
          <cell r="D318" t="str">
            <v>4191p</v>
          </cell>
          <cell r="E318" t="str">
            <v>Izdaci po osnovu isplate ugovora o djelu</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v>0</v>
          </cell>
          <cell r="CJ318">
            <v>0</v>
          </cell>
          <cell r="CK318">
            <v>0</v>
          </cell>
          <cell r="CL318">
            <v>358791.42499999999</v>
          </cell>
          <cell r="CM318">
            <v>358791.42499999999</v>
          </cell>
          <cell r="CN318">
            <v>358791.42499999999</v>
          </cell>
          <cell r="CO318">
            <v>358791.42499999999</v>
          </cell>
          <cell r="CP318">
            <v>358791.42499999999</v>
          </cell>
          <cell r="CQ318">
            <v>358791.42499999999</v>
          </cell>
          <cell r="CR318">
            <v>358791.42499999999</v>
          </cell>
          <cell r="CS318">
            <v>358791.42499999999</v>
          </cell>
          <cell r="CT318">
            <v>358791.42499999999</v>
          </cell>
          <cell r="CU318">
            <v>358791.42499999999</v>
          </cell>
          <cell r="CV318">
            <v>358791.42499999999</v>
          </cell>
          <cell r="CW318">
            <v>358791.42499999999</v>
          </cell>
          <cell r="CX318">
            <v>338522.19022414373</v>
          </cell>
          <cell r="CY318">
            <v>338522.19022414373</v>
          </cell>
          <cell r="CZ318">
            <v>338522.19022414373</v>
          </cell>
          <cell r="DA318">
            <v>338522.19022414373</v>
          </cell>
          <cell r="DB318">
            <v>338522.19022414373</v>
          </cell>
          <cell r="DC318">
            <v>338522.19022414373</v>
          </cell>
          <cell r="DD318">
            <v>338522.19022414373</v>
          </cell>
          <cell r="DE318">
            <v>338522.19022414373</v>
          </cell>
          <cell r="DF318">
            <v>338522.19022414373</v>
          </cell>
          <cell r="DG318">
            <v>338522.19022414373</v>
          </cell>
          <cell r="DH318">
            <v>338522.19022414373</v>
          </cell>
          <cell r="DI318">
            <v>338522.19022414373</v>
          </cell>
          <cell r="DJ318">
            <v>366703.53750000003</v>
          </cell>
          <cell r="DK318">
            <v>366703.53750000003</v>
          </cell>
          <cell r="DL318">
            <v>366703.53750000003</v>
          </cell>
          <cell r="DM318">
            <v>366703.53750000003</v>
          </cell>
          <cell r="DN318">
            <v>366703.53750000003</v>
          </cell>
          <cell r="DO318">
            <v>366703.53750000003</v>
          </cell>
          <cell r="DP318">
            <v>366703.53750000003</v>
          </cell>
          <cell r="DQ318">
            <v>366703.53750000003</v>
          </cell>
          <cell r="DR318">
            <v>366703.53750000003</v>
          </cell>
          <cell r="DS318">
            <v>366703.53750000003</v>
          </cell>
          <cell r="DT318">
            <v>366703.53750000003</v>
          </cell>
          <cell r="DU318">
            <v>366703.53750000003</v>
          </cell>
          <cell r="DV318">
            <v>0</v>
          </cell>
          <cell r="DW318">
            <v>0</v>
          </cell>
          <cell r="DX318">
            <v>0</v>
          </cell>
          <cell r="DY318">
            <v>0</v>
          </cell>
          <cell r="DZ318">
            <v>0</v>
          </cell>
          <cell r="EA318">
            <v>0</v>
          </cell>
          <cell r="EB318">
            <v>0</v>
          </cell>
          <cell r="EC318">
            <v>0</v>
          </cell>
          <cell r="ED318">
            <v>0</v>
          </cell>
          <cell r="EE318">
            <v>0</v>
          </cell>
          <cell r="EF318">
            <v>0</v>
          </cell>
          <cell r="EG318">
            <v>0</v>
          </cell>
          <cell r="EH318">
            <v>0</v>
          </cell>
          <cell r="EI318">
            <v>0</v>
          </cell>
          <cell r="EJ318">
            <v>0</v>
          </cell>
          <cell r="EK318">
            <v>0</v>
          </cell>
          <cell r="EL318">
            <v>0</v>
          </cell>
          <cell r="EM318">
            <v>0</v>
          </cell>
          <cell r="EN318">
            <v>0</v>
          </cell>
          <cell r="EO318">
            <v>0</v>
          </cell>
          <cell r="EP318">
            <v>0</v>
          </cell>
          <cell r="EQ318">
            <v>0</v>
          </cell>
          <cell r="ER318">
            <v>0</v>
          </cell>
          <cell r="ES318">
            <v>0</v>
          </cell>
        </row>
        <row r="319">
          <cell r="D319" t="str">
            <v>4192p</v>
          </cell>
          <cell r="E319" t="str">
            <v>Izdaci po osnovu troškova sudskih postupaka</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v>0</v>
          </cell>
          <cell r="CJ319">
            <v>0</v>
          </cell>
          <cell r="CK319">
            <v>0</v>
          </cell>
          <cell r="CL319">
            <v>215284.99583333335</v>
          </cell>
          <cell r="CM319">
            <v>215284.99583333335</v>
          </cell>
          <cell r="CN319">
            <v>215284.99583333335</v>
          </cell>
          <cell r="CO319">
            <v>215284.99583333335</v>
          </cell>
          <cell r="CP319">
            <v>215284.99583333335</v>
          </cell>
          <cell r="CQ319">
            <v>215284.99583333335</v>
          </cell>
          <cell r="CR319">
            <v>215284.99583333335</v>
          </cell>
          <cell r="CS319">
            <v>215284.99583333335</v>
          </cell>
          <cell r="CT319">
            <v>215284.99583333335</v>
          </cell>
          <cell r="CU319">
            <v>215284.99583333335</v>
          </cell>
          <cell r="CV319">
            <v>215284.99583333335</v>
          </cell>
          <cell r="CW319">
            <v>215284.99583333335</v>
          </cell>
          <cell r="CX319">
            <v>198115.64551112629</v>
          </cell>
          <cell r="CY319">
            <v>198115.64551112629</v>
          </cell>
          <cell r="CZ319">
            <v>198115.64551112629</v>
          </cell>
          <cell r="DA319">
            <v>198115.64551112629</v>
          </cell>
          <cell r="DB319">
            <v>198115.64551112629</v>
          </cell>
          <cell r="DC319">
            <v>198115.64551112629</v>
          </cell>
          <cell r="DD319">
            <v>198115.64551112629</v>
          </cell>
          <cell r="DE319">
            <v>198115.64551112629</v>
          </cell>
          <cell r="DF319">
            <v>198115.64551112629</v>
          </cell>
          <cell r="DG319">
            <v>198115.64551112629</v>
          </cell>
          <cell r="DH319">
            <v>198115.64551112629</v>
          </cell>
          <cell r="DI319">
            <v>198115.64551112629</v>
          </cell>
          <cell r="DJ319">
            <v>112305.41666666667</v>
          </cell>
          <cell r="DK319">
            <v>112305.41666666667</v>
          </cell>
          <cell r="DL319">
            <v>112305.41666666667</v>
          </cell>
          <cell r="DM319">
            <v>112305.41666666667</v>
          </cell>
          <cell r="DN319">
            <v>112305.41666666667</v>
          </cell>
          <cell r="DO319">
            <v>112305.41666666667</v>
          </cell>
          <cell r="DP319">
            <v>112305.41666666667</v>
          </cell>
          <cell r="DQ319">
            <v>112305.41666666667</v>
          </cell>
          <cell r="DR319">
            <v>112305.41666666667</v>
          </cell>
          <cell r="DS319">
            <v>112305.41666666667</v>
          </cell>
          <cell r="DT319">
            <v>112305.41666666667</v>
          </cell>
          <cell r="DU319">
            <v>112305.41666666667</v>
          </cell>
          <cell r="DV319">
            <v>0</v>
          </cell>
          <cell r="DW319">
            <v>0</v>
          </cell>
          <cell r="DX319">
            <v>0</v>
          </cell>
          <cell r="DY319">
            <v>0</v>
          </cell>
          <cell r="DZ319">
            <v>0</v>
          </cell>
          <cell r="EA319">
            <v>0</v>
          </cell>
          <cell r="EB319">
            <v>0</v>
          </cell>
          <cell r="EC319">
            <v>0</v>
          </cell>
          <cell r="ED319">
            <v>0</v>
          </cell>
          <cell r="EE319">
            <v>0</v>
          </cell>
          <cell r="EF319">
            <v>0</v>
          </cell>
          <cell r="EG319">
            <v>0</v>
          </cell>
          <cell r="EH319">
            <v>0</v>
          </cell>
          <cell r="EI319">
            <v>0</v>
          </cell>
          <cell r="EJ319">
            <v>0</v>
          </cell>
          <cell r="EK319">
            <v>0</v>
          </cell>
          <cell r="EL319">
            <v>0</v>
          </cell>
          <cell r="EM319">
            <v>0</v>
          </cell>
          <cell r="EN319">
            <v>0</v>
          </cell>
          <cell r="EO319">
            <v>0</v>
          </cell>
          <cell r="EP319">
            <v>0</v>
          </cell>
          <cell r="EQ319">
            <v>0</v>
          </cell>
          <cell r="ER319">
            <v>0</v>
          </cell>
          <cell r="ES319">
            <v>0</v>
          </cell>
        </row>
        <row r="320">
          <cell r="D320" t="str">
            <v>4193p</v>
          </cell>
          <cell r="E320" t="str">
            <v>Izrada i održavanje softvera</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cell r="BZ320">
            <v>0</v>
          </cell>
          <cell r="CA320">
            <v>0</v>
          </cell>
          <cell r="CB320">
            <v>0</v>
          </cell>
          <cell r="CC320">
            <v>0</v>
          </cell>
          <cell r="CD320">
            <v>0</v>
          </cell>
          <cell r="CE320">
            <v>0</v>
          </cell>
          <cell r="CF320">
            <v>0</v>
          </cell>
          <cell r="CG320">
            <v>0</v>
          </cell>
          <cell r="CH320">
            <v>0</v>
          </cell>
          <cell r="CI320">
            <v>0</v>
          </cell>
          <cell r="CJ320">
            <v>0</v>
          </cell>
          <cell r="CK320">
            <v>0</v>
          </cell>
          <cell r="CL320">
            <v>523469</v>
          </cell>
          <cell r="CM320">
            <v>523469</v>
          </cell>
          <cell r="CN320">
            <v>523469</v>
          </cell>
          <cell r="CO320">
            <v>523469</v>
          </cell>
          <cell r="CP320">
            <v>523469</v>
          </cell>
          <cell r="CQ320">
            <v>523469</v>
          </cell>
          <cell r="CR320">
            <v>523469</v>
          </cell>
          <cell r="CS320">
            <v>523469</v>
          </cell>
          <cell r="CT320">
            <v>523469</v>
          </cell>
          <cell r="CU320">
            <v>523469</v>
          </cell>
          <cell r="CV320">
            <v>523469</v>
          </cell>
          <cell r="CW320">
            <v>523469</v>
          </cell>
          <cell r="CX320">
            <v>624553.1953420419</v>
          </cell>
          <cell r="CY320">
            <v>624553.1953420419</v>
          </cell>
          <cell r="CZ320">
            <v>624553.1953420419</v>
          </cell>
          <cell r="DA320">
            <v>624553.1953420419</v>
          </cell>
          <cell r="DB320">
            <v>624553.1953420419</v>
          </cell>
          <cell r="DC320">
            <v>624553.1953420419</v>
          </cell>
          <cell r="DD320">
            <v>624553.1953420419</v>
          </cell>
          <cell r="DE320">
            <v>624553.1953420419</v>
          </cell>
          <cell r="DF320">
            <v>624553.1953420419</v>
          </cell>
          <cell r="DG320">
            <v>624553.1953420419</v>
          </cell>
          <cell r="DH320">
            <v>624553.1953420419</v>
          </cell>
          <cell r="DI320">
            <v>624553.1953420419</v>
          </cell>
          <cell r="DJ320">
            <v>771651.67749999987</v>
          </cell>
          <cell r="DK320">
            <v>771651.67749999987</v>
          </cell>
          <cell r="DL320">
            <v>771651.67749999987</v>
          </cell>
          <cell r="DM320">
            <v>771651.67749999987</v>
          </cell>
          <cell r="DN320">
            <v>771651.67749999987</v>
          </cell>
          <cell r="DO320">
            <v>771651.67749999987</v>
          </cell>
          <cell r="DP320">
            <v>771651.67749999987</v>
          </cell>
          <cell r="DQ320">
            <v>771651.67749999987</v>
          </cell>
          <cell r="DR320">
            <v>771651.67749999987</v>
          </cell>
          <cell r="DS320">
            <v>771651.67749999987</v>
          </cell>
          <cell r="DT320">
            <v>771651.67749999987</v>
          </cell>
          <cell r="DU320">
            <v>771651.67749999987</v>
          </cell>
          <cell r="DV320">
            <v>0</v>
          </cell>
          <cell r="DW320">
            <v>0</v>
          </cell>
          <cell r="DX320">
            <v>0</v>
          </cell>
          <cell r="DY320">
            <v>0</v>
          </cell>
          <cell r="DZ320">
            <v>0</v>
          </cell>
          <cell r="EA320">
            <v>0</v>
          </cell>
          <cell r="EB320">
            <v>0</v>
          </cell>
          <cell r="EC320">
            <v>0</v>
          </cell>
          <cell r="ED320">
            <v>0</v>
          </cell>
          <cell r="EE320">
            <v>0</v>
          </cell>
          <cell r="EF320">
            <v>0</v>
          </cell>
          <cell r="EG320">
            <v>0</v>
          </cell>
          <cell r="EH320">
            <v>0</v>
          </cell>
          <cell r="EI320">
            <v>0</v>
          </cell>
          <cell r="EJ320">
            <v>0</v>
          </cell>
          <cell r="EK320">
            <v>0</v>
          </cell>
          <cell r="EL320">
            <v>0</v>
          </cell>
          <cell r="EM320">
            <v>0</v>
          </cell>
          <cell r="EN320">
            <v>0</v>
          </cell>
          <cell r="EO320">
            <v>0</v>
          </cell>
          <cell r="EP320">
            <v>0</v>
          </cell>
          <cell r="EQ320">
            <v>0</v>
          </cell>
          <cell r="ER320">
            <v>0</v>
          </cell>
          <cell r="ES320">
            <v>0</v>
          </cell>
        </row>
        <row r="321">
          <cell r="D321" t="str">
            <v>4194p</v>
          </cell>
          <cell r="E321" t="str">
            <v>Osiguranje</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cell r="BZ321">
            <v>0</v>
          </cell>
          <cell r="CA321">
            <v>0</v>
          </cell>
          <cell r="CB321">
            <v>0</v>
          </cell>
          <cell r="CC321">
            <v>0</v>
          </cell>
          <cell r="CD321">
            <v>0</v>
          </cell>
          <cell r="CE321">
            <v>0</v>
          </cell>
          <cell r="CF321">
            <v>0</v>
          </cell>
          <cell r="CG321">
            <v>0</v>
          </cell>
          <cell r="CH321">
            <v>0</v>
          </cell>
          <cell r="CI321">
            <v>0</v>
          </cell>
          <cell r="CJ321">
            <v>0</v>
          </cell>
          <cell r="CK321">
            <v>0</v>
          </cell>
          <cell r="CL321">
            <v>182324.41333333333</v>
          </cell>
          <cell r="CM321">
            <v>182324.41333333333</v>
          </cell>
          <cell r="CN321">
            <v>182324.41333333333</v>
          </cell>
          <cell r="CO321">
            <v>182324.41333333333</v>
          </cell>
          <cell r="CP321">
            <v>182324.41333333333</v>
          </cell>
          <cell r="CQ321">
            <v>182324.41333333333</v>
          </cell>
          <cell r="CR321">
            <v>182324.41333333333</v>
          </cell>
          <cell r="CS321">
            <v>182324.41333333333</v>
          </cell>
          <cell r="CT321">
            <v>182324.41333333333</v>
          </cell>
          <cell r="CU321">
            <v>182324.41333333333</v>
          </cell>
          <cell r="CV321">
            <v>182324.41333333333</v>
          </cell>
          <cell r="CW321">
            <v>182324.41333333333</v>
          </cell>
          <cell r="CX321">
            <v>185467.19903700319</v>
          </cell>
          <cell r="CY321">
            <v>185467.19903700319</v>
          </cell>
          <cell r="CZ321">
            <v>185467.19903700319</v>
          </cell>
          <cell r="DA321">
            <v>185467.19903700319</v>
          </cell>
          <cell r="DB321">
            <v>185467.19903700319</v>
          </cell>
          <cell r="DC321">
            <v>185467.19903700319</v>
          </cell>
          <cell r="DD321">
            <v>185467.19903700319</v>
          </cell>
          <cell r="DE321">
            <v>185467.19903700319</v>
          </cell>
          <cell r="DF321">
            <v>185467.19903700319</v>
          </cell>
          <cell r="DG321">
            <v>185467.19903700319</v>
          </cell>
          <cell r="DH321">
            <v>185467.19903700319</v>
          </cell>
          <cell r="DI321">
            <v>185467.19903700319</v>
          </cell>
          <cell r="DJ321">
            <v>175369.42166666666</v>
          </cell>
          <cell r="DK321">
            <v>175369.42166666666</v>
          </cell>
          <cell r="DL321">
            <v>175369.42166666666</v>
          </cell>
          <cell r="DM321">
            <v>175369.42166666666</v>
          </cell>
          <cell r="DN321">
            <v>175369.42166666666</v>
          </cell>
          <cell r="DO321">
            <v>175369.42166666666</v>
          </cell>
          <cell r="DP321">
            <v>175369.42166666666</v>
          </cell>
          <cell r="DQ321">
            <v>175369.42166666666</v>
          </cell>
          <cell r="DR321">
            <v>175369.42166666666</v>
          </cell>
          <cell r="DS321">
            <v>175369.42166666666</v>
          </cell>
          <cell r="DT321">
            <v>175369.42166666666</v>
          </cell>
          <cell r="DU321">
            <v>175369.42166666666</v>
          </cell>
          <cell r="DV321">
            <v>0</v>
          </cell>
          <cell r="DW321">
            <v>0</v>
          </cell>
          <cell r="DX321">
            <v>0</v>
          </cell>
          <cell r="DY321">
            <v>0</v>
          </cell>
          <cell r="DZ321">
            <v>0</v>
          </cell>
          <cell r="EA321">
            <v>0</v>
          </cell>
          <cell r="EB321">
            <v>0</v>
          </cell>
          <cell r="EC321">
            <v>0</v>
          </cell>
          <cell r="ED321">
            <v>0</v>
          </cell>
          <cell r="EE321">
            <v>0</v>
          </cell>
          <cell r="EF321">
            <v>0</v>
          </cell>
          <cell r="EG321">
            <v>0</v>
          </cell>
          <cell r="EH321">
            <v>0</v>
          </cell>
          <cell r="EI321">
            <v>0</v>
          </cell>
          <cell r="EJ321">
            <v>0</v>
          </cell>
          <cell r="EK321">
            <v>0</v>
          </cell>
          <cell r="EL321">
            <v>0</v>
          </cell>
          <cell r="EM321">
            <v>0</v>
          </cell>
          <cell r="EN321">
            <v>0</v>
          </cell>
          <cell r="EO321">
            <v>0</v>
          </cell>
          <cell r="EP321">
            <v>0</v>
          </cell>
          <cell r="EQ321">
            <v>0</v>
          </cell>
          <cell r="ER321">
            <v>0</v>
          </cell>
          <cell r="ES321">
            <v>0</v>
          </cell>
        </row>
        <row r="322">
          <cell r="D322" t="str">
            <v>4195p</v>
          </cell>
          <cell r="E322" t="str">
            <v>Kontribucije za članstvo u domaćim i međunarodnim organizacijama</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cell r="BZ322">
            <v>0</v>
          </cell>
          <cell r="CA322">
            <v>0</v>
          </cell>
          <cell r="CB322">
            <v>0</v>
          </cell>
          <cell r="CC322">
            <v>0</v>
          </cell>
          <cell r="CD322">
            <v>0</v>
          </cell>
          <cell r="CE322">
            <v>0</v>
          </cell>
          <cell r="CF322">
            <v>0</v>
          </cell>
          <cell r="CG322">
            <v>0</v>
          </cell>
          <cell r="CH322">
            <v>0</v>
          </cell>
          <cell r="CI322">
            <v>0</v>
          </cell>
          <cell r="CJ322">
            <v>0</v>
          </cell>
          <cell r="CK322">
            <v>0</v>
          </cell>
          <cell r="CL322">
            <v>189097.92</v>
          </cell>
          <cell r="CM322">
            <v>189097.92</v>
          </cell>
          <cell r="CN322">
            <v>189097.92</v>
          </cell>
          <cell r="CO322">
            <v>189097.92</v>
          </cell>
          <cell r="CP322">
            <v>189097.92</v>
          </cell>
          <cell r="CQ322">
            <v>189097.92</v>
          </cell>
          <cell r="CR322">
            <v>189097.92</v>
          </cell>
          <cell r="CS322">
            <v>189097.92</v>
          </cell>
          <cell r="CT322">
            <v>189097.92</v>
          </cell>
          <cell r="CU322">
            <v>189097.92</v>
          </cell>
          <cell r="CV322">
            <v>189097.92</v>
          </cell>
          <cell r="CW322">
            <v>189097.92</v>
          </cell>
          <cell r="CX322">
            <v>331173.49028020015</v>
          </cell>
          <cell r="CY322">
            <v>331173.49028020015</v>
          </cell>
          <cell r="CZ322">
            <v>331173.49028020015</v>
          </cell>
          <cell r="DA322">
            <v>331173.49028020015</v>
          </cell>
          <cell r="DB322">
            <v>331173.49028020015</v>
          </cell>
          <cell r="DC322">
            <v>331173.49028020015</v>
          </cell>
          <cell r="DD322">
            <v>331173.49028020015</v>
          </cell>
          <cell r="DE322">
            <v>331173.49028020015</v>
          </cell>
          <cell r="DF322">
            <v>331173.49028020015</v>
          </cell>
          <cell r="DG322">
            <v>331173.49028020015</v>
          </cell>
          <cell r="DH322">
            <v>331173.49028020015</v>
          </cell>
          <cell r="DI322">
            <v>331173.49028020015</v>
          </cell>
          <cell r="DJ322">
            <v>319420.46249999997</v>
          </cell>
          <cell r="DK322">
            <v>319420.46249999997</v>
          </cell>
          <cell r="DL322">
            <v>319420.46249999997</v>
          </cell>
          <cell r="DM322">
            <v>319420.46249999997</v>
          </cell>
          <cell r="DN322">
            <v>319420.46249999997</v>
          </cell>
          <cell r="DO322">
            <v>319420.46249999997</v>
          </cell>
          <cell r="DP322">
            <v>319420.46249999997</v>
          </cell>
          <cell r="DQ322">
            <v>319420.46249999997</v>
          </cell>
          <cell r="DR322">
            <v>319420.46249999997</v>
          </cell>
          <cell r="DS322">
            <v>319420.46249999997</v>
          </cell>
          <cell r="DT322">
            <v>319420.46249999997</v>
          </cell>
          <cell r="DU322">
            <v>319420.46249999997</v>
          </cell>
          <cell r="DV322">
            <v>0</v>
          </cell>
          <cell r="DW322">
            <v>0</v>
          </cell>
          <cell r="DX322">
            <v>0</v>
          </cell>
          <cell r="DY322">
            <v>0</v>
          </cell>
          <cell r="DZ322">
            <v>0</v>
          </cell>
          <cell r="EA322">
            <v>0</v>
          </cell>
          <cell r="EB322">
            <v>0</v>
          </cell>
          <cell r="EC322">
            <v>0</v>
          </cell>
          <cell r="ED322">
            <v>0</v>
          </cell>
          <cell r="EE322">
            <v>0</v>
          </cell>
          <cell r="EF322">
            <v>0</v>
          </cell>
          <cell r="EG322">
            <v>0</v>
          </cell>
          <cell r="EH322">
            <v>0</v>
          </cell>
          <cell r="EI322">
            <v>0</v>
          </cell>
          <cell r="EJ322">
            <v>0</v>
          </cell>
          <cell r="EK322">
            <v>0</v>
          </cell>
          <cell r="EL322">
            <v>0</v>
          </cell>
          <cell r="EM322">
            <v>0</v>
          </cell>
          <cell r="EN322">
            <v>0</v>
          </cell>
          <cell r="EO322">
            <v>0</v>
          </cell>
          <cell r="EP322">
            <v>0</v>
          </cell>
          <cell r="EQ322">
            <v>0</v>
          </cell>
          <cell r="ER322">
            <v>0</v>
          </cell>
          <cell r="ES322">
            <v>0</v>
          </cell>
        </row>
        <row r="323">
          <cell r="D323" t="str">
            <v>4196p</v>
          </cell>
          <cell r="E323" t="str">
            <v>Komunalne naknade</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353763.10833333334</v>
          </cell>
          <cell r="CM323">
            <v>353763.10833333334</v>
          </cell>
          <cell r="CN323">
            <v>353763.10833333334</v>
          </cell>
          <cell r="CO323">
            <v>353763.10833333334</v>
          </cell>
          <cell r="CP323">
            <v>353763.10833333334</v>
          </cell>
          <cell r="CQ323">
            <v>353763.10833333334</v>
          </cell>
          <cell r="CR323">
            <v>353763.10833333334</v>
          </cell>
          <cell r="CS323">
            <v>353763.10833333334</v>
          </cell>
          <cell r="CT323">
            <v>353763.10833333334</v>
          </cell>
          <cell r="CU323">
            <v>353763.10833333334</v>
          </cell>
          <cell r="CV323">
            <v>353763.10833333334</v>
          </cell>
          <cell r="CW323">
            <v>353763.10833333334</v>
          </cell>
          <cell r="CX323">
            <v>301413.99206139107</v>
          </cell>
          <cell r="CY323">
            <v>301413.99206139107</v>
          </cell>
          <cell r="CZ323">
            <v>301413.99206139107</v>
          </cell>
          <cell r="DA323">
            <v>301413.99206139107</v>
          </cell>
          <cell r="DB323">
            <v>301413.99206139107</v>
          </cell>
          <cell r="DC323">
            <v>301413.99206139107</v>
          </cell>
          <cell r="DD323">
            <v>301413.99206139107</v>
          </cell>
          <cell r="DE323">
            <v>301413.99206139107</v>
          </cell>
          <cell r="DF323">
            <v>301413.99206139107</v>
          </cell>
          <cell r="DG323">
            <v>301413.99206139107</v>
          </cell>
          <cell r="DH323">
            <v>301413.99206139107</v>
          </cell>
          <cell r="DI323">
            <v>301413.99206139107</v>
          </cell>
          <cell r="DJ323">
            <v>351830.13000000006</v>
          </cell>
          <cell r="DK323">
            <v>351830.13000000006</v>
          </cell>
          <cell r="DL323">
            <v>351830.13000000006</v>
          </cell>
          <cell r="DM323">
            <v>351830.13000000006</v>
          </cell>
          <cell r="DN323">
            <v>351830.13000000006</v>
          </cell>
          <cell r="DO323">
            <v>351830.13000000006</v>
          </cell>
          <cell r="DP323">
            <v>351830.13000000006</v>
          </cell>
          <cell r="DQ323">
            <v>351830.13000000006</v>
          </cell>
          <cell r="DR323">
            <v>351830.13000000006</v>
          </cell>
          <cell r="DS323">
            <v>351830.13000000006</v>
          </cell>
          <cell r="DT323">
            <v>351830.13000000006</v>
          </cell>
          <cell r="DU323">
            <v>351830.13000000006</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row>
        <row r="324">
          <cell r="D324" t="str">
            <v>4197p</v>
          </cell>
          <cell r="E324" t="str">
            <v>Kazne</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66.666666666666671</v>
          </cell>
          <cell r="CM324">
            <v>66.666666666666671</v>
          </cell>
          <cell r="CN324">
            <v>66.666666666666671</v>
          </cell>
          <cell r="CO324">
            <v>66.666666666666671</v>
          </cell>
          <cell r="CP324">
            <v>66.666666666666671</v>
          </cell>
          <cell r="CQ324">
            <v>66.666666666666671</v>
          </cell>
          <cell r="CR324">
            <v>66.666666666666671</v>
          </cell>
          <cell r="CS324">
            <v>66.666666666666671</v>
          </cell>
          <cell r="CT324">
            <v>66.666666666666671</v>
          </cell>
          <cell r="CU324">
            <v>66.666666666666671</v>
          </cell>
          <cell r="CV324">
            <v>66.666666666666671</v>
          </cell>
          <cell r="CW324">
            <v>66.666666666666671</v>
          </cell>
          <cell r="CX324">
            <v>105.61633532026926</v>
          </cell>
          <cell r="CY324">
            <v>105.61633532026926</v>
          </cell>
          <cell r="CZ324">
            <v>105.61633532026926</v>
          </cell>
          <cell r="DA324">
            <v>105.61633532026926</v>
          </cell>
          <cell r="DB324">
            <v>105.61633532026926</v>
          </cell>
          <cell r="DC324">
            <v>105.61633532026926</v>
          </cell>
          <cell r="DD324">
            <v>105.61633532026926</v>
          </cell>
          <cell r="DE324">
            <v>105.61633532026926</v>
          </cell>
          <cell r="DF324">
            <v>105.61633532026926</v>
          </cell>
          <cell r="DG324">
            <v>105.61633532026926</v>
          </cell>
          <cell r="DH324">
            <v>105.61633532026926</v>
          </cell>
          <cell r="DI324">
            <v>105.61633532026926</v>
          </cell>
          <cell r="DJ324">
            <v>125.83333333333333</v>
          </cell>
          <cell r="DK324">
            <v>125.83333333333333</v>
          </cell>
          <cell r="DL324">
            <v>125.83333333333333</v>
          </cell>
          <cell r="DM324">
            <v>125.83333333333333</v>
          </cell>
          <cell r="DN324">
            <v>125.83333333333333</v>
          </cell>
          <cell r="DO324">
            <v>125.83333333333333</v>
          </cell>
          <cell r="DP324">
            <v>125.83333333333333</v>
          </cell>
          <cell r="DQ324">
            <v>125.83333333333333</v>
          </cell>
          <cell r="DR324">
            <v>125.83333333333333</v>
          </cell>
          <cell r="DS324">
            <v>125.83333333333333</v>
          </cell>
          <cell r="DT324">
            <v>125.83333333333333</v>
          </cell>
          <cell r="DU324">
            <v>125.83333333333333</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row>
        <row r="325">
          <cell r="D325" t="str">
            <v>4198p</v>
          </cell>
          <cell r="E325" t="str">
            <v>Takse</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1205</v>
          </cell>
          <cell r="CM325">
            <v>1205</v>
          </cell>
          <cell r="CN325">
            <v>1205</v>
          </cell>
          <cell r="CO325">
            <v>1205</v>
          </cell>
          <cell r="CP325">
            <v>1205</v>
          </cell>
          <cell r="CQ325">
            <v>1205</v>
          </cell>
          <cell r="CR325">
            <v>1205</v>
          </cell>
          <cell r="CS325">
            <v>1205</v>
          </cell>
          <cell r="CT325">
            <v>1205</v>
          </cell>
          <cell r="CU325">
            <v>1205</v>
          </cell>
          <cell r="CV325">
            <v>1205</v>
          </cell>
          <cell r="CW325">
            <v>1205</v>
          </cell>
          <cell r="CX325">
            <v>1654.0740118339691</v>
          </cell>
          <cell r="CY325">
            <v>1654.0740118339691</v>
          </cell>
          <cell r="CZ325">
            <v>1654.0740118339691</v>
          </cell>
          <cell r="DA325">
            <v>1654.0740118339691</v>
          </cell>
          <cell r="DB325">
            <v>1654.0740118339691</v>
          </cell>
          <cell r="DC325">
            <v>1654.0740118339691</v>
          </cell>
          <cell r="DD325">
            <v>1654.0740118339691</v>
          </cell>
          <cell r="DE325">
            <v>1654.0740118339691</v>
          </cell>
          <cell r="DF325">
            <v>1654.0740118339691</v>
          </cell>
          <cell r="DG325">
            <v>1654.0740118339691</v>
          </cell>
          <cell r="DH325">
            <v>1654.0740118339691</v>
          </cell>
          <cell r="DI325">
            <v>1654.0740118339691</v>
          </cell>
          <cell r="DJ325">
            <v>1525</v>
          </cell>
          <cell r="DK325">
            <v>1525</v>
          </cell>
          <cell r="DL325">
            <v>1525</v>
          </cell>
          <cell r="DM325">
            <v>1525</v>
          </cell>
          <cell r="DN325">
            <v>1525</v>
          </cell>
          <cell r="DO325">
            <v>1525</v>
          </cell>
          <cell r="DP325">
            <v>1525</v>
          </cell>
          <cell r="DQ325">
            <v>1525</v>
          </cell>
          <cell r="DR325">
            <v>1525</v>
          </cell>
          <cell r="DS325">
            <v>1525</v>
          </cell>
          <cell r="DT325">
            <v>1525</v>
          </cell>
          <cell r="DU325">
            <v>1525</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row>
        <row r="326">
          <cell r="D326" t="str">
            <v>4199p</v>
          </cell>
          <cell r="E326" t="str">
            <v>Ostalo</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295157.37166666664</v>
          </cell>
          <cell r="CM326">
            <v>295157.37166666664</v>
          </cell>
          <cell r="CN326">
            <v>295157.37166666664</v>
          </cell>
          <cell r="CO326">
            <v>295157.37166666664</v>
          </cell>
          <cell r="CP326">
            <v>295157.37166666664</v>
          </cell>
          <cell r="CQ326">
            <v>295157.37166666664</v>
          </cell>
          <cell r="CR326">
            <v>295157.37166666664</v>
          </cell>
          <cell r="CS326">
            <v>295157.37166666664</v>
          </cell>
          <cell r="CT326">
            <v>295157.37166666664</v>
          </cell>
          <cell r="CU326">
            <v>295157.37166666664</v>
          </cell>
          <cell r="CV326">
            <v>295157.37166666664</v>
          </cell>
          <cell r="CW326">
            <v>295157.37166666664</v>
          </cell>
          <cell r="CX326">
            <v>205477.53265832629</v>
          </cell>
          <cell r="CY326">
            <v>205477.53265832629</v>
          </cell>
          <cell r="CZ326">
            <v>205477.53265832629</v>
          </cell>
          <cell r="DA326">
            <v>205477.53265832629</v>
          </cell>
          <cell r="DB326">
            <v>205477.53265832629</v>
          </cell>
          <cell r="DC326">
            <v>205477.53265832629</v>
          </cell>
          <cell r="DD326">
            <v>205477.53265832629</v>
          </cell>
          <cell r="DE326">
            <v>205477.53265832629</v>
          </cell>
          <cell r="DF326">
            <v>205477.53265832629</v>
          </cell>
          <cell r="DG326">
            <v>205477.53265832629</v>
          </cell>
          <cell r="DH326">
            <v>205477.53265832629</v>
          </cell>
          <cell r="DI326">
            <v>205477.53265832629</v>
          </cell>
          <cell r="DJ326">
            <v>392731.33083333331</v>
          </cell>
          <cell r="DK326">
            <v>392731.33083333331</v>
          </cell>
          <cell r="DL326">
            <v>392731.33083333331</v>
          </cell>
          <cell r="DM326">
            <v>392731.33083333331</v>
          </cell>
          <cell r="DN326">
            <v>392731.33083333331</v>
          </cell>
          <cell r="DO326">
            <v>392731.33083333331</v>
          </cell>
          <cell r="DP326">
            <v>392731.33083333331</v>
          </cell>
          <cell r="DQ326">
            <v>392731.33083333331</v>
          </cell>
          <cell r="DR326">
            <v>392731.33083333331</v>
          </cell>
          <cell r="DS326">
            <v>392731.33083333331</v>
          </cell>
          <cell r="DT326">
            <v>392731.33083333331</v>
          </cell>
          <cell r="DU326">
            <v>392731.33083333331</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row>
        <row r="327">
          <cell r="A327">
            <v>0</v>
          </cell>
          <cell r="B327">
            <v>42</v>
          </cell>
          <cell r="C327" t="str">
            <v xml:space="preserve"> </v>
          </cell>
          <cell r="D327" t="str">
            <v>p</v>
          </cell>
          <cell r="E327" t="str">
            <v>Transferi za socijalnu zaštitu</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41489393.925000004</v>
          </cell>
          <cell r="CM327">
            <v>41489393.925000004</v>
          </cell>
          <cell r="CN327">
            <v>41489393.925000004</v>
          </cell>
          <cell r="CO327">
            <v>41489393.925000004</v>
          </cell>
          <cell r="CP327">
            <v>41489393.925000004</v>
          </cell>
          <cell r="CQ327">
            <v>41489393.925000004</v>
          </cell>
          <cell r="CR327">
            <v>41489393.925000004</v>
          </cell>
          <cell r="CS327">
            <v>41489393.925000004</v>
          </cell>
          <cell r="CT327">
            <v>41489393.925000004</v>
          </cell>
          <cell r="CU327">
            <v>41489393.925000004</v>
          </cell>
          <cell r="CV327">
            <v>41489393.925000004</v>
          </cell>
          <cell r="CW327">
            <v>41489393.925000004</v>
          </cell>
          <cell r="CX327">
            <v>41226949.914166674</v>
          </cell>
          <cell r="CY327">
            <v>41226949.914166674</v>
          </cell>
          <cell r="CZ327">
            <v>41226949.914166674</v>
          </cell>
          <cell r="DA327">
            <v>41226949.914166674</v>
          </cell>
          <cell r="DB327">
            <v>41226949.914166674</v>
          </cell>
          <cell r="DC327">
            <v>41226949.914166674</v>
          </cell>
          <cell r="DD327">
            <v>41226949.914166674</v>
          </cell>
          <cell r="DE327">
            <v>41226949.914166674</v>
          </cell>
          <cell r="DF327">
            <v>41226949.914166674</v>
          </cell>
          <cell r="DG327">
            <v>41226949.914166674</v>
          </cell>
          <cell r="DH327">
            <v>41226949.914166674</v>
          </cell>
          <cell r="DI327">
            <v>41226949.914166674</v>
          </cell>
          <cell r="DJ327">
            <v>42070460.416666664</v>
          </cell>
          <cell r="DK327">
            <v>42070460.416666664</v>
          </cell>
          <cell r="DL327">
            <v>42070460.416666664</v>
          </cell>
          <cell r="DM327">
            <v>42070460.416666664</v>
          </cell>
          <cell r="DN327">
            <v>42070460.416666664</v>
          </cell>
          <cell r="DO327">
            <v>42070460.416666664</v>
          </cell>
          <cell r="DP327">
            <v>42070460.416666664</v>
          </cell>
          <cell r="DQ327">
            <v>42070460.416666664</v>
          </cell>
          <cell r="DR327">
            <v>42070460.416666664</v>
          </cell>
          <cell r="DS327">
            <v>42070460.416666664</v>
          </cell>
          <cell r="DT327">
            <v>42070460.416666664</v>
          </cell>
          <cell r="DU327">
            <v>42070460.416666664</v>
          </cell>
          <cell r="DV327">
            <v>44366018.364166662</v>
          </cell>
          <cell r="DW327">
            <v>44366018.364166662</v>
          </cell>
          <cell r="DX327">
            <v>44366018.364166662</v>
          </cell>
          <cell r="DY327">
            <v>44366018.364166662</v>
          </cell>
          <cell r="DZ327">
            <v>44366018.364166662</v>
          </cell>
          <cell r="EA327">
            <v>44366018.364166662</v>
          </cell>
          <cell r="EB327">
            <v>44366018.364166662</v>
          </cell>
          <cell r="EC327">
            <v>44366018.364166662</v>
          </cell>
          <cell r="ED327">
            <v>44366018.364166662</v>
          </cell>
          <cell r="EE327">
            <v>44366018.364166662</v>
          </cell>
          <cell r="EF327">
            <v>44366018.364166662</v>
          </cell>
          <cell r="EG327">
            <v>44366018.364166662</v>
          </cell>
          <cell r="EH327">
            <v>47576508.75</v>
          </cell>
          <cell r="EI327">
            <v>47576508.75</v>
          </cell>
          <cell r="EJ327">
            <v>47576508.75</v>
          </cell>
          <cell r="EK327">
            <v>47576508.75</v>
          </cell>
          <cell r="EL327">
            <v>47576508.75</v>
          </cell>
          <cell r="EM327">
            <v>47576508.75</v>
          </cell>
          <cell r="EN327">
            <v>47576508.75</v>
          </cell>
          <cell r="EO327">
            <v>47576508.75</v>
          </cell>
          <cell r="EP327">
            <v>47576508.75</v>
          </cell>
          <cell r="EQ327">
            <v>47576508.75</v>
          </cell>
          <cell r="ER327">
            <v>47576508.75</v>
          </cell>
          <cell r="ES327">
            <v>47576508.75</v>
          </cell>
        </row>
        <row r="328">
          <cell r="A328">
            <v>0</v>
          </cell>
          <cell r="B328">
            <v>0</v>
          </cell>
          <cell r="C328">
            <v>421</v>
          </cell>
          <cell r="D328" t="str">
            <v>421p</v>
          </cell>
          <cell r="E328" t="str">
            <v>Prava iz oblasti socijalne zaštite</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0</v>
          </cell>
          <cell r="BZ328">
            <v>0</v>
          </cell>
          <cell r="CA328">
            <v>0</v>
          </cell>
          <cell r="CB328">
            <v>0</v>
          </cell>
          <cell r="CC328">
            <v>0</v>
          </cell>
          <cell r="CD328">
            <v>0</v>
          </cell>
          <cell r="CE328">
            <v>0</v>
          </cell>
          <cell r="CF328">
            <v>0</v>
          </cell>
          <cell r="CG328">
            <v>0</v>
          </cell>
          <cell r="CH328">
            <v>0</v>
          </cell>
          <cell r="CI328">
            <v>0</v>
          </cell>
          <cell r="CJ328">
            <v>0</v>
          </cell>
          <cell r="CK328">
            <v>0</v>
          </cell>
          <cell r="CL328">
            <v>5084083.333333333</v>
          </cell>
          <cell r="CM328">
            <v>5084083.333333333</v>
          </cell>
          <cell r="CN328">
            <v>5084083.333333333</v>
          </cell>
          <cell r="CO328">
            <v>5084083.333333333</v>
          </cell>
          <cell r="CP328">
            <v>5084083.333333333</v>
          </cell>
          <cell r="CQ328">
            <v>5084083.333333333</v>
          </cell>
          <cell r="CR328">
            <v>5084083.333333333</v>
          </cell>
          <cell r="CS328">
            <v>5084083.333333333</v>
          </cell>
          <cell r="CT328">
            <v>5084083.333333333</v>
          </cell>
          <cell r="CU328">
            <v>5084083.333333333</v>
          </cell>
          <cell r="CV328">
            <v>5084083.333333333</v>
          </cell>
          <cell r="CW328">
            <v>5084083.333333333</v>
          </cell>
          <cell r="CX328">
            <v>4887083.333333333</v>
          </cell>
          <cell r="CY328">
            <v>4887083.333333333</v>
          </cell>
          <cell r="CZ328">
            <v>4887083.333333333</v>
          </cell>
          <cell r="DA328">
            <v>4887083.333333333</v>
          </cell>
          <cell r="DB328">
            <v>4887083.333333333</v>
          </cell>
          <cell r="DC328">
            <v>4887083.333333333</v>
          </cell>
          <cell r="DD328">
            <v>4887083.333333333</v>
          </cell>
          <cell r="DE328">
            <v>4887083.333333333</v>
          </cell>
          <cell r="DF328">
            <v>4887083.333333333</v>
          </cell>
          <cell r="DG328">
            <v>4887083.333333333</v>
          </cell>
          <cell r="DH328">
            <v>4887083.333333333</v>
          </cell>
          <cell r="DI328">
            <v>4887083.333333333</v>
          </cell>
          <cell r="DJ328">
            <v>5044218.75</v>
          </cell>
          <cell r="DK328">
            <v>5044218.75</v>
          </cell>
          <cell r="DL328">
            <v>5044218.75</v>
          </cell>
          <cell r="DM328">
            <v>5044218.75</v>
          </cell>
          <cell r="DN328">
            <v>5044218.75</v>
          </cell>
          <cell r="DO328">
            <v>5044218.75</v>
          </cell>
          <cell r="DP328">
            <v>5044218.75</v>
          </cell>
          <cell r="DQ328">
            <v>5044218.75</v>
          </cell>
          <cell r="DR328">
            <v>5044218.75</v>
          </cell>
          <cell r="DS328">
            <v>5044218.75</v>
          </cell>
          <cell r="DT328">
            <v>5044218.75</v>
          </cell>
          <cell r="DU328">
            <v>5044218.75</v>
          </cell>
          <cell r="DV328">
            <v>6050468.75</v>
          </cell>
          <cell r="DW328">
            <v>6050468.75</v>
          </cell>
          <cell r="DX328">
            <v>6050468.75</v>
          </cell>
          <cell r="DY328">
            <v>6050468.75</v>
          </cell>
          <cell r="DZ328">
            <v>6050468.75</v>
          </cell>
          <cell r="EA328">
            <v>6050468.75</v>
          </cell>
          <cell r="EB328">
            <v>6050468.75</v>
          </cell>
          <cell r="EC328">
            <v>6050468.75</v>
          </cell>
          <cell r="ED328">
            <v>6050468.75</v>
          </cell>
          <cell r="EE328">
            <v>6050468.75</v>
          </cell>
          <cell r="EF328">
            <v>6050468.75</v>
          </cell>
          <cell r="EG328">
            <v>6050468.75</v>
          </cell>
          <cell r="EH328">
            <v>9559635.416666666</v>
          </cell>
          <cell r="EI328">
            <v>9559635.416666666</v>
          </cell>
          <cell r="EJ328">
            <v>9559635.416666666</v>
          </cell>
          <cell r="EK328">
            <v>9559635.416666666</v>
          </cell>
          <cell r="EL328">
            <v>9559635.416666666</v>
          </cell>
          <cell r="EM328">
            <v>9559635.416666666</v>
          </cell>
          <cell r="EN328">
            <v>9559635.416666666</v>
          </cell>
          <cell r="EO328">
            <v>9559635.416666666</v>
          </cell>
          <cell r="EP328">
            <v>9559635.416666666</v>
          </cell>
          <cell r="EQ328">
            <v>9559635.416666666</v>
          </cell>
          <cell r="ER328">
            <v>9559635.416666666</v>
          </cell>
          <cell r="ES328">
            <v>9559635.416666666</v>
          </cell>
        </row>
        <row r="329">
          <cell r="C329" t="str">
            <v xml:space="preserve"> </v>
          </cell>
          <cell r="D329" t="str">
            <v>4211p</v>
          </cell>
          <cell r="E329" t="str">
            <v>Dječiji dodaci</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432500</v>
          </cell>
          <cell r="CM329">
            <v>432500</v>
          </cell>
          <cell r="CN329">
            <v>432500</v>
          </cell>
          <cell r="CO329">
            <v>432500</v>
          </cell>
          <cell r="CP329">
            <v>432500</v>
          </cell>
          <cell r="CQ329">
            <v>432500</v>
          </cell>
          <cell r="CR329">
            <v>432500</v>
          </cell>
          <cell r="CS329">
            <v>432500</v>
          </cell>
          <cell r="CT329">
            <v>432500</v>
          </cell>
          <cell r="CU329">
            <v>432500</v>
          </cell>
          <cell r="CV329">
            <v>432500</v>
          </cell>
          <cell r="CW329">
            <v>432500</v>
          </cell>
          <cell r="CX329">
            <v>450000</v>
          </cell>
          <cell r="CY329">
            <v>450000</v>
          </cell>
          <cell r="CZ329">
            <v>450000</v>
          </cell>
          <cell r="DA329">
            <v>450000</v>
          </cell>
          <cell r="DB329">
            <v>450000</v>
          </cell>
          <cell r="DC329">
            <v>450000</v>
          </cell>
          <cell r="DD329">
            <v>450000</v>
          </cell>
          <cell r="DE329">
            <v>450000</v>
          </cell>
          <cell r="DF329">
            <v>450000</v>
          </cell>
          <cell r="DG329">
            <v>450000</v>
          </cell>
          <cell r="DH329">
            <v>450000</v>
          </cell>
          <cell r="DI329">
            <v>450000</v>
          </cell>
          <cell r="DJ329">
            <v>425000</v>
          </cell>
          <cell r="DK329">
            <v>425000</v>
          </cell>
          <cell r="DL329">
            <v>425000</v>
          </cell>
          <cell r="DM329">
            <v>425000</v>
          </cell>
          <cell r="DN329">
            <v>425000</v>
          </cell>
          <cell r="DO329">
            <v>425000</v>
          </cell>
          <cell r="DP329">
            <v>425000</v>
          </cell>
          <cell r="DQ329">
            <v>425000</v>
          </cell>
          <cell r="DR329">
            <v>425000</v>
          </cell>
          <cell r="DS329">
            <v>425000</v>
          </cell>
          <cell r="DT329">
            <v>425000</v>
          </cell>
          <cell r="DU329">
            <v>425000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row>
        <row r="330">
          <cell r="D330" t="str">
            <v>4212p</v>
          </cell>
          <cell r="E330" t="str">
            <v>Boračko invalidska zaštita</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725000</v>
          </cell>
          <cell r="CM330">
            <v>725000</v>
          </cell>
          <cell r="CN330">
            <v>725000</v>
          </cell>
          <cell r="CO330">
            <v>725000</v>
          </cell>
          <cell r="CP330">
            <v>725000</v>
          </cell>
          <cell r="CQ330">
            <v>725000</v>
          </cell>
          <cell r="CR330">
            <v>725000</v>
          </cell>
          <cell r="CS330">
            <v>725000</v>
          </cell>
          <cell r="CT330">
            <v>725000</v>
          </cell>
          <cell r="CU330">
            <v>725000</v>
          </cell>
          <cell r="CV330">
            <v>725000</v>
          </cell>
          <cell r="CW330">
            <v>725000</v>
          </cell>
          <cell r="CX330">
            <v>693333.33333333337</v>
          </cell>
          <cell r="CY330">
            <v>693333.33333333337</v>
          </cell>
          <cell r="CZ330">
            <v>693333.33333333337</v>
          </cell>
          <cell r="DA330">
            <v>693333.33333333337</v>
          </cell>
          <cell r="DB330">
            <v>693333.33333333337</v>
          </cell>
          <cell r="DC330">
            <v>693333.33333333337</v>
          </cell>
          <cell r="DD330">
            <v>693333.33333333337</v>
          </cell>
          <cell r="DE330">
            <v>693333.33333333337</v>
          </cell>
          <cell r="DF330">
            <v>693333.33333333337</v>
          </cell>
          <cell r="DG330">
            <v>693333.33333333337</v>
          </cell>
          <cell r="DH330">
            <v>693333.33333333337</v>
          </cell>
          <cell r="DI330">
            <v>693333.33333333337</v>
          </cell>
          <cell r="DJ330">
            <v>691666.66666666663</v>
          </cell>
          <cell r="DK330">
            <v>691666.66666666663</v>
          </cell>
          <cell r="DL330">
            <v>691666.66666666663</v>
          </cell>
          <cell r="DM330">
            <v>691666.66666666663</v>
          </cell>
          <cell r="DN330">
            <v>691666.66666666663</v>
          </cell>
          <cell r="DO330">
            <v>691666.66666666663</v>
          </cell>
          <cell r="DP330">
            <v>691666.66666666663</v>
          </cell>
          <cell r="DQ330">
            <v>691666.66666666663</v>
          </cell>
          <cell r="DR330">
            <v>691666.66666666663</v>
          </cell>
          <cell r="DS330">
            <v>691666.66666666663</v>
          </cell>
          <cell r="DT330">
            <v>691666.66666666663</v>
          </cell>
          <cell r="DU330">
            <v>691666.66666666663</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row>
        <row r="331">
          <cell r="D331" t="str">
            <v>4213p</v>
          </cell>
          <cell r="E331" t="str">
            <v>Materijalno obezbjeđenje porodice</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1500000</v>
          </cell>
          <cell r="CM331">
            <v>1500000</v>
          </cell>
          <cell r="CN331">
            <v>1500000</v>
          </cell>
          <cell r="CO331">
            <v>1500000</v>
          </cell>
          <cell r="CP331">
            <v>1500000</v>
          </cell>
          <cell r="CQ331">
            <v>1500000</v>
          </cell>
          <cell r="CR331">
            <v>1500000</v>
          </cell>
          <cell r="CS331">
            <v>1500000</v>
          </cell>
          <cell r="CT331">
            <v>1500000</v>
          </cell>
          <cell r="CU331">
            <v>1500000</v>
          </cell>
          <cell r="CV331">
            <v>1500000</v>
          </cell>
          <cell r="CW331">
            <v>1500000</v>
          </cell>
          <cell r="CX331">
            <v>1416666.6666666667</v>
          </cell>
          <cell r="CY331">
            <v>1416666.6666666667</v>
          </cell>
          <cell r="CZ331">
            <v>1416666.6666666667</v>
          </cell>
          <cell r="DA331">
            <v>1416666.6666666667</v>
          </cell>
          <cell r="DB331">
            <v>1416666.6666666667</v>
          </cell>
          <cell r="DC331">
            <v>1416666.6666666667</v>
          </cell>
          <cell r="DD331">
            <v>1416666.6666666667</v>
          </cell>
          <cell r="DE331">
            <v>1416666.6666666667</v>
          </cell>
          <cell r="DF331">
            <v>1416666.6666666667</v>
          </cell>
          <cell r="DG331">
            <v>1416666.6666666667</v>
          </cell>
          <cell r="DH331">
            <v>1416666.6666666667</v>
          </cell>
          <cell r="DI331">
            <v>1416666.6666666667</v>
          </cell>
          <cell r="DJ331">
            <v>1408333.3333333333</v>
          </cell>
          <cell r="DK331">
            <v>1408333.3333333333</v>
          </cell>
          <cell r="DL331">
            <v>1408333.3333333333</v>
          </cell>
          <cell r="DM331">
            <v>1408333.3333333333</v>
          </cell>
          <cell r="DN331">
            <v>1408333.3333333333</v>
          </cell>
          <cell r="DO331">
            <v>1408333.3333333333</v>
          </cell>
          <cell r="DP331">
            <v>1408333.3333333333</v>
          </cell>
          <cell r="DQ331">
            <v>1408333.3333333333</v>
          </cell>
          <cell r="DR331">
            <v>1408333.3333333333</v>
          </cell>
          <cell r="DS331">
            <v>1408333.3333333333</v>
          </cell>
          <cell r="DT331">
            <v>1408333.3333333333</v>
          </cell>
          <cell r="DU331">
            <v>1408333.3333333333</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row>
        <row r="332">
          <cell r="D332" t="str">
            <v>4214p</v>
          </cell>
          <cell r="E332" t="str">
            <v>Porodiljska odsustva</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1458333.3333333333</v>
          </cell>
          <cell r="CM332">
            <v>1458333.3333333333</v>
          </cell>
          <cell r="CN332">
            <v>1458333.3333333333</v>
          </cell>
          <cell r="CO332">
            <v>1458333.3333333333</v>
          </cell>
          <cell r="CP332">
            <v>1458333.3333333333</v>
          </cell>
          <cell r="CQ332">
            <v>1458333.3333333333</v>
          </cell>
          <cell r="CR332">
            <v>1458333.3333333333</v>
          </cell>
          <cell r="CS332">
            <v>1458333.3333333333</v>
          </cell>
          <cell r="CT332">
            <v>1458333.3333333333</v>
          </cell>
          <cell r="CU332">
            <v>1458333.3333333333</v>
          </cell>
          <cell r="CV332">
            <v>1458333.3333333333</v>
          </cell>
          <cell r="CW332">
            <v>1458333.3333333333</v>
          </cell>
          <cell r="CX332">
            <v>1333333.3333333333</v>
          </cell>
          <cell r="CY332">
            <v>1333333.3333333333</v>
          </cell>
          <cell r="CZ332">
            <v>1333333.3333333333</v>
          </cell>
          <cell r="DA332">
            <v>1333333.3333333333</v>
          </cell>
          <cell r="DB332">
            <v>1333333.3333333333</v>
          </cell>
          <cell r="DC332">
            <v>1333333.3333333333</v>
          </cell>
          <cell r="DD332">
            <v>1333333.3333333333</v>
          </cell>
          <cell r="DE332">
            <v>1333333.3333333333</v>
          </cell>
          <cell r="DF332">
            <v>1333333.3333333333</v>
          </cell>
          <cell r="DG332">
            <v>1333333.3333333333</v>
          </cell>
          <cell r="DH332">
            <v>1333333.3333333333</v>
          </cell>
          <cell r="DI332">
            <v>1333333.3333333333</v>
          </cell>
          <cell r="DJ332">
            <v>1366666.6666666667</v>
          </cell>
          <cell r="DK332">
            <v>1366666.6666666667</v>
          </cell>
          <cell r="DL332">
            <v>1366666.6666666667</v>
          </cell>
          <cell r="DM332">
            <v>1366666.6666666667</v>
          </cell>
          <cell r="DN332">
            <v>1366666.6666666667</v>
          </cell>
          <cell r="DO332">
            <v>1366666.6666666667</v>
          </cell>
          <cell r="DP332">
            <v>1366666.6666666667</v>
          </cell>
          <cell r="DQ332">
            <v>1366666.6666666667</v>
          </cell>
          <cell r="DR332">
            <v>1366666.6666666667</v>
          </cell>
          <cell r="DS332">
            <v>1366666.6666666667</v>
          </cell>
          <cell r="DT332">
            <v>1366666.6666666667</v>
          </cell>
          <cell r="DU332">
            <v>1366666.6666666667</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row>
        <row r="333">
          <cell r="D333" t="str">
            <v>4215p</v>
          </cell>
          <cell r="E333" t="str">
            <v>Tuđa njega i pomoć</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665750</v>
          </cell>
          <cell r="CM333">
            <v>665750</v>
          </cell>
          <cell r="CN333">
            <v>665750</v>
          </cell>
          <cell r="CO333">
            <v>665750</v>
          </cell>
          <cell r="CP333">
            <v>665750</v>
          </cell>
          <cell r="CQ333">
            <v>665750</v>
          </cell>
          <cell r="CR333">
            <v>665750</v>
          </cell>
          <cell r="CS333">
            <v>665750</v>
          </cell>
          <cell r="CT333">
            <v>665750</v>
          </cell>
          <cell r="CU333">
            <v>665750</v>
          </cell>
          <cell r="CV333">
            <v>665750</v>
          </cell>
          <cell r="CW333">
            <v>665750</v>
          </cell>
          <cell r="CX333">
            <v>681250</v>
          </cell>
          <cell r="CY333">
            <v>681250</v>
          </cell>
          <cell r="CZ333">
            <v>681250</v>
          </cell>
          <cell r="DA333">
            <v>681250</v>
          </cell>
          <cell r="DB333">
            <v>681250</v>
          </cell>
          <cell r="DC333">
            <v>681250</v>
          </cell>
          <cell r="DD333">
            <v>681250</v>
          </cell>
          <cell r="DE333">
            <v>681250</v>
          </cell>
          <cell r="DF333">
            <v>681250</v>
          </cell>
          <cell r="DG333">
            <v>681250</v>
          </cell>
          <cell r="DH333">
            <v>681250</v>
          </cell>
          <cell r="DI333">
            <v>681250</v>
          </cell>
          <cell r="DJ333">
            <v>833333.33333333337</v>
          </cell>
          <cell r="DK333">
            <v>833333.33333333337</v>
          </cell>
          <cell r="DL333">
            <v>833333.33333333337</v>
          </cell>
          <cell r="DM333">
            <v>833333.33333333337</v>
          </cell>
          <cell r="DN333">
            <v>833333.33333333337</v>
          </cell>
          <cell r="DO333">
            <v>833333.33333333337</v>
          </cell>
          <cell r="DP333">
            <v>833333.33333333337</v>
          </cell>
          <cell r="DQ333">
            <v>833333.33333333337</v>
          </cell>
          <cell r="DR333">
            <v>833333.33333333337</v>
          </cell>
          <cell r="DS333">
            <v>833333.33333333337</v>
          </cell>
          <cell r="DT333">
            <v>833333.33333333337</v>
          </cell>
          <cell r="DU333">
            <v>833333.33333333337</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row>
        <row r="334">
          <cell r="D334" t="str">
            <v>4216p</v>
          </cell>
          <cell r="E334" t="str">
            <v>Ishrana djece u predškolskim ustanovama</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50833.333333333336</v>
          </cell>
          <cell r="CM334">
            <v>50833.333333333336</v>
          </cell>
          <cell r="CN334">
            <v>50833.333333333336</v>
          </cell>
          <cell r="CO334">
            <v>50833.333333333336</v>
          </cell>
          <cell r="CP334">
            <v>50833.333333333336</v>
          </cell>
          <cell r="CQ334">
            <v>50833.333333333336</v>
          </cell>
          <cell r="CR334">
            <v>50833.333333333336</v>
          </cell>
          <cell r="CS334">
            <v>50833.333333333336</v>
          </cell>
          <cell r="CT334">
            <v>50833.333333333336</v>
          </cell>
          <cell r="CU334">
            <v>50833.333333333336</v>
          </cell>
          <cell r="CV334">
            <v>50833.333333333336</v>
          </cell>
          <cell r="CW334">
            <v>50833.333333333336</v>
          </cell>
          <cell r="CX334">
            <v>54166.666666666664</v>
          </cell>
          <cell r="CY334">
            <v>54166.666666666664</v>
          </cell>
          <cell r="CZ334">
            <v>54166.666666666664</v>
          </cell>
          <cell r="DA334">
            <v>54166.666666666664</v>
          </cell>
          <cell r="DB334">
            <v>54166.666666666664</v>
          </cell>
          <cell r="DC334">
            <v>54166.666666666664</v>
          </cell>
          <cell r="DD334">
            <v>54166.666666666664</v>
          </cell>
          <cell r="DE334">
            <v>54166.666666666664</v>
          </cell>
          <cell r="DF334">
            <v>54166.666666666664</v>
          </cell>
          <cell r="DG334">
            <v>54166.666666666664</v>
          </cell>
          <cell r="DH334">
            <v>54166.666666666664</v>
          </cell>
          <cell r="DI334">
            <v>54166.666666666664</v>
          </cell>
          <cell r="DJ334">
            <v>50000</v>
          </cell>
          <cell r="DK334">
            <v>50000</v>
          </cell>
          <cell r="DL334">
            <v>50000</v>
          </cell>
          <cell r="DM334">
            <v>50000</v>
          </cell>
          <cell r="DN334">
            <v>50000</v>
          </cell>
          <cell r="DO334">
            <v>50000</v>
          </cell>
          <cell r="DP334">
            <v>50000</v>
          </cell>
          <cell r="DQ334">
            <v>50000</v>
          </cell>
          <cell r="DR334">
            <v>50000</v>
          </cell>
          <cell r="DS334">
            <v>50000</v>
          </cell>
          <cell r="DT334">
            <v>50000</v>
          </cell>
          <cell r="DU334">
            <v>50000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row>
        <row r="335">
          <cell r="D335" t="str">
            <v>4217p</v>
          </cell>
          <cell r="E335" t="str">
            <v>Izdržavanje štićenika u domovima</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251666.66666666666</v>
          </cell>
          <cell r="CM335">
            <v>251666.66666666666</v>
          </cell>
          <cell r="CN335">
            <v>251666.66666666666</v>
          </cell>
          <cell r="CO335">
            <v>251666.66666666666</v>
          </cell>
          <cell r="CP335">
            <v>251666.66666666666</v>
          </cell>
          <cell r="CQ335">
            <v>251666.66666666666</v>
          </cell>
          <cell r="CR335">
            <v>251666.66666666666</v>
          </cell>
          <cell r="CS335">
            <v>251666.66666666666</v>
          </cell>
          <cell r="CT335">
            <v>251666.66666666666</v>
          </cell>
          <cell r="CU335">
            <v>251666.66666666666</v>
          </cell>
          <cell r="CV335">
            <v>251666.66666666666</v>
          </cell>
          <cell r="CW335">
            <v>251666.66666666666</v>
          </cell>
          <cell r="CX335">
            <v>258333.33333333334</v>
          </cell>
          <cell r="CY335">
            <v>258333.33333333334</v>
          </cell>
          <cell r="CZ335">
            <v>258333.33333333334</v>
          </cell>
          <cell r="DA335">
            <v>258333.33333333334</v>
          </cell>
          <cell r="DB335">
            <v>258333.33333333334</v>
          </cell>
          <cell r="DC335">
            <v>258333.33333333334</v>
          </cell>
          <cell r="DD335">
            <v>258333.33333333334</v>
          </cell>
          <cell r="DE335">
            <v>258333.33333333334</v>
          </cell>
          <cell r="DF335">
            <v>258333.33333333334</v>
          </cell>
          <cell r="DG335">
            <v>258333.33333333334</v>
          </cell>
          <cell r="DH335">
            <v>258333.33333333334</v>
          </cell>
          <cell r="DI335">
            <v>258333.33333333334</v>
          </cell>
          <cell r="DJ335">
            <v>269218.75</v>
          </cell>
          <cell r="DK335">
            <v>269218.75</v>
          </cell>
          <cell r="DL335">
            <v>269218.75</v>
          </cell>
          <cell r="DM335">
            <v>269218.75</v>
          </cell>
          <cell r="DN335">
            <v>269218.75</v>
          </cell>
          <cell r="DO335">
            <v>269218.75</v>
          </cell>
          <cell r="DP335">
            <v>269218.75</v>
          </cell>
          <cell r="DQ335">
            <v>269218.75</v>
          </cell>
          <cell r="DR335">
            <v>269218.75</v>
          </cell>
          <cell r="DS335">
            <v>269218.75</v>
          </cell>
          <cell r="DT335">
            <v>269218.75</v>
          </cell>
          <cell r="DU335">
            <v>269218.75</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row>
        <row r="336">
          <cell r="A336">
            <v>0</v>
          </cell>
          <cell r="B336">
            <v>0</v>
          </cell>
          <cell r="C336">
            <v>422</v>
          </cell>
          <cell r="D336" t="str">
            <v>422p</v>
          </cell>
          <cell r="E336" t="str">
            <v>Sredstva za tehnološke viškove</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1280004.1666666665</v>
          </cell>
          <cell r="CM336">
            <v>1280004.1666666665</v>
          </cell>
          <cell r="CN336">
            <v>1280004.1666666665</v>
          </cell>
          <cell r="CO336">
            <v>1280004.1666666665</v>
          </cell>
          <cell r="CP336">
            <v>1280004.1666666665</v>
          </cell>
          <cell r="CQ336">
            <v>1280004.1666666665</v>
          </cell>
          <cell r="CR336">
            <v>1280004.1666666665</v>
          </cell>
          <cell r="CS336">
            <v>1280004.1666666665</v>
          </cell>
          <cell r="CT336">
            <v>1280004.1666666665</v>
          </cell>
          <cell r="CU336">
            <v>1280004.1666666665</v>
          </cell>
          <cell r="CV336">
            <v>1280004.1666666665</v>
          </cell>
          <cell r="CW336">
            <v>1280004.1666666665</v>
          </cell>
          <cell r="CX336">
            <v>1438177</v>
          </cell>
          <cell r="CY336">
            <v>1438177</v>
          </cell>
          <cell r="CZ336">
            <v>1438177</v>
          </cell>
          <cell r="DA336">
            <v>1438177</v>
          </cell>
          <cell r="DB336">
            <v>1438177</v>
          </cell>
          <cell r="DC336">
            <v>1438177</v>
          </cell>
          <cell r="DD336">
            <v>1438177</v>
          </cell>
          <cell r="DE336">
            <v>1438177</v>
          </cell>
          <cell r="DF336">
            <v>1438177</v>
          </cell>
          <cell r="DG336">
            <v>1438177</v>
          </cell>
          <cell r="DH336">
            <v>1438177</v>
          </cell>
          <cell r="DI336">
            <v>1438177</v>
          </cell>
          <cell r="DJ336">
            <v>1620000</v>
          </cell>
          <cell r="DK336">
            <v>1620000</v>
          </cell>
          <cell r="DL336">
            <v>1620000</v>
          </cell>
          <cell r="DM336">
            <v>1620000</v>
          </cell>
          <cell r="DN336">
            <v>1620000</v>
          </cell>
          <cell r="DO336">
            <v>1620000</v>
          </cell>
          <cell r="DP336">
            <v>1620000</v>
          </cell>
          <cell r="DQ336">
            <v>1620000</v>
          </cell>
          <cell r="DR336">
            <v>1620000</v>
          </cell>
          <cell r="DS336">
            <v>1620000</v>
          </cell>
          <cell r="DT336">
            <v>1620000</v>
          </cell>
          <cell r="DU336">
            <v>1620000</v>
          </cell>
          <cell r="DV336">
            <v>1900841.6666666667</v>
          </cell>
          <cell r="DW336">
            <v>1900841.6666666667</v>
          </cell>
          <cell r="DX336">
            <v>1900841.6666666667</v>
          </cell>
          <cell r="DY336">
            <v>1900841.6666666667</v>
          </cell>
          <cell r="DZ336">
            <v>1900841.6666666667</v>
          </cell>
          <cell r="EA336">
            <v>1900841.6666666667</v>
          </cell>
          <cell r="EB336">
            <v>1900841.6666666667</v>
          </cell>
          <cell r="EC336">
            <v>1900841.6666666667</v>
          </cell>
          <cell r="ED336">
            <v>1900841.6666666667</v>
          </cell>
          <cell r="EE336">
            <v>1900841.6666666667</v>
          </cell>
          <cell r="EF336">
            <v>1900841.6666666667</v>
          </cell>
          <cell r="EG336">
            <v>1900841.6666666667</v>
          </cell>
          <cell r="EH336">
            <v>1716373.3333333333</v>
          </cell>
          <cell r="EI336">
            <v>1716373.3333333333</v>
          </cell>
          <cell r="EJ336">
            <v>1716373.3333333333</v>
          </cell>
          <cell r="EK336">
            <v>1716373.3333333333</v>
          </cell>
          <cell r="EL336">
            <v>1716373.3333333333</v>
          </cell>
          <cell r="EM336">
            <v>1716373.3333333333</v>
          </cell>
          <cell r="EN336">
            <v>1716373.3333333333</v>
          </cell>
          <cell r="EO336">
            <v>1716373.3333333333</v>
          </cell>
          <cell r="EP336">
            <v>1716373.3333333333</v>
          </cell>
          <cell r="EQ336">
            <v>1716373.3333333333</v>
          </cell>
          <cell r="ER336">
            <v>1716373.3333333333</v>
          </cell>
          <cell r="ES336">
            <v>1716373.3333333333</v>
          </cell>
        </row>
        <row r="337">
          <cell r="D337" t="str">
            <v>4221p</v>
          </cell>
          <cell r="E337" t="str">
            <v>Garantovane zarade</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row>
        <row r="338">
          <cell r="D338" t="str">
            <v>4222p</v>
          </cell>
          <cell r="E338" t="str">
            <v>Otpremnine za tehnološke viškove</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238337.5</v>
          </cell>
          <cell r="CM338">
            <v>238337.5</v>
          </cell>
          <cell r="CN338">
            <v>238337.5</v>
          </cell>
          <cell r="CO338">
            <v>238337.5</v>
          </cell>
          <cell r="CP338">
            <v>238337.5</v>
          </cell>
          <cell r="CQ338">
            <v>238337.5</v>
          </cell>
          <cell r="CR338">
            <v>238337.5</v>
          </cell>
          <cell r="CS338">
            <v>238337.5</v>
          </cell>
          <cell r="CT338">
            <v>238337.5</v>
          </cell>
          <cell r="CU338">
            <v>238337.5</v>
          </cell>
          <cell r="CV338">
            <v>238337.5</v>
          </cell>
          <cell r="CW338">
            <v>238337.5</v>
          </cell>
          <cell r="CX338">
            <v>606785.68544768298</v>
          </cell>
          <cell r="CY338">
            <v>606785.68544768298</v>
          </cell>
          <cell r="CZ338">
            <v>606785.68544768298</v>
          </cell>
          <cell r="DA338">
            <v>606785.68544768298</v>
          </cell>
          <cell r="DB338">
            <v>606785.68544768298</v>
          </cell>
          <cell r="DC338">
            <v>606785.68544768298</v>
          </cell>
          <cell r="DD338">
            <v>606785.68544768298</v>
          </cell>
          <cell r="DE338">
            <v>606785.68544768298</v>
          </cell>
          <cell r="DF338">
            <v>606785.68544768298</v>
          </cell>
          <cell r="DG338">
            <v>606785.68544768298</v>
          </cell>
          <cell r="DH338">
            <v>606785.68544768298</v>
          </cell>
          <cell r="DI338">
            <v>606785.68544768298</v>
          </cell>
          <cell r="DJ338">
            <v>620000</v>
          </cell>
          <cell r="DK338">
            <v>620000</v>
          </cell>
          <cell r="DL338">
            <v>620000</v>
          </cell>
          <cell r="DM338">
            <v>620000</v>
          </cell>
          <cell r="DN338">
            <v>620000</v>
          </cell>
          <cell r="DO338">
            <v>620000</v>
          </cell>
          <cell r="DP338">
            <v>620000</v>
          </cell>
          <cell r="DQ338">
            <v>620000</v>
          </cell>
          <cell r="DR338">
            <v>620000</v>
          </cell>
          <cell r="DS338">
            <v>620000</v>
          </cell>
          <cell r="DT338">
            <v>620000</v>
          </cell>
          <cell r="DU338">
            <v>620000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row>
        <row r="339">
          <cell r="D339" t="str">
            <v>4223p</v>
          </cell>
          <cell r="E339" t="str">
            <v>Dokup staža</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row>
        <row r="340">
          <cell r="D340" t="str">
            <v>4224p</v>
          </cell>
          <cell r="E340" t="str">
            <v>Naknade nezaposlenim licima</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1041666.6666666666</v>
          </cell>
          <cell r="CM340">
            <v>1041666.6666666666</v>
          </cell>
          <cell r="CN340">
            <v>1041666.6666666666</v>
          </cell>
          <cell r="CO340">
            <v>1041666.6666666666</v>
          </cell>
          <cell r="CP340">
            <v>1041666.6666666666</v>
          </cell>
          <cell r="CQ340">
            <v>1041666.6666666666</v>
          </cell>
          <cell r="CR340">
            <v>1041666.6666666666</v>
          </cell>
          <cell r="CS340">
            <v>1041666.6666666666</v>
          </cell>
          <cell r="CT340">
            <v>1041666.6666666666</v>
          </cell>
          <cell r="CU340">
            <v>1041666.6666666666</v>
          </cell>
          <cell r="CV340">
            <v>1041666.6666666666</v>
          </cell>
          <cell r="CW340">
            <v>1041666.6666666666</v>
          </cell>
          <cell r="CX340">
            <v>831391.31455231691</v>
          </cell>
          <cell r="CY340">
            <v>831391.31455231691</v>
          </cell>
          <cell r="CZ340">
            <v>831391.31455231691</v>
          </cell>
          <cell r="DA340">
            <v>831391.31455231691</v>
          </cell>
          <cell r="DB340">
            <v>831391.31455231691</v>
          </cell>
          <cell r="DC340">
            <v>831391.31455231691</v>
          </cell>
          <cell r="DD340">
            <v>831391.31455231691</v>
          </cell>
          <cell r="DE340">
            <v>831391.31455231691</v>
          </cell>
          <cell r="DF340">
            <v>831391.31455231691</v>
          </cell>
          <cell r="DG340">
            <v>831391.31455231691</v>
          </cell>
          <cell r="DH340">
            <v>831391.31455231691</v>
          </cell>
          <cell r="DI340">
            <v>831391.31455231691</v>
          </cell>
          <cell r="DJ340">
            <v>1000000</v>
          </cell>
          <cell r="DK340">
            <v>1000000</v>
          </cell>
          <cell r="DL340">
            <v>1000000</v>
          </cell>
          <cell r="DM340">
            <v>1000000</v>
          </cell>
          <cell r="DN340">
            <v>1000000</v>
          </cell>
          <cell r="DO340">
            <v>1000000</v>
          </cell>
          <cell r="DP340">
            <v>1000000</v>
          </cell>
          <cell r="DQ340">
            <v>1000000</v>
          </cell>
          <cell r="DR340">
            <v>1000000</v>
          </cell>
          <cell r="DS340">
            <v>1000000</v>
          </cell>
          <cell r="DT340">
            <v>1000000</v>
          </cell>
          <cell r="DU340">
            <v>1000000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row>
        <row r="341">
          <cell r="D341" t="str">
            <v>4225p</v>
          </cell>
          <cell r="E341" t="str">
            <v>Ostalo</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row>
        <row r="342">
          <cell r="A342">
            <v>0</v>
          </cell>
          <cell r="B342">
            <v>0</v>
          </cell>
          <cell r="C342">
            <v>423</v>
          </cell>
          <cell r="D342" t="str">
            <v>423p</v>
          </cell>
          <cell r="E342" t="str">
            <v>Prava iz oblasti penzijskog i invalidskog osiguranja</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33408639.758333333</v>
          </cell>
          <cell r="CM342">
            <v>33408639.758333333</v>
          </cell>
          <cell r="CN342">
            <v>33408639.758333333</v>
          </cell>
          <cell r="CO342">
            <v>33408639.758333333</v>
          </cell>
          <cell r="CP342">
            <v>33408639.758333333</v>
          </cell>
          <cell r="CQ342">
            <v>33408639.758333333</v>
          </cell>
          <cell r="CR342">
            <v>33408639.758333333</v>
          </cell>
          <cell r="CS342">
            <v>33408639.758333333</v>
          </cell>
          <cell r="CT342">
            <v>33408639.758333333</v>
          </cell>
          <cell r="CU342">
            <v>33408639.758333333</v>
          </cell>
          <cell r="CV342">
            <v>33408639.758333333</v>
          </cell>
          <cell r="CW342">
            <v>33408639.758333333</v>
          </cell>
          <cell r="CX342">
            <v>33110022.91416667</v>
          </cell>
          <cell r="CY342">
            <v>33110022.91416667</v>
          </cell>
          <cell r="CZ342">
            <v>33110022.91416667</v>
          </cell>
          <cell r="DA342">
            <v>33110022.91416667</v>
          </cell>
          <cell r="DB342">
            <v>33110022.91416667</v>
          </cell>
          <cell r="DC342">
            <v>33110022.91416667</v>
          </cell>
          <cell r="DD342">
            <v>33110022.91416667</v>
          </cell>
          <cell r="DE342">
            <v>33110022.91416667</v>
          </cell>
          <cell r="DF342">
            <v>33110022.91416667</v>
          </cell>
          <cell r="DG342">
            <v>33110022.91416667</v>
          </cell>
          <cell r="DH342">
            <v>33110022.91416667</v>
          </cell>
          <cell r="DI342">
            <v>33110022.91416667</v>
          </cell>
          <cell r="DJ342">
            <v>33537908.333333332</v>
          </cell>
          <cell r="DK342">
            <v>33537908.333333332</v>
          </cell>
          <cell r="DL342">
            <v>33537908.333333332</v>
          </cell>
          <cell r="DM342">
            <v>33537908.333333332</v>
          </cell>
          <cell r="DN342">
            <v>33537908.333333332</v>
          </cell>
          <cell r="DO342">
            <v>33537908.333333332</v>
          </cell>
          <cell r="DP342">
            <v>33537908.333333332</v>
          </cell>
          <cell r="DQ342">
            <v>33537908.333333332</v>
          </cell>
          <cell r="DR342">
            <v>33537908.333333332</v>
          </cell>
          <cell r="DS342">
            <v>33537908.333333332</v>
          </cell>
          <cell r="DT342">
            <v>33537908.333333332</v>
          </cell>
          <cell r="DU342">
            <v>33537908.333333332</v>
          </cell>
          <cell r="DV342">
            <v>34500752.947499998</v>
          </cell>
          <cell r="DW342">
            <v>34500752.947499998</v>
          </cell>
          <cell r="DX342">
            <v>34500752.947499998</v>
          </cell>
          <cell r="DY342">
            <v>34500752.947499998</v>
          </cell>
          <cell r="DZ342">
            <v>34500752.947499998</v>
          </cell>
          <cell r="EA342">
            <v>34500752.947499998</v>
          </cell>
          <cell r="EB342">
            <v>34500752.947499998</v>
          </cell>
          <cell r="EC342">
            <v>34500752.947499998</v>
          </cell>
          <cell r="ED342">
            <v>34500752.947499998</v>
          </cell>
          <cell r="EE342">
            <v>34500752.947499998</v>
          </cell>
          <cell r="EF342">
            <v>34500752.947499998</v>
          </cell>
          <cell r="EG342">
            <v>34500752.947499998</v>
          </cell>
          <cell r="EH342">
            <v>34262500</v>
          </cell>
          <cell r="EI342">
            <v>34262500</v>
          </cell>
          <cell r="EJ342">
            <v>34262500</v>
          </cell>
          <cell r="EK342">
            <v>34262500</v>
          </cell>
          <cell r="EL342">
            <v>34262500</v>
          </cell>
          <cell r="EM342">
            <v>34262500</v>
          </cell>
          <cell r="EN342">
            <v>34262500</v>
          </cell>
          <cell r="EO342">
            <v>34262500</v>
          </cell>
          <cell r="EP342">
            <v>34262500</v>
          </cell>
          <cell r="EQ342">
            <v>34262500</v>
          </cell>
          <cell r="ER342">
            <v>34262500</v>
          </cell>
          <cell r="ES342">
            <v>34262500</v>
          </cell>
        </row>
        <row r="343">
          <cell r="D343" t="str">
            <v>4231p</v>
          </cell>
          <cell r="E343" t="str">
            <v>Starosna penzija</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17362470.083333332</v>
          </cell>
          <cell r="CM343">
            <v>17362470.083333332</v>
          </cell>
          <cell r="CN343">
            <v>17362470.083333332</v>
          </cell>
          <cell r="CO343">
            <v>17362470.083333332</v>
          </cell>
          <cell r="CP343">
            <v>17362470.083333332</v>
          </cell>
          <cell r="CQ343">
            <v>17362470.083333332</v>
          </cell>
          <cell r="CR343">
            <v>17362470.083333332</v>
          </cell>
          <cell r="CS343">
            <v>17362470.083333332</v>
          </cell>
          <cell r="CT343">
            <v>17362470.083333332</v>
          </cell>
          <cell r="CU343">
            <v>17362470.083333332</v>
          </cell>
          <cell r="CV343">
            <v>17362470.083333332</v>
          </cell>
          <cell r="CW343">
            <v>17362470.083333332</v>
          </cell>
          <cell r="CX343">
            <v>18679724.210000001</v>
          </cell>
          <cell r="CY343">
            <v>18679724.210000001</v>
          </cell>
          <cell r="CZ343">
            <v>18679724.210000001</v>
          </cell>
          <cell r="DA343">
            <v>18679724.210000001</v>
          </cell>
          <cell r="DB343">
            <v>18679724.210000001</v>
          </cell>
          <cell r="DC343">
            <v>18679724.210000001</v>
          </cell>
          <cell r="DD343">
            <v>18679724.210000001</v>
          </cell>
          <cell r="DE343">
            <v>18679724.210000001</v>
          </cell>
          <cell r="DF343">
            <v>18679724.210000001</v>
          </cell>
          <cell r="DG343">
            <v>18679724.210000001</v>
          </cell>
          <cell r="DH343">
            <v>18679724.210000001</v>
          </cell>
          <cell r="DI343">
            <v>18679724.210000001</v>
          </cell>
          <cell r="DJ343">
            <v>19047125.850833334</v>
          </cell>
          <cell r="DK343">
            <v>19047125.850833334</v>
          </cell>
          <cell r="DL343">
            <v>19047125.850833334</v>
          </cell>
          <cell r="DM343">
            <v>19047125.850833334</v>
          </cell>
          <cell r="DN343">
            <v>19047125.850833334</v>
          </cell>
          <cell r="DO343">
            <v>19047125.850833334</v>
          </cell>
          <cell r="DP343">
            <v>19047125.850833334</v>
          </cell>
          <cell r="DQ343">
            <v>19047125.850833334</v>
          </cell>
          <cell r="DR343">
            <v>19047125.850833334</v>
          </cell>
          <cell r="DS343">
            <v>19047125.850833334</v>
          </cell>
          <cell r="DT343">
            <v>19047125.850833334</v>
          </cell>
          <cell r="DU343">
            <v>19047125.850833334</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row>
        <row r="344">
          <cell r="D344" t="str">
            <v>4232p</v>
          </cell>
          <cell r="E344" t="str">
            <v>Invalidska penzija</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6959019.666666667</v>
          </cell>
          <cell r="CM344">
            <v>6959019.666666667</v>
          </cell>
          <cell r="CN344">
            <v>6959019.666666667</v>
          </cell>
          <cell r="CO344">
            <v>6959019.666666667</v>
          </cell>
          <cell r="CP344">
            <v>6959019.666666667</v>
          </cell>
          <cell r="CQ344">
            <v>6959019.666666667</v>
          </cell>
          <cell r="CR344">
            <v>6959019.666666667</v>
          </cell>
          <cell r="CS344">
            <v>6959019.666666667</v>
          </cell>
          <cell r="CT344">
            <v>6959019.666666667</v>
          </cell>
          <cell r="CU344">
            <v>6959019.666666667</v>
          </cell>
          <cell r="CV344">
            <v>6959019.666666667</v>
          </cell>
          <cell r="CW344">
            <v>6959019.666666667</v>
          </cell>
          <cell r="CX344">
            <v>6037116.8783333339</v>
          </cell>
          <cell r="CY344">
            <v>6037116.8783333339</v>
          </cell>
          <cell r="CZ344">
            <v>6037116.8783333339</v>
          </cell>
          <cell r="DA344">
            <v>6037116.8783333339</v>
          </cell>
          <cell r="DB344">
            <v>6037116.8783333339</v>
          </cell>
          <cell r="DC344">
            <v>6037116.8783333339</v>
          </cell>
          <cell r="DD344">
            <v>6037116.8783333339</v>
          </cell>
          <cell r="DE344">
            <v>6037116.8783333339</v>
          </cell>
          <cell r="DF344">
            <v>6037116.8783333339</v>
          </cell>
          <cell r="DG344">
            <v>6037116.8783333339</v>
          </cell>
          <cell r="DH344">
            <v>6037116.8783333339</v>
          </cell>
          <cell r="DI344">
            <v>6037116.8783333339</v>
          </cell>
          <cell r="DJ344">
            <v>5964869.2575000003</v>
          </cell>
          <cell r="DK344">
            <v>5964869.2575000003</v>
          </cell>
          <cell r="DL344">
            <v>5964869.2575000003</v>
          </cell>
          <cell r="DM344">
            <v>5964869.2575000003</v>
          </cell>
          <cell r="DN344">
            <v>5964869.2575000003</v>
          </cell>
          <cell r="DO344">
            <v>5964869.2575000003</v>
          </cell>
          <cell r="DP344">
            <v>5964869.2575000003</v>
          </cell>
          <cell r="DQ344">
            <v>5964869.2575000003</v>
          </cell>
          <cell r="DR344">
            <v>5964869.2575000003</v>
          </cell>
          <cell r="DS344">
            <v>5964869.2575000003</v>
          </cell>
          <cell r="DT344">
            <v>5964869.2575000003</v>
          </cell>
          <cell r="DU344">
            <v>5964869.2575000003</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row>
        <row r="345">
          <cell r="D345" t="str">
            <v>4233p</v>
          </cell>
          <cell r="E345" t="str">
            <v>Porodična penzija</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6982405.75</v>
          </cell>
          <cell r="CM345">
            <v>6982405.75</v>
          </cell>
          <cell r="CN345">
            <v>6982405.75</v>
          </cell>
          <cell r="CO345">
            <v>6982405.75</v>
          </cell>
          <cell r="CP345">
            <v>6982405.75</v>
          </cell>
          <cell r="CQ345">
            <v>6982405.75</v>
          </cell>
          <cell r="CR345">
            <v>6982405.75</v>
          </cell>
          <cell r="CS345">
            <v>6982405.75</v>
          </cell>
          <cell r="CT345">
            <v>6982405.75</v>
          </cell>
          <cell r="CU345">
            <v>6982405.75</v>
          </cell>
          <cell r="CV345">
            <v>6982405.75</v>
          </cell>
          <cell r="CW345">
            <v>6982405.75</v>
          </cell>
          <cell r="CX345">
            <v>6561091.7974999994</v>
          </cell>
          <cell r="CY345">
            <v>6561091.7974999994</v>
          </cell>
          <cell r="CZ345">
            <v>6561091.7974999994</v>
          </cell>
          <cell r="DA345">
            <v>6561091.7974999994</v>
          </cell>
          <cell r="DB345">
            <v>6561091.7974999994</v>
          </cell>
          <cell r="DC345">
            <v>6561091.7974999994</v>
          </cell>
          <cell r="DD345">
            <v>6561091.7974999994</v>
          </cell>
          <cell r="DE345">
            <v>6561091.7974999994</v>
          </cell>
          <cell r="DF345">
            <v>6561091.7974999994</v>
          </cell>
          <cell r="DG345">
            <v>6561091.7974999994</v>
          </cell>
          <cell r="DH345">
            <v>6561091.7974999994</v>
          </cell>
          <cell r="DI345">
            <v>6561091.7974999994</v>
          </cell>
          <cell r="DJ345">
            <v>6609745.8483333336</v>
          </cell>
          <cell r="DK345">
            <v>6609745.8483333336</v>
          </cell>
          <cell r="DL345">
            <v>6609745.8483333336</v>
          </cell>
          <cell r="DM345">
            <v>6609745.8483333336</v>
          </cell>
          <cell r="DN345">
            <v>6609745.8483333336</v>
          </cell>
          <cell r="DO345">
            <v>6609745.8483333336</v>
          </cell>
          <cell r="DP345">
            <v>6609745.8483333336</v>
          </cell>
          <cell r="DQ345">
            <v>6609745.8483333336</v>
          </cell>
          <cell r="DR345">
            <v>6609745.8483333336</v>
          </cell>
          <cell r="DS345">
            <v>6609745.8483333336</v>
          </cell>
          <cell r="DT345">
            <v>6609745.8483333336</v>
          </cell>
          <cell r="DU345">
            <v>6609745.8483333336</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row>
        <row r="346">
          <cell r="D346" t="str">
            <v>4234p</v>
          </cell>
          <cell r="E346" t="str">
            <v>Naknade</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1059053.8333333333</v>
          </cell>
          <cell r="CM346">
            <v>1059053.8333333333</v>
          </cell>
          <cell r="CN346">
            <v>1059053.8333333333</v>
          </cell>
          <cell r="CO346">
            <v>1059053.8333333333</v>
          </cell>
          <cell r="CP346">
            <v>1059053.8333333333</v>
          </cell>
          <cell r="CQ346">
            <v>1059053.8333333333</v>
          </cell>
          <cell r="CR346">
            <v>1059053.8333333333</v>
          </cell>
          <cell r="CS346">
            <v>1059053.8333333333</v>
          </cell>
          <cell r="CT346">
            <v>1059053.8333333333</v>
          </cell>
          <cell r="CU346">
            <v>1059053.8333333333</v>
          </cell>
          <cell r="CV346">
            <v>1059053.8333333333</v>
          </cell>
          <cell r="CW346">
            <v>1059053.8333333333</v>
          </cell>
          <cell r="CX346">
            <v>828921.01083333336</v>
          </cell>
          <cell r="CY346">
            <v>828921.01083333336</v>
          </cell>
          <cell r="CZ346">
            <v>828921.01083333336</v>
          </cell>
          <cell r="DA346">
            <v>828921.01083333336</v>
          </cell>
          <cell r="DB346">
            <v>828921.01083333336</v>
          </cell>
          <cell r="DC346">
            <v>828921.01083333336</v>
          </cell>
          <cell r="DD346">
            <v>828921.01083333336</v>
          </cell>
          <cell r="DE346">
            <v>828921.01083333336</v>
          </cell>
          <cell r="DF346">
            <v>828921.01083333336</v>
          </cell>
          <cell r="DG346">
            <v>828921.01083333336</v>
          </cell>
          <cell r="DH346">
            <v>828921.01083333336</v>
          </cell>
          <cell r="DI346">
            <v>828921.01083333336</v>
          </cell>
          <cell r="DJ346">
            <v>873475.01166666672</v>
          </cell>
          <cell r="DK346">
            <v>873475.01166666672</v>
          </cell>
          <cell r="DL346">
            <v>873475.01166666672</v>
          </cell>
          <cell r="DM346">
            <v>873475.01166666672</v>
          </cell>
          <cell r="DN346">
            <v>873475.01166666672</v>
          </cell>
          <cell r="DO346">
            <v>873475.01166666672</v>
          </cell>
          <cell r="DP346">
            <v>873475.01166666672</v>
          </cell>
          <cell r="DQ346">
            <v>873475.01166666672</v>
          </cell>
          <cell r="DR346">
            <v>873475.01166666672</v>
          </cell>
          <cell r="DS346">
            <v>873475.01166666672</v>
          </cell>
          <cell r="DT346">
            <v>873475.01166666672</v>
          </cell>
          <cell r="DU346">
            <v>873475.01166666672</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cell r="ER346">
            <v>0</v>
          </cell>
          <cell r="ES346">
            <v>0</v>
          </cell>
        </row>
        <row r="347">
          <cell r="D347" t="str">
            <v>4235p</v>
          </cell>
          <cell r="E347" t="str">
            <v>Dodaci</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324063.75</v>
          </cell>
          <cell r="CM347">
            <v>324063.75</v>
          </cell>
          <cell r="CN347">
            <v>324063.75</v>
          </cell>
          <cell r="CO347">
            <v>324063.75</v>
          </cell>
          <cell r="CP347">
            <v>324063.75</v>
          </cell>
          <cell r="CQ347">
            <v>324063.75</v>
          </cell>
          <cell r="CR347">
            <v>324063.75</v>
          </cell>
          <cell r="CS347">
            <v>324063.75</v>
          </cell>
          <cell r="CT347">
            <v>324063.75</v>
          </cell>
          <cell r="CU347">
            <v>324063.75</v>
          </cell>
          <cell r="CV347">
            <v>324063.75</v>
          </cell>
          <cell r="CW347">
            <v>324063.75</v>
          </cell>
          <cell r="CX347">
            <v>213409.87</v>
          </cell>
          <cell r="CY347">
            <v>213409.87</v>
          </cell>
          <cell r="CZ347">
            <v>213409.87</v>
          </cell>
          <cell r="DA347">
            <v>213409.87</v>
          </cell>
          <cell r="DB347">
            <v>213409.87</v>
          </cell>
          <cell r="DC347">
            <v>213409.87</v>
          </cell>
          <cell r="DD347">
            <v>213409.87</v>
          </cell>
          <cell r="DE347">
            <v>213409.87</v>
          </cell>
          <cell r="DF347">
            <v>213409.87</v>
          </cell>
          <cell r="DG347">
            <v>213409.87</v>
          </cell>
          <cell r="DH347">
            <v>213409.87</v>
          </cell>
          <cell r="DI347">
            <v>213409.87</v>
          </cell>
          <cell r="DJ347">
            <v>220426.52416666667</v>
          </cell>
          <cell r="DK347">
            <v>220426.52416666667</v>
          </cell>
          <cell r="DL347">
            <v>220426.52416666667</v>
          </cell>
          <cell r="DM347">
            <v>220426.52416666667</v>
          </cell>
          <cell r="DN347">
            <v>220426.52416666667</v>
          </cell>
          <cell r="DO347">
            <v>220426.52416666667</v>
          </cell>
          <cell r="DP347">
            <v>220426.52416666667</v>
          </cell>
          <cell r="DQ347">
            <v>220426.52416666667</v>
          </cell>
          <cell r="DR347">
            <v>220426.52416666667</v>
          </cell>
          <cell r="DS347">
            <v>220426.52416666667</v>
          </cell>
          <cell r="DT347">
            <v>220426.52416666667</v>
          </cell>
          <cell r="DU347">
            <v>220426.52416666667</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row>
        <row r="348">
          <cell r="D348" t="str">
            <v>4236p</v>
          </cell>
          <cell r="E348" t="str">
            <v>Ostala prava</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721626.67499999993</v>
          </cell>
          <cell r="CM348">
            <v>721626.67499999993</v>
          </cell>
          <cell r="CN348">
            <v>721626.67499999993</v>
          </cell>
          <cell r="CO348">
            <v>721626.67499999993</v>
          </cell>
          <cell r="CP348">
            <v>721626.67499999993</v>
          </cell>
          <cell r="CQ348">
            <v>721626.67499999993</v>
          </cell>
          <cell r="CR348">
            <v>721626.67499999993</v>
          </cell>
          <cell r="CS348">
            <v>721626.67499999993</v>
          </cell>
          <cell r="CT348">
            <v>721626.67499999993</v>
          </cell>
          <cell r="CU348">
            <v>721626.67499999993</v>
          </cell>
          <cell r="CV348">
            <v>721626.67499999993</v>
          </cell>
          <cell r="CW348">
            <v>721626.67499999993</v>
          </cell>
          <cell r="CX348">
            <v>789759.14749999996</v>
          </cell>
          <cell r="CY348">
            <v>789759.14749999996</v>
          </cell>
          <cell r="CZ348">
            <v>789759.14749999996</v>
          </cell>
          <cell r="DA348">
            <v>789759.14749999996</v>
          </cell>
          <cell r="DB348">
            <v>789759.14749999996</v>
          </cell>
          <cell r="DC348">
            <v>789759.14749999996</v>
          </cell>
          <cell r="DD348">
            <v>789759.14749999996</v>
          </cell>
          <cell r="DE348">
            <v>789759.14749999996</v>
          </cell>
          <cell r="DF348">
            <v>789759.14749999996</v>
          </cell>
          <cell r="DG348">
            <v>789759.14749999996</v>
          </cell>
          <cell r="DH348">
            <v>789759.14749999996</v>
          </cell>
          <cell r="DI348">
            <v>789759.14749999996</v>
          </cell>
          <cell r="DJ348">
            <v>822265.84083333332</v>
          </cell>
          <cell r="DK348">
            <v>822265.84083333332</v>
          </cell>
          <cell r="DL348">
            <v>822265.84083333332</v>
          </cell>
          <cell r="DM348">
            <v>822265.84083333332</v>
          </cell>
          <cell r="DN348">
            <v>822265.84083333332</v>
          </cell>
          <cell r="DO348">
            <v>822265.84083333332</v>
          </cell>
          <cell r="DP348">
            <v>822265.84083333332</v>
          </cell>
          <cell r="DQ348">
            <v>822265.84083333332</v>
          </cell>
          <cell r="DR348">
            <v>822265.84083333332</v>
          </cell>
          <cell r="DS348">
            <v>822265.84083333332</v>
          </cell>
          <cell r="DT348">
            <v>822265.84083333332</v>
          </cell>
          <cell r="DU348">
            <v>822265.84083333332</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row>
        <row r="349">
          <cell r="D349" t="str">
            <v>4237p</v>
          </cell>
          <cell r="E349" t="str">
            <v>Doprinos za zdravstvenu zaštitu penzionera</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row>
        <row r="350">
          <cell r="A350">
            <v>0</v>
          </cell>
          <cell r="B350">
            <v>0</v>
          </cell>
          <cell r="C350">
            <v>424</v>
          </cell>
          <cell r="D350" t="str">
            <v>424p</v>
          </cell>
          <cell r="E350" t="str">
            <v>Ostala prava iz oblasti zdravstvene zaštite</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1133333.3333333333</v>
          </cell>
          <cell r="CM350">
            <v>1133333.3333333333</v>
          </cell>
          <cell r="CN350">
            <v>1133333.3333333333</v>
          </cell>
          <cell r="CO350">
            <v>1133333.3333333333</v>
          </cell>
          <cell r="CP350">
            <v>1133333.3333333333</v>
          </cell>
          <cell r="CQ350">
            <v>1133333.3333333333</v>
          </cell>
          <cell r="CR350">
            <v>1133333.3333333333</v>
          </cell>
          <cell r="CS350">
            <v>1133333.3333333333</v>
          </cell>
          <cell r="CT350">
            <v>1133333.3333333333</v>
          </cell>
          <cell r="CU350">
            <v>1133333.3333333333</v>
          </cell>
          <cell r="CV350">
            <v>1133333.3333333333</v>
          </cell>
          <cell r="CW350">
            <v>1133333.3333333333</v>
          </cell>
          <cell r="CX350">
            <v>1208333.3333333333</v>
          </cell>
          <cell r="CY350">
            <v>1208333.3333333333</v>
          </cell>
          <cell r="CZ350">
            <v>1208333.3333333333</v>
          </cell>
          <cell r="DA350">
            <v>1208333.3333333333</v>
          </cell>
          <cell r="DB350">
            <v>1208333.3333333333</v>
          </cell>
          <cell r="DC350">
            <v>1208333.3333333333</v>
          </cell>
          <cell r="DD350">
            <v>1208333.3333333333</v>
          </cell>
          <cell r="DE350">
            <v>1208333.3333333333</v>
          </cell>
          <cell r="DF350">
            <v>1208333.3333333333</v>
          </cell>
          <cell r="DG350">
            <v>1208333.3333333333</v>
          </cell>
          <cell r="DH350">
            <v>1208333.3333333333</v>
          </cell>
          <cell r="DI350">
            <v>1208333.3333333333</v>
          </cell>
          <cell r="DJ350">
            <v>1250000</v>
          </cell>
          <cell r="DK350">
            <v>1250000</v>
          </cell>
          <cell r="DL350">
            <v>1250000</v>
          </cell>
          <cell r="DM350">
            <v>1250000</v>
          </cell>
          <cell r="DN350">
            <v>1250000</v>
          </cell>
          <cell r="DO350">
            <v>1250000</v>
          </cell>
          <cell r="DP350">
            <v>1250000</v>
          </cell>
          <cell r="DQ350">
            <v>1250000</v>
          </cell>
          <cell r="DR350">
            <v>1250000</v>
          </cell>
          <cell r="DS350">
            <v>1250000</v>
          </cell>
          <cell r="DT350">
            <v>1250000</v>
          </cell>
          <cell r="DU350">
            <v>1250000</v>
          </cell>
          <cell r="DV350">
            <v>1250083.3333333333</v>
          </cell>
          <cell r="DW350">
            <v>1250083.3333333333</v>
          </cell>
          <cell r="DX350">
            <v>1250083.3333333333</v>
          </cell>
          <cell r="DY350">
            <v>1250083.3333333333</v>
          </cell>
          <cell r="DZ350">
            <v>1250083.3333333333</v>
          </cell>
          <cell r="EA350">
            <v>1250083.3333333333</v>
          </cell>
          <cell r="EB350">
            <v>1250083.3333333333</v>
          </cell>
          <cell r="EC350">
            <v>1250083.3333333333</v>
          </cell>
          <cell r="ED350">
            <v>1250083.3333333333</v>
          </cell>
          <cell r="EE350">
            <v>1250083.3333333333</v>
          </cell>
          <cell r="EF350">
            <v>1250083.3333333333</v>
          </cell>
          <cell r="EG350">
            <v>1250083.3333333333</v>
          </cell>
          <cell r="EH350">
            <v>1327583.3333333333</v>
          </cell>
          <cell r="EI350">
            <v>1327583.3333333333</v>
          </cell>
          <cell r="EJ350">
            <v>1327583.3333333333</v>
          </cell>
          <cell r="EK350">
            <v>1327583.3333333333</v>
          </cell>
          <cell r="EL350">
            <v>1327583.3333333333</v>
          </cell>
          <cell r="EM350">
            <v>1327583.3333333333</v>
          </cell>
          <cell r="EN350">
            <v>1327583.3333333333</v>
          </cell>
          <cell r="EO350">
            <v>1327583.3333333333</v>
          </cell>
          <cell r="EP350">
            <v>1327583.3333333333</v>
          </cell>
          <cell r="EQ350">
            <v>1327583.3333333333</v>
          </cell>
          <cell r="ER350">
            <v>1327583.3333333333</v>
          </cell>
          <cell r="ES350">
            <v>1327583.3333333333</v>
          </cell>
        </row>
        <row r="351">
          <cell r="D351" t="str">
            <v>4241p</v>
          </cell>
          <cell r="E351" t="str">
            <v>Liječenje van Crne Gore</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1133333.3333333333</v>
          </cell>
          <cell r="CM351">
            <v>1133333.3333333333</v>
          </cell>
          <cell r="CN351">
            <v>1133333.3333333333</v>
          </cell>
          <cell r="CO351">
            <v>1133333.3333333333</v>
          </cell>
          <cell r="CP351">
            <v>1133333.3333333333</v>
          </cell>
          <cell r="CQ351">
            <v>1133333.3333333333</v>
          </cell>
          <cell r="CR351">
            <v>1133333.3333333333</v>
          </cell>
          <cell r="CS351">
            <v>1133333.3333333333</v>
          </cell>
          <cell r="CT351">
            <v>1133333.3333333333</v>
          </cell>
          <cell r="CU351">
            <v>1133333.3333333333</v>
          </cell>
          <cell r="CV351">
            <v>1133333.3333333333</v>
          </cell>
          <cell r="CW351">
            <v>1133333.3333333333</v>
          </cell>
          <cell r="CX351">
            <v>1208333.3333333333</v>
          </cell>
          <cell r="CY351">
            <v>1208333.3333333333</v>
          </cell>
          <cell r="CZ351">
            <v>1208333.3333333333</v>
          </cell>
          <cell r="DA351">
            <v>1208333.3333333333</v>
          </cell>
          <cell r="DB351">
            <v>1208333.3333333333</v>
          </cell>
          <cell r="DC351">
            <v>1208333.3333333333</v>
          </cell>
          <cell r="DD351">
            <v>1208333.3333333333</v>
          </cell>
          <cell r="DE351">
            <v>1208333.3333333333</v>
          </cell>
          <cell r="DF351">
            <v>1208333.3333333333</v>
          </cell>
          <cell r="DG351">
            <v>1208333.3333333333</v>
          </cell>
          <cell r="DH351">
            <v>1208333.3333333333</v>
          </cell>
          <cell r="DI351">
            <v>1208333.3333333333</v>
          </cell>
          <cell r="DJ351">
            <v>1250000</v>
          </cell>
          <cell r="DK351">
            <v>1250000</v>
          </cell>
          <cell r="DL351">
            <v>1250000</v>
          </cell>
          <cell r="DM351">
            <v>1250000</v>
          </cell>
          <cell r="DN351">
            <v>1250000</v>
          </cell>
          <cell r="DO351">
            <v>1250000</v>
          </cell>
          <cell r="DP351">
            <v>1250000</v>
          </cell>
          <cell r="DQ351">
            <v>1250000</v>
          </cell>
          <cell r="DR351">
            <v>1250000</v>
          </cell>
          <cell r="DS351">
            <v>1250000</v>
          </cell>
          <cell r="DT351">
            <v>1250000</v>
          </cell>
          <cell r="DU351">
            <v>1250000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cell r="ER351">
            <v>0</v>
          </cell>
          <cell r="ES351">
            <v>0</v>
          </cell>
        </row>
        <row r="352">
          <cell r="A352">
            <v>0</v>
          </cell>
          <cell r="B352">
            <v>0</v>
          </cell>
          <cell r="C352">
            <v>425</v>
          </cell>
          <cell r="D352" t="str">
            <v>425p</v>
          </cell>
          <cell r="E352" t="str">
            <v>Ostala prava iz zdravstvenog osiguranja</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583333.33333333326</v>
          </cell>
          <cell r="CM352">
            <v>583333.33333333326</v>
          </cell>
          <cell r="CN352">
            <v>583333.33333333326</v>
          </cell>
          <cell r="CO352">
            <v>583333.33333333326</v>
          </cell>
          <cell r="CP352">
            <v>583333.33333333326</v>
          </cell>
          <cell r="CQ352">
            <v>583333.33333333326</v>
          </cell>
          <cell r="CR352">
            <v>583333.33333333326</v>
          </cell>
          <cell r="CS352">
            <v>583333.33333333326</v>
          </cell>
          <cell r="CT352">
            <v>583333.33333333326</v>
          </cell>
          <cell r="CU352">
            <v>583333.33333333326</v>
          </cell>
          <cell r="CV352">
            <v>583333.33333333326</v>
          </cell>
          <cell r="CW352">
            <v>583333.33333333326</v>
          </cell>
          <cell r="CX352">
            <v>583333.33333333326</v>
          </cell>
          <cell r="CY352">
            <v>583333.33333333326</v>
          </cell>
          <cell r="CZ352">
            <v>583333.33333333326</v>
          </cell>
          <cell r="DA352">
            <v>583333.33333333326</v>
          </cell>
          <cell r="DB352">
            <v>583333.33333333326</v>
          </cell>
          <cell r="DC352">
            <v>583333.33333333326</v>
          </cell>
          <cell r="DD352">
            <v>583333.33333333326</v>
          </cell>
          <cell r="DE352">
            <v>583333.33333333326</v>
          </cell>
          <cell r="DF352">
            <v>583333.33333333326</v>
          </cell>
          <cell r="DG352">
            <v>583333.33333333326</v>
          </cell>
          <cell r="DH352">
            <v>583333.33333333326</v>
          </cell>
          <cell r="DI352">
            <v>583333.33333333326</v>
          </cell>
          <cell r="DJ352">
            <v>618333.33333333326</v>
          </cell>
          <cell r="DK352">
            <v>618333.33333333326</v>
          </cell>
          <cell r="DL352">
            <v>618333.33333333326</v>
          </cell>
          <cell r="DM352">
            <v>618333.33333333326</v>
          </cell>
          <cell r="DN352">
            <v>618333.33333333326</v>
          </cell>
          <cell r="DO352">
            <v>618333.33333333326</v>
          </cell>
          <cell r="DP352">
            <v>618333.33333333326</v>
          </cell>
          <cell r="DQ352">
            <v>618333.33333333326</v>
          </cell>
          <cell r="DR352">
            <v>618333.33333333326</v>
          </cell>
          <cell r="DS352">
            <v>618333.33333333326</v>
          </cell>
          <cell r="DT352">
            <v>618333.33333333326</v>
          </cell>
          <cell r="DU352">
            <v>618333.33333333326</v>
          </cell>
          <cell r="DV352">
            <v>663871.66666666663</v>
          </cell>
          <cell r="DW352">
            <v>663871.66666666663</v>
          </cell>
          <cell r="DX352">
            <v>663871.66666666663</v>
          </cell>
          <cell r="DY352">
            <v>663871.66666666663</v>
          </cell>
          <cell r="DZ352">
            <v>663871.66666666663</v>
          </cell>
          <cell r="EA352">
            <v>663871.66666666663</v>
          </cell>
          <cell r="EB352">
            <v>663871.66666666663</v>
          </cell>
          <cell r="EC352">
            <v>663871.66666666663</v>
          </cell>
          <cell r="ED352">
            <v>663871.66666666663</v>
          </cell>
          <cell r="EE352">
            <v>663871.66666666663</v>
          </cell>
          <cell r="EF352">
            <v>663871.66666666663</v>
          </cell>
          <cell r="EG352">
            <v>663871.66666666663</v>
          </cell>
          <cell r="EH352">
            <v>710416.66666666663</v>
          </cell>
          <cell r="EI352">
            <v>710416.66666666663</v>
          </cell>
          <cell r="EJ352">
            <v>710416.66666666663</v>
          </cell>
          <cell r="EK352">
            <v>710416.66666666663</v>
          </cell>
          <cell r="EL352">
            <v>710416.66666666663</v>
          </cell>
          <cell r="EM352">
            <v>710416.66666666663</v>
          </cell>
          <cell r="EN352">
            <v>710416.66666666663</v>
          </cell>
          <cell r="EO352">
            <v>710416.66666666663</v>
          </cell>
          <cell r="EP352">
            <v>710416.66666666663</v>
          </cell>
          <cell r="EQ352">
            <v>710416.66666666663</v>
          </cell>
          <cell r="ER352">
            <v>710416.66666666663</v>
          </cell>
          <cell r="ES352">
            <v>710416.66666666663</v>
          </cell>
        </row>
        <row r="353">
          <cell r="D353" t="str">
            <v>4251p</v>
          </cell>
          <cell r="E353" t="str">
            <v>Ortopedske sprave i pomagala</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108333.33333333333</v>
          </cell>
          <cell r="CM353">
            <v>108333.33333333333</v>
          </cell>
          <cell r="CN353">
            <v>108333.33333333333</v>
          </cell>
          <cell r="CO353">
            <v>108333.33333333333</v>
          </cell>
          <cell r="CP353">
            <v>108333.33333333333</v>
          </cell>
          <cell r="CQ353">
            <v>108333.33333333333</v>
          </cell>
          <cell r="CR353">
            <v>108333.33333333333</v>
          </cell>
          <cell r="CS353">
            <v>108333.33333333333</v>
          </cell>
          <cell r="CT353">
            <v>108333.33333333333</v>
          </cell>
          <cell r="CU353">
            <v>108333.33333333333</v>
          </cell>
          <cell r="CV353">
            <v>108333.33333333333</v>
          </cell>
          <cell r="CW353">
            <v>108333.33333333333</v>
          </cell>
          <cell r="CX353">
            <v>108333.33333333333</v>
          </cell>
          <cell r="CY353">
            <v>108333.33333333333</v>
          </cell>
          <cell r="CZ353">
            <v>108333.33333333333</v>
          </cell>
          <cell r="DA353">
            <v>108333.33333333333</v>
          </cell>
          <cell r="DB353">
            <v>108333.33333333333</v>
          </cell>
          <cell r="DC353">
            <v>108333.33333333333</v>
          </cell>
          <cell r="DD353">
            <v>108333.33333333333</v>
          </cell>
          <cell r="DE353">
            <v>108333.33333333333</v>
          </cell>
          <cell r="DF353">
            <v>108333.33333333333</v>
          </cell>
          <cell r="DG353">
            <v>108333.33333333333</v>
          </cell>
          <cell r="DH353">
            <v>108333.33333333333</v>
          </cell>
          <cell r="DI353">
            <v>108333.33333333333</v>
          </cell>
          <cell r="DJ353">
            <v>114166.66666666667</v>
          </cell>
          <cell r="DK353">
            <v>114166.66666666667</v>
          </cell>
          <cell r="DL353">
            <v>114166.66666666667</v>
          </cell>
          <cell r="DM353">
            <v>114166.66666666667</v>
          </cell>
          <cell r="DN353">
            <v>114166.66666666667</v>
          </cell>
          <cell r="DO353">
            <v>114166.66666666667</v>
          </cell>
          <cell r="DP353">
            <v>114166.66666666667</v>
          </cell>
          <cell r="DQ353">
            <v>114166.66666666667</v>
          </cell>
          <cell r="DR353">
            <v>114166.66666666667</v>
          </cell>
          <cell r="DS353">
            <v>114166.66666666667</v>
          </cell>
          <cell r="DT353">
            <v>114166.66666666667</v>
          </cell>
          <cell r="DU353">
            <v>114166.66666666667</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row>
        <row r="354">
          <cell r="D354" t="str">
            <v>4252p</v>
          </cell>
          <cell r="E354" t="str">
            <v>Naknade za bolovanje preko 60 dana</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193750</v>
          </cell>
          <cell r="CM354">
            <v>193750</v>
          </cell>
          <cell r="CN354">
            <v>193750</v>
          </cell>
          <cell r="CO354">
            <v>193750</v>
          </cell>
          <cell r="CP354">
            <v>193750</v>
          </cell>
          <cell r="CQ354">
            <v>193750</v>
          </cell>
          <cell r="CR354">
            <v>193750</v>
          </cell>
          <cell r="CS354">
            <v>193750</v>
          </cell>
          <cell r="CT354">
            <v>193750</v>
          </cell>
          <cell r="CU354">
            <v>193750</v>
          </cell>
          <cell r="CV354">
            <v>193750</v>
          </cell>
          <cell r="CW354">
            <v>193750</v>
          </cell>
          <cell r="CX354">
            <v>193750</v>
          </cell>
          <cell r="CY354">
            <v>193750</v>
          </cell>
          <cell r="CZ354">
            <v>193750</v>
          </cell>
          <cell r="DA354">
            <v>193750</v>
          </cell>
          <cell r="DB354">
            <v>193750</v>
          </cell>
          <cell r="DC354">
            <v>193750</v>
          </cell>
          <cell r="DD354">
            <v>193750</v>
          </cell>
          <cell r="DE354">
            <v>193750</v>
          </cell>
          <cell r="DF354">
            <v>193750</v>
          </cell>
          <cell r="DG354">
            <v>193750</v>
          </cell>
          <cell r="DH354">
            <v>193750</v>
          </cell>
          <cell r="DI354">
            <v>193750</v>
          </cell>
          <cell r="DJ354">
            <v>202083.33333333334</v>
          </cell>
          <cell r="DK354">
            <v>202083.33333333334</v>
          </cell>
          <cell r="DL354">
            <v>202083.33333333334</v>
          </cell>
          <cell r="DM354">
            <v>202083.33333333334</v>
          </cell>
          <cell r="DN354">
            <v>202083.33333333334</v>
          </cell>
          <cell r="DO354">
            <v>202083.33333333334</v>
          </cell>
          <cell r="DP354">
            <v>202083.33333333334</v>
          </cell>
          <cell r="DQ354">
            <v>202083.33333333334</v>
          </cell>
          <cell r="DR354">
            <v>202083.33333333334</v>
          </cell>
          <cell r="DS354">
            <v>202083.33333333334</v>
          </cell>
          <cell r="DT354">
            <v>202083.33333333334</v>
          </cell>
          <cell r="DU354">
            <v>202083.33333333334</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row>
        <row r="355">
          <cell r="D355" t="str">
            <v>4253p</v>
          </cell>
          <cell r="E355" t="str">
            <v>Naknade za putne troškove osiguranika</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281250</v>
          </cell>
          <cell r="CM355">
            <v>281250</v>
          </cell>
          <cell r="CN355">
            <v>281250</v>
          </cell>
          <cell r="CO355">
            <v>281250</v>
          </cell>
          <cell r="CP355">
            <v>281250</v>
          </cell>
          <cell r="CQ355">
            <v>281250</v>
          </cell>
          <cell r="CR355">
            <v>281250</v>
          </cell>
          <cell r="CS355">
            <v>281250</v>
          </cell>
          <cell r="CT355">
            <v>281250</v>
          </cell>
          <cell r="CU355">
            <v>281250</v>
          </cell>
          <cell r="CV355">
            <v>281250</v>
          </cell>
          <cell r="CW355">
            <v>281250</v>
          </cell>
          <cell r="CX355">
            <v>281250</v>
          </cell>
          <cell r="CY355">
            <v>281250</v>
          </cell>
          <cell r="CZ355">
            <v>281250</v>
          </cell>
          <cell r="DA355">
            <v>281250</v>
          </cell>
          <cell r="DB355">
            <v>281250</v>
          </cell>
          <cell r="DC355">
            <v>281250</v>
          </cell>
          <cell r="DD355">
            <v>281250</v>
          </cell>
          <cell r="DE355">
            <v>281250</v>
          </cell>
          <cell r="DF355">
            <v>281250</v>
          </cell>
          <cell r="DG355">
            <v>281250</v>
          </cell>
          <cell r="DH355">
            <v>281250</v>
          </cell>
          <cell r="DI355">
            <v>281250</v>
          </cell>
          <cell r="DJ355">
            <v>302083.33333333331</v>
          </cell>
          <cell r="DK355">
            <v>302083.33333333331</v>
          </cell>
          <cell r="DL355">
            <v>302083.33333333331</v>
          </cell>
          <cell r="DM355">
            <v>302083.33333333331</v>
          </cell>
          <cell r="DN355">
            <v>302083.33333333331</v>
          </cell>
          <cell r="DO355">
            <v>302083.33333333331</v>
          </cell>
          <cell r="DP355">
            <v>302083.33333333331</v>
          </cell>
          <cell r="DQ355">
            <v>302083.33333333331</v>
          </cell>
          <cell r="DR355">
            <v>302083.33333333331</v>
          </cell>
          <cell r="DS355">
            <v>302083.33333333331</v>
          </cell>
          <cell r="DT355">
            <v>302083.33333333331</v>
          </cell>
          <cell r="DU355">
            <v>302083.33333333331</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row>
        <row r="356">
          <cell r="A356" t="str">
            <v xml:space="preserve"> </v>
          </cell>
          <cell r="B356">
            <v>43</v>
          </cell>
          <cell r="C356">
            <v>0</v>
          </cell>
          <cell r="D356" t="str">
            <v>43p</v>
          </cell>
          <cell r="E356" t="str">
            <v xml:space="preserve">Transferi institucijama, pojedincima, nevladinom i javnom sektoru </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7656724.8525</v>
          </cell>
          <cell r="CM356">
            <v>7656724.8525</v>
          </cell>
          <cell r="CN356">
            <v>7656724.8525</v>
          </cell>
          <cell r="CO356">
            <v>7656724.8525</v>
          </cell>
          <cell r="CP356">
            <v>7656724.8525</v>
          </cell>
          <cell r="CQ356">
            <v>7656724.8525</v>
          </cell>
          <cell r="CR356">
            <v>7656724.8525</v>
          </cell>
          <cell r="CS356">
            <v>7656724.8525</v>
          </cell>
          <cell r="CT356">
            <v>7656724.8525</v>
          </cell>
          <cell r="CU356">
            <v>7656724.8525</v>
          </cell>
          <cell r="CV356">
            <v>7656724.8525</v>
          </cell>
          <cell r="CW356">
            <v>7656724.8525</v>
          </cell>
          <cell r="CX356">
            <v>8288399.6951821186</v>
          </cell>
          <cell r="CY356">
            <v>8288399.6951821186</v>
          </cell>
          <cell r="CZ356">
            <v>8288399.6951821186</v>
          </cell>
          <cell r="DA356">
            <v>8288399.6951821186</v>
          </cell>
          <cell r="DB356">
            <v>8288399.6951821186</v>
          </cell>
          <cell r="DC356">
            <v>8288399.6951821186</v>
          </cell>
          <cell r="DD356">
            <v>8288399.6951821186</v>
          </cell>
          <cell r="DE356">
            <v>8288399.6951821186</v>
          </cell>
          <cell r="DF356">
            <v>8288399.6951821186</v>
          </cell>
          <cell r="DG356">
            <v>8288399.6951821186</v>
          </cell>
          <cell r="DH356">
            <v>8288399.6951821186</v>
          </cell>
          <cell r="DI356">
            <v>8287650.975182116</v>
          </cell>
          <cell r="DJ356">
            <v>10691224.718333334</v>
          </cell>
          <cell r="DK356">
            <v>10691224.718333334</v>
          </cell>
          <cell r="DL356">
            <v>10691224.718333334</v>
          </cell>
          <cell r="DM356">
            <v>10691224.718333334</v>
          </cell>
          <cell r="DN356">
            <v>10691224.718333334</v>
          </cell>
          <cell r="DO356">
            <v>10691224.718333334</v>
          </cell>
          <cell r="DP356">
            <v>10691224.718333334</v>
          </cell>
          <cell r="DQ356">
            <v>10691224.718333334</v>
          </cell>
          <cell r="DR356">
            <v>10691224.718333334</v>
          </cell>
          <cell r="DS356">
            <v>10691224.718333334</v>
          </cell>
          <cell r="DT356">
            <v>10691224.718333334</v>
          </cell>
          <cell r="DU356">
            <v>10691224.718333334</v>
          </cell>
          <cell r="DV356">
            <v>12196628.3375</v>
          </cell>
          <cell r="DW356">
            <v>12196628.3375</v>
          </cell>
          <cell r="DX356">
            <v>12196628.3375</v>
          </cell>
          <cell r="DY356">
            <v>12196628.3375</v>
          </cell>
          <cell r="DZ356">
            <v>12196628.3375</v>
          </cell>
          <cell r="EA356">
            <v>12196628.3375</v>
          </cell>
          <cell r="EB356">
            <v>12196628.3375</v>
          </cell>
          <cell r="EC356">
            <v>12196628.3375</v>
          </cell>
          <cell r="ED356">
            <v>12196628.3375</v>
          </cell>
          <cell r="EE356">
            <v>12196628.3375</v>
          </cell>
          <cell r="EF356">
            <v>12196628.3375</v>
          </cell>
          <cell r="EG356">
            <v>12196628.3375</v>
          </cell>
          <cell r="EH356">
            <v>13691666.67</v>
          </cell>
          <cell r="EI356">
            <v>13691666.67</v>
          </cell>
          <cell r="EJ356">
            <v>13691666.67</v>
          </cell>
          <cell r="EK356">
            <v>13691666.67</v>
          </cell>
          <cell r="EL356">
            <v>13691666.67</v>
          </cell>
          <cell r="EM356">
            <v>13691666.67</v>
          </cell>
          <cell r="EN356">
            <v>13691666.67</v>
          </cell>
          <cell r="EO356">
            <v>13691666.67</v>
          </cell>
          <cell r="EP356">
            <v>13691666.67</v>
          </cell>
          <cell r="EQ356">
            <v>13691666.67</v>
          </cell>
          <cell r="ER356">
            <v>13691666.67</v>
          </cell>
          <cell r="ES356">
            <v>13691666.67</v>
          </cell>
        </row>
        <row r="357">
          <cell r="A357" t="str">
            <v xml:space="preserve"> </v>
          </cell>
          <cell r="B357" t="str">
            <v xml:space="preserve"> </v>
          </cell>
          <cell r="C357">
            <v>431</v>
          </cell>
          <cell r="D357" t="str">
            <v>431p</v>
          </cell>
          <cell r="E357" t="str">
            <v xml:space="preserve">Transferi institucijama, pojedincima, nevladinom i javnom sektoru </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7635891.519166667</v>
          </cell>
          <cell r="CM357">
            <v>7635891.519166667</v>
          </cell>
          <cell r="CN357">
            <v>7635891.519166667</v>
          </cell>
          <cell r="CO357">
            <v>7635891.519166667</v>
          </cell>
          <cell r="CP357">
            <v>7635891.519166667</v>
          </cell>
          <cell r="CQ357">
            <v>7635891.519166667</v>
          </cell>
          <cell r="CR357">
            <v>7635891.519166667</v>
          </cell>
          <cell r="CS357">
            <v>7635891.519166667</v>
          </cell>
          <cell r="CT357">
            <v>7635891.519166667</v>
          </cell>
          <cell r="CU357">
            <v>7635891.519166667</v>
          </cell>
          <cell r="CV357">
            <v>7635891.519166667</v>
          </cell>
          <cell r="CW357">
            <v>7635891.519166667</v>
          </cell>
          <cell r="CX357">
            <v>8102373.0414896114</v>
          </cell>
          <cell r="CY357">
            <v>8102373.0414896114</v>
          </cell>
          <cell r="CZ357">
            <v>8102373.0414896114</v>
          </cell>
          <cell r="DA357">
            <v>8102373.0414896114</v>
          </cell>
          <cell r="DB357">
            <v>8102373.0414896114</v>
          </cell>
          <cell r="DC357">
            <v>8102373.0414896114</v>
          </cell>
          <cell r="DD357">
            <v>8102373.0414896114</v>
          </cell>
          <cell r="DE357">
            <v>8102373.0414896114</v>
          </cell>
          <cell r="DF357">
            <v>8102373.0414896114</v>
          </cell>
          <cell r="DG357">
            <v>8102373.0414896114</v>
          </cell>
          <cell r="DH357">
            <v>8102373.0414896114</v>
          </cell>
          <cell r="DI357">
            <v>8101624.3214896088</v>
          </cell>
          <cell r="DJ357">
            <v>10655599.718333334</v>
          </cell>
          <cell r="DK357">
            <v>10655599.718333334</v>
          </cell>
          <cell r="DL357">
            <v>10655599.718333334</v>
          </cell>
          <cell r="DM357">
            <v>10655599.718333334</v>
          </cell>
          <cell r="DN357">
            <v>10655599.718333334</v>
          </cell>
          <cell r="DO357">
            <v>10655599.718333334</v>
          </cell>
          <cell r="DP357">
            <v>10655599.718333334</v>
          </cell>
          <cell r="DQ357">
            <v>10655599.718333334</v>
          </cell>
          <cell r="DR357">
            <v>10655599.718333334</v>
          </cell>
          <cell r="DS357">
            <v>10655599.718333334</v>
          </cell>
          <cell r="DT357">
            <v>10655599.718333334</v>
          </cell>
          <cell r="DU357">
            <v>10655599.718333334</v>
          </cell>
          <cell r="DV357">
            <v>12101836.670833334</v>
          </cell>
          <cell r="DW357">
            <v>12101836.670833334</v>
          </cell>
          <cell r="DX357">
            <v>12101836.670833334</v>
          </cell>
          <cell r="DY357">
            <v>12101836.670833334</v>
          </cell>
          <cell r="DZ357">
            <v>12101836.670833334</v>
          </cell>
          <cell r="EA357">
            <v>12101836.670833334</v>
          </cell>
          <cell r="EB357">
            <v>12101836.670833334</v>
          </cell>
          <cell r="EC357">
            <v>12101836.670833334</v>
          </cell>
          <cell r="ED357">
            <v>12101836.670833334</v>
          </cell>
          <cell r="EE357">
            <v>12101836.670833334</v>
          </cell>
          <cell r="EF357">
            <v>12101836.670833334</v>
          </cell>
          <cell r="EG357">
            <v>12101836.670833334</v>
          </cell>
          <cell r="EH357">
            <v>13558333.33</v>
          </cell>
          <cell r="EI357">
            <v>13558333.33</v>
          </cell>
          <cell r="EJ357">
            <v>13558333.33</v>
          </cell>
          <cell r="EK357">
            <v>13558333.33</v>
          </cell>
          <cell r="EL357">
            <v>13558333.33</v>
          </cell>
          <cell r="EM357">
            <v>13558333.33</v>
          </cell>
          <cell r="EN357">
            <v>13558333.33</v>
          </cell>
          <cell r="EO357">
            <v>13558333.33</v>
          </cell>
          <cell r="EP357">
            <v>13558333.33</v>
          </cell>
          <cell r="EQ357">
            <v>13558333.33</v>
          </cell>
          <cell r="ER357">
            <v>13558333.33</v>
          </cell>
          <cell r="ES357">
            <v>13558333.33</v>
          </cell>
        </row>
        <row r="358">
          <cell r="D358" t="str">
            <v>4311p</v>
          </cell>
          <cell r="E358" t="str">
            <v xml:space="preserve">Transferi za zdravstvenu zaštitu </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5053750</v>
          </cell>
          <cell r="CM358">
            <v>5053750</v>
          </cell>
          <cell r="CN358">
            <v>5053750</v>
          </cell>
          <cell r="CO358">
            <v>5053750</v>
          </cell>
          <cell r="CP358">
            <v>5053750</v>
          </cell>
          <cell r="CQ358">
            <v>5053750</v>
          </cell>
          <cell r="CR358">
            <v>5053750</v>
          </cell>
          <cell r="CS358">
            <v>5053750</v>
          </cell>
          <cell r="CT358">
            <v>5053750</v>
          </cell>
          <cell r="CU358">
            <v>5053750</v>
          </cell>
          <cell r="CV358">
            <v>5053750</v>
          </cell>
          <cell r="CW358">
            <v>5053750</v>
          </cell>
          <cell r="CX358">
            <v>5084273.0662195422</v>
          </cell>
          <cell r="CY358">
            <v>5084273.0662195422</v>
          </cell>
          <cell r="CZ358">
            <v>5084273.0662195422</v>
          </cell>
          <cell r="DA358">
            <v>5084273.0662195422</v>
          </cell>
          <cell r="DB358">
            <v>5084273.0662195422</v>
          </cell>
          <cell r="DC358">
            <v>5084273.0662195422</v>
          </cell>
          <cell r="DD358">
            <v>5084273.0662195422</v>
          </cell>
          <cell r="DE358">
            <v>5084273.0662195422</v>
          </cell>
          <cell r="DF358">
            <v>5084273.0662195422</v>
          </cell>
          <cell r="DG358">
            <v>5084273.0662195422</v>
          </cell>
          <cell r="DH358">
            <v>5084273.0662195422</v>
          </cell>
          <cell r="DI358">
            <v>5083524.3462195396</v>
          </cell>
          <cell r="DJ358">
            <v>5223333.333333333</v>
          </cell>
          <cell r="DK358">
            <v>5223333.333333333</v>
          </cell>
          <cell r="DL358">
            <v>5223333.333333333</v>
          </cell>
          <cell r="DM358">
            <v>5223333.333333333</v>
          </cell>
          <cell r="DN358">
            <v>5223333.333333333</v>
          </cell>
          <cell r="DO358">
            <v>5223333.333333333</v>
          </cell>
          <cell r="DP358">
            <v>5223333.333333333</v>
          </cell>
          <cell r="DQ358">
            <v>5223333.333333333</v>
          </cell>
          <cell r="DR358">
            <v>5223333.333333333</v>
          </cell>
          <cell r="DS358">
            <v>5223333.333333333</v>
          </cell>
          <cell r="DT358">
            <v>5223333.333333333</v>
          </cell>
          <cell r="DU358">
            <v>5223333.333333333</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row>
        <row r="359">
          <cell r="D359" t="str">
            <v>4312p</v>
          </cell>
          <cell r="E359" t="str">
            <v>Transferi obrazovanju</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112916.66666666667</v>
          </cell>
          <cell r="CM359">
            <v>112916.66666666667</v>
          </cell>
          <cell r="CN359">
            <v>112916.66666666667</v>
          </cell>
          <cell r="CO359">
            <v>112916.66666666667</v>
          </cell>
          <cell r="CP359">
            <v>112916.66666666667</v>
          </cell>
          <cell r="CQ359">
            <v>112916.66666666667</v>
          </cell>
          <cell r="CR359">
            <v>112916.66666666667</v>
          </cell>
          <cell r="CS359">
            <v>112916.66666666667</v>
          </cell>
          <cell r="CT359">
            <v>112916.66666666667</v>
          </cell>
          <cell r="CU359">
            <v>112916.66666666667</v>
          </cell>
          <cell r="CV359">
            <v>112916.66666666667</v>
          </cell>
          <cell r="CW359">
            <v>112916.66666666667</v>
          </cell>
          <cell r="CX359">
            <v>379802.90894799092</v>
          </cell>
          <cell r="CY359">
            <v>379802.90894799092</v>
          </cell>
          <cell r="CZ359">
            <v>379802.90894799092</v>
          </cell>
          <cell r="DA359">
            <v>379802.90894799092</v>
          </cell>
          <cell r="DB359">
            <v>379802.90894799092</v>
          </cell>
          <cell r="DC359">
            <v>379802.90894799092</v>
          </cell>
          <cell r="DD359">
            <v>379802.90894799092</v>
          </cell>
          <cell r="DE359">
            <v>379802.90894799092</v>
          </cell>
          <cell r="DF359">
            <v>379802.90894799092</v>
          </cell>
          <cell r="DG359">
            <v>379802.90894799092</v>
          </cell>
          <cell r="DH359">
            <v>379802.90894799092</v>
          </cell>
          <cell r="DI359">
            <v>379802.90894799092</v>
          </cell>
          <cell r="DJ359">
            <v>1586343.5</v>
          </cell>
          <cell r="DK359">
            <v>1586343.5</v>
          </cell>
          <cell r="DL359">
            <v>1586343.5</v>
          </cell>
          <cell r="DM359">
            <v>1586343.5</v>
          </cell>
          <cell r="DN359">
            <v>1586343.5</v>
          </cell>
          <cell r="DO359">
            <v>1586343.5</v>
          </cell>
          <cell r="DP359">
            <v>1586343.5</v>
          </cell>
          <cell r="DQ359">
            <v>1586343.5</v>
          </cell>
          <cell r="DR359">
            <v>1586343.5</v>
          </cell>
          <cell r="DS359">
            <v>1586343.5</v>
          </cell>
          <cell r="DT359">
            <v>1586343.5</v>
          </cell>
          <cell r="DU359">
            <v>1586343.5</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row>
        <row r="360">
          <cell r="D360" t="str">
            <v>4313p</v>
          </cell>
          <cell r="E360" t="str">
            <v>Transferi institucijama kulture i sporta</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270250</v>
          </cell>
          <cell r="CM360">
            <v>270250</v>
          </cell>
          <cell r="CN360">
            <v>270250</v>
          </cell>
          <cell r="CO360">
            <v>270250</v>
          </cell>
          <cell r="CP360">
            <v>270250</v>
          </cell>
          <cell r="CQ360">
            <v>270250</v>
          </cell>
          <cell r="CR360">
            <v>270250</v>
          </cell>
          <cell r="CS360">
            <v>270250</v>
          </cell>
          <cell r="CT360">
            <v>270250</v>
          </cell>
          <cell r="CU360">
            <v>270250</v>
          </cell>
          <cell r="CV360">
            <v>270250</v>
          </cell>
          <cell r="CW360">
            <v>270250</v>
          </cell>
          <cell r="CX360">
            <v>271612.39996062481</v>
          </cell>
          <cell r="CY360">
            <v>271612.39996062481</v>
          </cell>
          <cell r="CZ360">
            <v>271612.39996062481</v>
          </cell>
          <cell r="DA360">
            <v>271612.39996062481</v>
          </cell>
          <cell r="DB360">
            <v>271612.39996062481</v>
          </cell>
          <cell r="DC360">
            <v>271612.39996062481</v>
          </cell>
          <cell r="DD360">
            <v>271612.39996062481</v>
          </cell>
          <cell r="DE360">
            <v>271612.39996062481</v>
          </cell>
          <cell r="DF360">
            <v>271612.39996062481</v>
          </cell>
          <cell r="DG360">
            <v>271612.39996062481</v>
          </cell>
          <cell r="DH360">
            <v>271612.39996062481</v>
          </cell>
          <cell r="DI360">
            <v>271612.39996062481</v>
          </cell>
          <cell r="DJ360">
            <v>282833.33333333331</v>
          </cell>
          <cell r="DK360">
            <v>282833.33333333331</v>
          </cell>
          <cell r="DL360">
            <v>282833.33333333331</v>
          </cell>
          <cell r="DM360">
            <v>282833.33333333331</v>
          </cell>
          <cell r="DN360">
            <v>282833.33333333331</v>
          </cell>
          <cell r="DO360">
            <v>282833.33333333331</v>
          </cell>
          <cell r="DP360">
            <v>282833.33333333331</v>
          </cell>
          <cell r="DQ360">
            <v>282833.33333333331</v>
          </cell>
          <cell r="DR360">
            <v>282833.33333333331</v>
          </cell>
          <cell r="DS360">
            <v>282833.33333333331</v>
          </cell>
          <cell r="DT360">
            <v>282833.33333333331</v>
          </cell>
          <cell r="DU360">
            <v>282833.33333333331</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row>
        <row r="361">
          <cell r="D361" t="str">
            <v>4314p</v>
          </cell>
          <cell r="E361" t="str">
            <v>Transferi nevladinim organizacijama</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211218.84833333336</v>
          </cell>
          <cell r="CM361">
            <v>211218.84833333336</v>
          </cell>
          <cell r="CN361">
            <v>211218.84833333336</v>
          </cell>
          <cell r="CO361">
            <v>211218.84833333336</v>
          </cell>
          <cell r="CP361">
            <v>211218.84833333336</v>
          </cell>
          <cell r="CQ361">
            <v>211218.84833333336</v>
          </cell>
          <cell r="CR361">
            <v>211218.84833333336</v>
          </cell>
          <cell r="CS361">
            <v>211218.84833333336</v>
          </cell>
          <cell r="CT361">
            <v>211218.84833333336</v>
          </cell>
          <cell r="CU361">
            <v>211218.84833333336</v>
          </cell>
          <cell r="CV361">
            <v>211218.84833333336</v>
          </cell>
          <cell r="CW361">
            <v>211218.84833333336</v>
          </cell>
          <cell r="CX361">
            <v>202904.1621001664</v>
          </cell>
          <cell r="CY361">
            <v>202904.1621001664</v>
          </cell>
          <cell r="CZ361">
            <v>202904.1621001664</v>
          </cell>
          <cell r="DA361">
            <v>202904.1621001664</v>
          </cell>
          <cell r="DB361">
            <v>202904.1621001664</v>
          </cell>
          <cell r="DC361">
            <v>202904.1621001664</v>
          </cell>
          <cell r="DD361">
            <v>202904.1621001664</v>
          </cell>
          <cell r="DE361">
            <v>202904.1621001664</v>
          </cell>
          <cell r="DF361">
            <v>202904.1621001664</v>
          </cell>
          <cell r="DG361">
            <v>202904.1621001664</v>
          </cell>
          <cell r="DH361">
            <v>202904.1621001664</v>
          </cell>
          <cell r="DI361">
            <v>202904.1621001664</v>
          </cell>
          <cell r="DJ361">
            <v>254355.37749999997</v>
          </cell>
          <cell r="DK361">
            <v>254355.37749999997</v>
          </cell>
          <cell r="DL361">
            <v>254355.37749999997</v>
          </cell>
          <cell r="DM361">
            <v>254355.37749999997</v>
          </cell>
          <cell r="DN361">
            <v>254355.37749999997</v>
          </cell>
          <cell r="DO361">
            <v>254355.37749999997</v>
          </cell>
          <cell r="DP361">
            <v>254355.37749999997</v>
          </cell>
          <cell r="DQ361">
            <v>254355.37749999997</v>
          </cell>
          <cell r="DR361">
            <v>254355.37749999997</v>
          </cell>
          <cell r="DS361">
            <v>254355.37749999997</v>
          </cell>
          <cell r="DT361">
            <v>254355.37749999997</v>
          </cell>
          <cell r="DU361">
            <v>254355.37749999997</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row>
        <row r="362">
          <cell r="D362" t="str">
            <v>4315p</v>
          </cell>
          <cell r="E362" t="str">
            <v>Transferi političkim partijama, strankama i udruženjima</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291915.28166666668</v>
          </cell>
          <cell r="CM362">
            <v>291915.28166666668</v>
          </cell>
          <cell r="CN362">
            <v>291915.28166666668</v>
          </cell>
          <cell r="CO362">
            <v>291915.28166666668</v>
          </cell>
          <cell r="CP362">
            <v>291915.28166666668</v>
          </cell>
          <cell r="CQ362">
            <v>291915.28166666668</v>
          </cell>
          <cell r="CR362">
            <v>291915.28166666668</v>
          </cell>
          <cell r="CS362">
            <v>291915.28166666668</v>
          </cell>
          <cell r="CT362">
            <v>291915.28166666668</v>
          </cell>
          <cell r="CU362">
            <v>291915.28166666668</v>
          </cell>
          <cell r="CV362">
            <v>291915.28166666668</v>
          </cell>
          <cell r="CW362">
            <v>291915.28166666668</v>
          </cell>
          <cell r="CX362">
            <v>306527.95618361421</v>
          </cell>
          <cell r="CY362">
            <v>306527.95618361421</v>
          </cell>
          <cell r="CZ362">
            <v>306527.95618361421</v>
          </cell>
          <cell r="DA362">
            <v>306527.95618361421</v>
          </cell>
          <cell r="DB362">
            <v>306527.95618361421</v>
          </cell>
          <cell r="DC362">
            <v>306527.95618361421</v>
          </cell>
          <cell r="DD362">
            <v>306527.95618361421</v>
          </cell>
          <cell r="DE362">
            <v>306527.95618361421</v>
          </cell>
          <cell r="DF362">
            <v>306527.95618361421</v>
          </cell>
          <cell r="DG362">
            <v>306527.95618361421</v>
          </cell>
          <cell r="DH362">
            <v>306527.95618361421</v>
          </cell>
          <cell r="DI362">
            <v>306527.95618361421</v>
          </cell>
          <cell r="DJ362">
            <v>381658.78583333333</v>
          </cell>
          <cell r="DK362">
            <v>381658.78583333333</v>
          </cell>
          <cell r="DL362">
            <v>381658.78583333333</v>
          </cell>
          <cell r="DM362">
            <v>381658.78583333333</v>
          </cell>
          <cell r="DN362">
            <v>381658.78583333333</v>
          </cell>
          <cell r="DO362">
            <v>381658.78583333333</v>
          </cell>
          <cell r="DP362">
            <v>381658.78583333333</v>
          </cell>
          <cell r="DQ362">
            <v>381658.78583333333</v>
          </cell>
          <cell r="DR362">
            <v>381658.78583333333</v>
          </cell>
          <cell r="DS362">
            <v>381658.78583333333</v>
          </cell>
          <cell r="DT362">
            <v>381658.78583333333</v>
          </cell>
          <cell r="DU362">
            <v>381658.78583333333</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row>
        <row r="363">
          <cell r="D363" t="str">
            <v>4316p</v>
          </cell>
          <cell r="E363" t="str">
            <v>Transferi za jednokratne socijalne pomoći</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31916.666666666668</v>
          </cell>
          <cell r="CM363">
            <v>31916.666666666668</v>
          </cell>
          <cell r="CN363">
            <v>31916.666666666668</v>
          </cell>
          <cell r="CO363">
            <v>31916.666666666668</v>
          </cell>
          <cell r="CP363">
            <v>31916.666666666668</v>
          </cell>
          <cell r="CQ363">
            <v>31916.666666666668</v>
          </cell>
          <cell r="CR363">
            <v>31916.666666666668</v>
          </cell>
          <cell r="CS363">
            <v>31916.666666666668</v>
          </cell>
          <cell r="CT363">
            <v>31916.666666666668</v>
          </cell>
          <cell r="CU363">
            <v>31916.666666666668</v>
          </cell>
          <cell r="CV363">
            <v>31916.666666666668</v>
          </cell>
          <cell r="CW363">
            <v>31916.666666666668</v>
          </cell>
          <cell r="CX363">
            <v>95730.020462700966</v>
          </cell>
          <cell r="CY363">
            <v>95730.020462700966</v>
          </cell>
          <cell r="CZ363">
            <v>95730.020462700966</v>
          </cell>
          <cell r="DA363">
            <v>95730.020462700966</v>
          </cell>
          <cell r="DB363">
            <v>95730.020462700966</v>
          </cell>
          <cell r="DC363">
            <v>95730.020462700966</v>
          </cell>
          <cell r="DD363">
            <v>95730.020462700966</v>
          </cell>
          <cell r="DE363">
            <v>95730.020462700966</v>
          </cell>
          <cell r="DF363">
            <v>95730.020462700966</v>
          </cell>
          <cell r="DG363">
            <v>95730.020462700966</v>
          </cell>
          <cell r="DH363">
            <v>95730.020462700966</v>
          </cell>
          <cell r="DI363">
            <v>95730.020462700966</v>
          </cell>
          <cell r="DJ363">
            <v>91041.666666666672</v>
          </cell>
          <cell r="DK363">
            <v>91041.666666666672</v>
          </cell>
          <cell r="DL363">
            <v>91041.666666666672</v>
          </cell>
          <cell r="DM363">
            <v>91041.666666666672</v>
          </cell>
          <cell r="DN363">
            <v>91041.666666666672</v>
          </cell>
          <cell r="DO363">
            <v>91041.666666666672</v>
          </cell>
          <cell r="DP363">
            <v>91041.666666666672</v>
          </cell>
          <cell r="DQ363">
            <v>91041.666666666672</v>
          </cell>
          <cell r="DR363">
            <v>91041.666666666672</v>
          </cell>
          <cell r="DS363">
            <v>91041.666666666672</v>
          </cell>
          <cell r="DT363">
            <v>91041.666666666672</v>
          </cell>
          <cell r="DU363">
            <v>91041.666666666672</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row>
        <row r="364">
          <cell r="D364" t="str">
            <v>4317p</v>
          </cell>
          <cell r="E364" t="str">
            <v>Transferi za lična primanja pripravnika</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87300</v>
          </cell>
          <cell r="CM364">
            <v>87300</v>
          </cell>
          <cell r="CN364">
            <v>87300</v>
          </cell>
          <cell r="CO364">
            <v>87300</v>
          </cell>
          <cell r="CP364">
            <v>87300</v>
          </cell>
          <cell r="CQ364">
            <v>87300</v>
          </cell>
          <cell r="CR364">
            <v>87300</v>
          </cell>
          <cell r="CS364">
            <v>87300</v>
          </cell>
          <cell r="CT364">
            <v>87300</v>
          </cell>
          <cell r="CU364">
            <v>87300</v>
          </cell>
          <cell r="CV364">
            <v>87300</v>
          </cell>
          <cell r="CW364">
            <v>87300</v>
          </cell>
          <cell r="CX364">
            <v>755012.08940762596</v>
          </cell>
          <cell r="CY364">
            <v>755012.08940762596</v>
          </cell>
          <cell r="CZ364">
            <v>755012.08940762596</v>
          </cell>
          <cell r="DA364">
            <v>755012.08940762596</v>
          </cell>
          <cell r="DB364">
            <v>755012.08940762596</v>
          </cell>
          <cell r="DC364">
            <v>755012.08940762596</v>
          </cell>
          <cell r="DD364">
            <v>755012.08940762596</v>
          </cell>
          <cell r="DE364">
            <v>755012.08940762596</v>
          </cell>
          <cell r="DF364">
            <v>755012.08940762596</v>
          </cell>
          <cell r="DG364">
            <v>755012.08940762596</v>
          </cell>
          <cell r="DH364">
            <v>755012.08940762596</v>
          </cell>
          <cell r="DI364">
            <v>755012.08940762596</v>
          </cell>
          <cell r="DJ364">
            <v>733666.66666666663</v>
          </cell>
          <cell r="DK364">
            <v>733666.66666666663</v>
          </cell>
          <cell r="DL364">
            <v>733666.66666666663</v>
          </cell>
          <cell r="DM364">
            <v>733666.66666666663</v>
          </cell>
          <cell r="DN364">
            <v>733666.66666666663</v>
          </cell>
          <cell r="DO364">
            <v>733666.66666666663</v>
          </cell>
          <cell r="DP364">
            <v>733666.66666666663</v>
          </cell>
          <cell r="DQ364">
            <v>733666.66666666663</v>
          </cell>
          <cell r="DR364">
            <v>733666.66666666663</v>
          </cell>
          <cell r="DS364">
            <v>733666.66666666663</v>
          </cell>
          <cell r="DT364">
            <v>733666.66666666663</v>
          </cell>
          <cell r="DU364">
            <v>733666.66666666663</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row>
        <row r="365">
          <cell r="D365" t="str">
            <v>4318p</v>
          </cell>
          <cell r="E365" t="str">
            <v>Ostali transferi pojedincima</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1415750</v>
          </cell>
          <cell r="CM365">
            <v>1415750</v>
          </cell>
          <cell r="CN365">
            <v>1415750</v>
          </cell>
          <cell r="CO365">
            <v>1415750</v>
          </cell>
          <cell r="CP365">
            <v>1415750</v>
          </cell>
          <cell r="CQ365">
            <v>1415750</v>
          </cell>
          <cell r="CR365">
            <v>1415750</v>
          </cell>
          <cell r="CS365">
            <v>1415750</v>
          </cell>
          <cell r="CT365">
            <v>1415750</v>
          </cell>
          <cell r="CU365">
            <v>1415750</v>
          </cell>
          <cell r="CV365">
            <v>1415750</v>
          </cell>
          <cell r="CW365">
            <v>1415750</v>
          </cell>
          <cell r="CX365">
            <v>744893.74616509536</v>
          </cell>
          <cell r="CY365">
            <v>744893.74616509536</v>
          </cell>
          <cell r="CZ365">
            <v>744893.74616509536</v>
          </cell>
          <cell r="DA365">
            <v>744893.74616509536</v>
          </cell>
          <cell r="DB365">
            <v>744893.74616509536</v>
          </cell>
          <cell r="DC365">
            <v>744893.74616509536</v>
          </cell>
          <cell r="DD365">
            <v>744893.74616509536</v>
          </cell>
          <cell r="DE365">
            <v>744893.74616509536</v>
          </cell>
          <cell r="DF365">
            <v>744893.74616509536</v>
          </cell>
          <cell r="DG365">
            <v>744893.74616509536</v>
          </cell>
          <cell r="DH365">
            <v>744893.74616509536</v>
          </cell>
          <cell r="DI365">
            <v>744893.74616509536</v>
          </cell>
          <cell r="DJ365">
            <v>734362.96666666667</v>
          </cell>
          <cell r="DK365">
            <v>734362.96666666667</v>
          </cell>
          <cell r="DL365">
            <v>734362.96666666667</v>
          </cell>
          <cell r="DM365">
            <v>734362.96666666667</v>
          </cell>
          <cell r="DN365">
            <v>734362.96666666667</v>
          </cell>
          <cell r="DO365">
            <v>734362.96666666667</v>
          </cell>
          <cell r="DP365">
            <v>734362.96666666667</v>
          </cell>
          <cell r="DQ365">
            <v>734362.96666666667</v>
          </cell>
          <cell r="DR365">
            <v>734362.96666666667</v>
          </cell>
          <cell r="DS365">
            <v>734362.96666666667</v>
          </cell>
          <cell r="DT365">
            <v>734362.96666666667</v>
          </cell>
          <cell r="DU365">
            <v>734362.96666666667</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row>
        <row r="366">
          <cell r="D366" t="str">
            <v>4319p</v>
          </cell>
          <cell r="E366" t="str">
            <v>Ostali transferi institucijama</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160874.05583333332</v>
          </cell>
          <cell r="CM366">
            <v>160874.05583333332</v>
          </cell>
          <cell r="CN366">
            <v>160874.05583333332</v>
          </cell>
          <cell r="CO366">
            <v>160874.05583333332</v>
          </cell>
          <cell r="CP366">
            <v>160874.05583333332</v>
          </cell>
          <cell r="CQ366">
            <v>160874.05583333332</v>
          </cell>
          <cell r="CR366">
            <v>160874.05583333332</v>
          </cell>
          <cell r="CS366">
            <v>160874.05583333332</v>
          </cell>
          <cell r="CT366">
            <v>160874.05583333332</v>
          </cell>
          <cell r="CU366">
            <v>160874.05583333332</v>
          </cell>
          <cell r="CV366">
            <v>160874.05583333332</v>
          </cell>
          <cell r="CW366">
            <v>160874.05583333332</v>
          </cell>
          <cell r="CX366">
            <v>261616.69204225147</v>
          </cell>
          <cell r="CY366">
            <v>261616.69204225147</v>
          </cell>
          <cell r="CZ366">
            <v>261616.69204225147</v>
          </cell>
          <cell r="DA366">
            <v>261616.69204225147</v>
          </cell>
          <cell r="DB366">
            <v>261616.69204225147</v>
          </cell>
          <cell r="DC366">
            <v>261616.69204225147</v>
          </cell>
          <cell r="DD366">
            <v>261616.69204225147</v>
          </cell>
          <cell r="DE366">
            <v>261616.69204225147</v>
          </cell>
          <cell r="DF366">
            <v>261616.69204225147</v>
          </cell>
          <cell r="DG366">
            <v>261616.69204225147</v>
          </cell>
          <cell r="DH366">
            <v>261616.69204225147</v>
          </cell>
          <cell r="DI366">
            <v>261616.69204225147</v>
          </cell>
          <cell r="DJ366">
            <v>1368004.0883333334</v>
          </cell>
          <cell r="DK366">
            <v>1368004.0883333334</v>
          </cell>
          <cell r="DL366">
            <v>1368004.0883333334</v>
          </cell>
          <cell r="DM366">
            <v>1368004.0883333334</v>
          </cell>
          <cell r="DN366">
            <v>1368004.0883333334</v>
          </cell>
          <cell r="DO366">
            <v>1368004.0883333334</v>
          </cell>
          <cell r="DP366">
            <v>1368004.0883333334</v>
          </cell>
          <cell r="DQ366">
            <v>1368004.0883333334</v>
          </cell>
          <cell r="DR366">
            <v>1368004.0883333334</v>
          </cell>
          <cell r="DS366">
            <v>1368004.0883333334</v>
          </cell>
          <cell r="DT366">
            <v>1368004.0883333334</v>
          </cell>
          <cell r="DU366">
            <v>1368004.0883333334</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row>
        <row r="367">
          <cell r="A367" t="str">
            <v xml:space="preserve"> </v>
          </cell>
          <cell r="B367" t="str">
            <v xml:space="preserve"> </v>
          </cell>
          <cell r="C367">
            <v>432</v>
          </cell>
          <cell r="D367" t="str">
            <v>432p</v>
          </cell>
          <cell r="E367" t="str">
            <v xml:space="preserve">Ostali transferi </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20833.333333333332</v>
          </cell>
          <cell r="CM367">
            <v>20833.333333333332</v>
          </cell>
          <cell r="CN367">
            <v>20833.333333333332</v>
          </cell>
          <cell r="CO367">
            <v>20833.333333333332</v>
          </cell>
          <cell r="CP367">
            <v>20833.333333333332</v>
          </cell>
          <cell r="CQ367">
            <v>20833.333333333332</v>
          </cell>
          <cell r="CR367">
            <v>20833.333333333332</v>
          </cell>
          <cell r="CS367">
            <v>20833.333333333332</v>
          </cell>
          <cell r="CT367">
            <v>20833.333333333332</v>
          </cell>
          <cell r="CU367">
            <v>20833.333333333332</v>
          </cell>
          <cell r="CV367">
            <v>20833.333333333332</v>
          </cell>
          <cell r="CW367">
            <v>20833.333333333332</v>
          </cell>
          <cell r="CX367">
            <v>186026.65369250745</v>
          </cell>
          <cell r="CY367">
            <v>186026.65369250745</v>
          </cell>
          <cell r="CZ367">
            <v>186026.65369250745</v>
          </cell>
          <cell r="DA367">
            <v>186026.65369250745</v>
          </cell>
          <cell r="DB367">
            <v>186026.65369250745</v>
          </cell>
          <cell r="DC367">
            <v>186026.65369250745</v>
          </cell>
          <cell r="DD367">
            <v>186026.65369250745</v>
          </cell>
          <cell r="DE367">
            <v>186026.65369250745</v>
          </cell>
          <cell r="DF367">
            <v>186026.65369250745</v>
          </cell>
          <cell r="DG367">
            <v>186026.65369250745</v>
          </cell>
          <cell r="DH367">
            <v>186026.65369250745</v>
          </cell>
          <cell r="DI367">
            <v>186026.65369250745</v>
          </cell>
          <cell r="DJ367">
            <v>35625</v>
          </cell>
          <cell r="DK367">
            <v>35625</v>
          </cell>
          <cell r="DL367">
            <v>35625</v>
          </cell>
          <cell r="DM367">
            <v>35625</v>
          </cell>
          <cell r="DN367">
            <v>35625</v>
          </cell>
          <cell r="DO367">
            <v>35625</v>
          </cell>
          <cell r="DP367">
            <v>35625</v>
          </cell>
          <cell r="DQ367">
            <v>35625</v>
          </cell>
          <cell r="DR367">
            <v>35625</v>
          </cell>
          <cell r="DS367">
            <v>35625</v>
          </cell>
          <cell r="DT367">
            <v>35625</v>
          </cell>
          <cell r="DU367">
            <v>35625</v>
          </cell>
          <cell r="DV367">
            <v>94791.666666666672</v>
          </cell>
          <cell r="DW367">
            <v>94791.666666666672</v>
          </cell>
          <cell r="DX367">
            <v>94791.666666666672</v>
          </cell>
          <cell r="DY367">
            <v>94791.666666666672</v>
          </cell>
          <cell r="DZ367">
            <v>94791.666666666672</v>
          </cell>
          <cell r="EA367">
            <v>94791.666666666672</v>
          </cell>
          <cell r="EB367">
            <v>94791.666666666672</v>
          </cell>
          <cell r="EC367">
            <v>94791.666666666672</v>
          </cell>
          <cell r="ED367">
            <v>94791.666666666672</v>
          </cell>
          <cell r="EE367">
            <v>94791.666666666672</v>
          </cell>
          <cell r="EF367">
            <v>94791.666666666672</v>
          </cell>
          <cell r="EG367">
            <v>94791.666666666672</v>
          </cell>
          <cell r="EH367">
            <v>141666.67000000001</v>
          </cell>
          <cell r="EI367">
            <v>141666.67000000001</v>
          </cell>
          <cell r="EJ367">
            <v>141666.67000000001</v>
          </cell>
          <cell r="EK367">
            <v>141666.67000000001</v>
          </cell>
          <cell r="EL367">
            <v>141666.67000000001</v>
          </cell>
          <cell r="EM367">
            <v>141666.67000000001</v>
          </cell>
          <cell r="EN367">
            <v>141666.67000000001</v>
          </cell>
          <cell r="EO367">
            <v>141666.67000000001</v>
          </cell>
          <cell r="EP367">
            <v>141666.67000000001</v>
          </cell>
          <cell r="EQ367">
            <v>141666.67000000001</v>
          </cell>
          <cell r="ER367">
            <v>141666.67000000001</v>
          </cell>
          <cell r="ES367">
            <v>141666.67000000001</v>
          </cell>
        </row>
        <row r="368">
          <cell r="D368" t="str">
            <v>4321p</v>
          </cell>
          <cell r="E368" t="str">
            <v>Transferi Fondu penzijskog i invalidskog osiguranja</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row>
        <row r="369">
          <cell r="D369" t="str">
            <v>4322p</v>
          </cell>
          <cell r="E369" t="str">
            <v>Transferi Fondu zdravstva</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row>
        <row r="370">
          <cell r="D370" t="str">
            <v>4323p</v>
          </cell>
          <cell r="E370" t="str">
            <v>Transferi zavodu za zapošljavanje</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Q370">
            <v>0</v>
          </cell>
          <cell r="CR370">
            <v>0</v>
          </cell>
          <cell r="CS370">
            <v>0</v>
          </cell>
          <cell r="CT370">
            <v>0</v>
          </cell>
          <cell r="CU370">
            <v>0</v>
          </cell>
          <cell r="CV370">
            <v>0</v>
          </cell>
          <cell r="CW370">
            <v>0</v>
          </cell>
          <cell r="CX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row>
        <row r="371">
          <cell r="D371" t="str">
            <v>4324p</v>
          </cell>
          <cell r="E371" t="str">
            <v>Transferi opštinama</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20833.333333333332</v>
          </cell>
          <cell r="CM371">
            <v>20833.333333333332</v>
          </cell>
          <cell r="CN371">
            <v>20833.333333333332</v>
          </cell>
          <cell r="CO371">
            <v>20833.333333333332</v>
          </cell>
          <cell r="CP371">
            <v>20833.333333333332</v>
          </cell>
          <cell r="CQ371">
            <v>20833.333333333332</v>
          </cell>
          <cell r="CR371">
            <v>20833.333333333332</v>
          </cell>
          <cell r="CS371">
            <v>20833.333333333332</v>
          </cell>
          <cell r="CT371">
            <v>20833.333333333332</v>
          </cell>
          <cell r="CU371">
            <v>20833.333333333332</v>
          </cell>
          <cell r="CV371">
            <v>20833.333333333332</v>
          </cell>
          <cell r="CW371">
            <v>20833.333333333332</v>
          </cell>
          <cell r="CX371">
            <v>155209.55905985044</v>
          </cell>
          <cell r="CY371">
            <v>155209.55905985044</v>
          </cell>
          <cell r="CZ371">
            <v>155209.55905985044</v>
          </cell>
          <cell r="DA371">
            <v>155209.55905985044</v>
          </cell>
          <cell r="DB371">
            <v>155209.55905985044</v>
          </cell>
          <cell r="DC371">
            <v>155209.55905985044</v>
          </cell>
          <cell r="DD371">
            <v>155209.55905985044</v>
          </cell>
          <cell r="DE371">
            <v>155209.55905985044</v>
          </cell>
          <cell r="DF371">
            <v>155209.55905985044</v>
          </cell>
          <cell r="DG371">
            <v>155209.55905985044</v>
          </cell>
          <cell r="DH371">
            <v>155209.55905985044</v>
          </cell>
          <cell r="DI371">
            <v>155209.55905985044</v>
          </cell>
          <cell r="DJ371">
            <v>35625</v>
          </cell>
          <cell r="DK371">
            <v>35625</v>
          </cell>
          <cell r="DL371">
            <v>35625</v>
          </cell>
          <cell r="DM371">
            <v>35625</v>
          </cell>
          <cell r="DN371">
            <v>35625</v>
          </cell>
          <cell r="DO371">
            <v>35625</v>
          </cell>
          <cell r="DP371">
            <v>35625</v>
          </cell>
          <cell r="DQ371">
            <v>35625</v>
          </cell>
          <cell r="DR371">
            <v>35625</v>
          </cell>
          <cell r="DS371">
            <v>35625</v>
          </cell>
          <cell r="DT371">
            <v>35625</v>
          </cell>
          <cell r="DU371">
            <v>35625</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row>
        <row r="372">
          <cell r="D372" t="str">
            <v>4325p</v>
          </cell>
          <cell r="E372" t="str">
            <v>Transferi budžetu države</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Q372">
            <v>0</v>
          </cell>
          <cell r="CR372">
            <v>0</v>
          </cell>
          <cell r="CS372">
            <v>0</v>
          </cell>
          <cell r="CT372">
            <v>0</v>
          </cell>
          <cell r="CU372">
            <v>0</v>
          </cell>
          <cell r="CV372">
            <v>0</v>
          </cell>
          <cell r="CW372">
            <v>0</v>
          </cell>
          <cell r="CX372">
            <v>2106.7388384172764</v>
          </cell>
          <cell r="CY372">
            <v>2106.7388384172764</v>
          </cell>
          <cell r="CZ372">
            <v>2106.7388384172764</v>
          </cell>
          <cell r="DA372">
            <v>2106.7388384172764</v>
          </cell>
          <cell r="DB372">
            <v>2106.7388384172764</v>
          </cell>
          <cell r="DC372">
            <v>2106.7388384172764</v>
          </cell>
          <cell r="DD372">
            <v>2106.7388384172764</v>
          </cell>
          <cell r="DE372">
            <v>2106.7388384172764</v>
          </cell>
          <cell r="DF372">
            <v>2106.7388384172764</v>
          </cell>
          <cell r="DG372">
            <v>2106.7388384172764</v>
          </cell>
          <cell r="DH372">
            <v>2106.7388384172764</v>
          </cell>
          <cell r="DI372">
            <v>2106.7388384172764</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row>
        <row r="373">
          <cell r="D373" t="str">
            <v>4326p</v>
          </cell>
          <cell r="E373" t="str">
            <v>Transferi javnim preduzećima</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Q373">
            <v>0</v>
          </cell>
          <cell r="CR373">
            <v>0</v>
          </cell>
          <cell r="CS373">
            <v>0</v>
          </cell>
          <cell r="CT373">
            <v>0</v>
          </cell>
          <cell r="CU373">
            <v>0</v>
          </cell>
          <cell r="CV373">
            <v>0</v>
          </cell>
          <cell r="CW373">
            <v>0</v>
          </cell>
          <cell r="CX373">
            <v>28710.355794239727</v>
          </cell>
          <cell r="CY373">
            <v>28710.355794239727</v>
          </cell>
          <cell r="CZ373">
            <v>28710.355794239727</v>
          </cell>
          <cell r="DA373">
            <v>28710.355794239727</v>
          </cell>
          <cell r="DB373">
            <v>28710.355794239727</v>
          </cell>
          <cell r="DC373">
            <v>28710.355794239727</v>
          </cell>
          <cell r="DD373">
            <v>28710.355794239727</v>
          </cell>
          <cell r="DE373">
            <v>28710.355794239727</v>
          </cell>
          <cell r="DF373">
            <v>28710.355794239727</v>
          </cell>
          <cell r="DG373">
            <v>28710.355794239727</v>
          </cell>
          <cell r="DH373">
            <v>28710.355794239727</v>
          </cell>
          <cell r="DI373">
            <v>28710.355794239727</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row>
        <row r="374">
          <cell r="A374">
            <v>0</v>
          </cell>
          <cell r="B374">
            <v>0</v>
          </cell>
          <cell r="C374">
            <v>441</v>
          </cell>
          <cell r="D374" t="str">
            <v>44p</v>
          </cell>
          <cell r="E374" t="str">
            <v>Kapitalni budžet</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Q374">
            <v>0</v>
          </cell>
          <cell r="CR374">
            <v>0</v>
          </cell>
          <cell r="CS374">
            <v>0</v>
          </cell>
          <cell r="CT374">
            <v>0</v>
          </cell>
          <cell r="CU374">
            <v>0</v>
          </cell>
          <cell r="CV374">
            <v>0</v>
          </cell>
          <cell r="CW374">
            <v>0</v>
          </cell>
          <cell r="CX374">
            <v>7522541.6666666651</v>
          </cell>
          <cell r="CY374">
            <v>7522541.6666666651</v>
          </cell>
          <cell r="CZ374">
            <v>7522541.6666666651</v>
          </cell>
          <cell r="DA374">
            <v>7522541.6666666651</v>
          </cell>
          <cell r="DB374">
            <v>7522541.6666666651</v>
          </cell>
          <cell r="DC374">
            <v>7522541.6666666651</v>
          </cell>
          <cell r="DD374">
            <v>7522541.6666666651</v>
          </cell>
          <cell r="DE374">
            <v>7522541.6666666651</v>
          </cell>
          <cell r="DF374">
            <v>7522541.6666666651</v>
          </cell>
          <cell r="DG374">
            <v>7522541.6666666651</v>
          </cell>
          <cell r="DH374">
            <v>7522541.6666666651</v>
          </cell>
          <cell r="DI374">
            <v>7522541.6666666651</v>
          </cell>
          <cell r="DJ374">
            <v>23724756.416666668</v>
          </cell>
          <cell r="DK374">
            <v>23724756.416666668</v>
          </cell>
          <cell r="DL374">
            <v>23724756.416666668</v>
          </cell>
          <cell r="DM374">
            <v>23724756.416666668</v>
          </cell>
          <cell r="DN374">
            <v>23724756.416666668</v>
          </cell>
          <cell r="DO374">
            <v>23724756.416666668</v>
          </cell>
          <cell r="DP374">
            <v>23724756.416666668</v>
          </cell>
          <cell r="DQ374">
            <v>23724756.416666668</v>
          </cell>
          <cell r="DR374">
            <v>23724756.416666668</v>
          </cell>
          <cell r="DS374">
            <v>23724756.416666668</v>
          </cell>
          <cell r="DT374">
            <v>23724756.416666668</v>
          </cell>
          <cell r="DU374">
            <v>23724756.416666668</v>
          </cell>
          <cell r="DV374">
            <v>27904816.666666668</v>
          </cell>
          <cell r="DW374">
            <v>27904816.666666668</v>
          </cell>
          <cell r="DX374">
            <v>27904816.666666668</v>
          </cell>
          <cell r="DY374">
            <v>27904816.666666668</v>
          </cell>
          <cell r="DZ374">
            <v>27904816.666666668</v>
          </cell>
          <cell r="EA374">
            <v>27904816.666666668</v>
          </cell>
          <cell r="EB374">
            <v>27904816.666666668</v>
          </cell>
          <cell r="EC374">
            <v>27904816.666666668</v>
          </cell>
          <cell r="ED374">
            <v>27904816.666666668</v>
          </cell>
          <cell r="EE374">
            <v>27904816.666666668</v>
          </cell>
          <cell r="EF374">
            <v>27904816.666666668</v>
          </cell>
          <cell r="EG374">
            <v>27904816.666666668</v>
          </cell>
          <cell r="EH374">
            <v>14153930</v>
          </cell>
          <cell r="EI374">
            <v>14153930</v>
          </cell>
          <cell r="EJ374">
            <v>14153930</v>
          </cell>
          <cell r="EK374">
            <v>14153930</v>
          </cell>
          <cell r="EL374">
            <v>14153930</v>
          </cell>
          <cell r="EM374">
            <v>14153930</v>
          </cell>
          <cell r="EN374">
            <v>33025836.670000002</v>
          </cell>
          <cell r="EO374">
            <v>33025836.670000002</v>
          </cell>
          <cell r="EP374">
            <v>33025836.670000002</v>
          </cell>
          <cell r="EQ374">
            <v>33025836.670000002</v>
          </cell>
          <cell r="ER374">
            <v>33025836.670000002</v>
          </cell>
          <cell r="ES374">
            <v>33025836.670000002</v>
          </cell>
        </row>
        <row r="375">
          <cell r="A375">
            <v>0</v>
          </cell>
          <cell r="B375">
            <v>0</v>
          </cell>
          <cell r="C375">
            <v>441</v>
          </cell>
          <cell r="D375" t="str">
            <v>440p</v>
          </cell>
          <cell r="E375" t="str">
            <v>Kapitalni izdaci u tekućem budžetu</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5664403.9874999989</v>
          </cell>
          <cell r="CM375">
            <v>5664403.9874999989</v>
          </cell>
          <cell r="CN375">
            <v>5664403.9874999989</v>
          </cell>
          <cell r="CO375">
            <v>5664403.9874999989</v>
          </cell>
          <cell r="CP375">
            <v>5664403.9874999989</v>
          </cell>
          <cell r="CQ375">
            <v>5664403.9874999989</v>
          </cell>
          <cell r="CR375">
            <v>5664403.9874999989</v>
          </cell>
          <cell r="CS375">
            <v>5664403.9874999989</v>
          </cell>
          <cell r="CT375">
            <v>5664403.9874999989</v>
          </cell>
          <cell r="CU375">
            <v>5664403.9874999989</v>
          </cell>
          <cell r="CV375">
            <v>5664403.9874999989</v>
          </cell>
          <cell r="CW375">
            <v>5664403.9874999989</v>
          </cell>
          <cell r="CX375">
            <v>862330.27666666661</v>
          </cell>
          <cell r="CY375">
            <v>862330.27666666661</v>
          </cell>
          <cell r="CZ375">
            <v>862330.27666666661</v>
          </cell>
          <cell r="DA375">
            <v>862330.27666666661</v>
          </cell>
          <cell r="DB375">
            <v>862330.27666666661</v>
          </cell>
          <cell r="DC375">
            <v>862330.27666666661</v>
          </cell>
          <cell r="DD375">
            <v>862330.27666666661</v>
          </cell>
          <cell r="DE375">
            <v>862330.27666666661</v>
          </cell>
          <cell r="DF375">
            <v>862330.27666666661</v>
          </cell>
          <cell r="DG375">
            <v>862330.27666666661</v>
          </cell>
          <cell r="DH375">
            <v>862330.27666666661</v>
          </cell>
          <cell r="DI375">
            <v>862330.27666666661</v>
          </cell>
          <cell r="DJ375">
            <v>1154156.4341666666</v>
          </cell>
          <cell r="DK375">
            <v>1154156.4341666666</v>
          </cell>
          <cell r="DL375">
            <v>1154156.4341666666</v>
          </cell>
          <cell r="DM375">
            <v>1154156.4341666666</v>
          </cell>
          <cell r="DN375">
            <v>1154156.4341666666</v>
          </cell>
          <cell r="DO375">
            <v>1154156.4341666666</v>
          </cell>
          <cell r="DP375">
            <v>1154156.4341666666</v>
          </cell>
          <cell r="DQ375">
            <v>1154156.4341666666</v>
          </cell>
          <cell r="DR375">
            <v>1154156.4341666666</v>
          </cell>
          <cell r="DS375">
            <v>1154156.4341666666</v>
          </cell>
          <cell r="DT375">
            <v>1154156.4341666666</v>
          </cell>
          <cell r="DU375">
            <v>1154156.4341666666</v>
          </cell>
          <cell r="DV375">
            <v>3369359.2083333335</v>
          </cell>
          <cell r="DW375">
            <v>3369359.2083333335</v>
          </cell>
          <cell r="DX375">
            <v>3369359.2083333335</v>
          </cell>
          <cell r="DY375">
            <v>3369359.2083333335</v>
          </cell>
          <cell r="DZ375">
            <v>3369359.2083333335</v>
          </cell>
          <cell r="EA375">
            <v>3369359.2083333335</v>
          </cell>
          <cell r="EB375">
            <v>3369359.2083333335</v>
          </cell>
          <cell r="EC375">
            <v>3369359.2083333335</v>
          </cell>
          <cell r="ED375">
            <v>3369359.2083333335</v>
          </cell>
          <cell r="EE375">
            <v>3369359.2083333335</v>
          </cell>
          <cell r="EF375">
            <v>3369359.2083333335</v>
          </cell>
          <cell r="EG375">
            <v>3369359.2083333335</v>
          </cell>
          <cell r="EH375">
            <v>2407128.2200000002</v>
          </cell>
          <cell r="EI375">
            <v>2407128.2200000002</v>
          </cell>
          <cell r="EJ375">
            <v>2407128.2200000002</v>
          </cell>
          <cell r="EK375">
            <v>2407128.2200000002</v>
          </cell>
          <cell r="EL375">
            <v>2407128.2200000002</v>
          </cell>
          <cell r="EM375">
            <v>2407128.2200000002</v>
          </cell>
          <cell r="EN375">
            <v>3610692.33</v>
          </cell>
          <cell r="EO375">
            <v>3610692.33</v>
          </cell>
          <cell r="EP375">
            <v>3610692.33</v>
          </cell>
          <cell r="EQ375">
            <v>3610692.33</v>
          </cell>
          <cell r="ER375">
            <v>3610692.33</v>
          </cell>
          <cell r="ES375">
            <v>3610692.33</v>
          </cell>
        </row>
        <row r="376">
          <cell r="D376" t="str">
            <v>4411p</v>
          </cell>
          <cell r="E376" t="str">
            <v>Izdaci za infrastrukturu opšeg značaja</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2236700</v>
          </cell>
          <cell r="CM376">
            <v>2236700</v>
          </cell>
          <cell r="CN376">
            <v>2236700</v>
          </cell>
          <cell r="CO376">
            <v>2236700</v>
          </cell>
          <cell r="CP376">
            <v>2236700</v>
          </cell>
          <cell r="CQ376">
            <v>2236700</v>
          </cell>
          <cell r="CR376">
            <v>2236700</v>
          </cell>
          <cell r="CS376">
            <v>2236700</v>
          </cell>
          <cell r="CT376">
            <v>2236700</v>
          </cell>
          <cell r="CU376">
            <v>2236700</v>
          </cell>
          <cell r="CV376">
            <v>2236700</v>
          </cell>
          <cell r="CW376">
            <v>2236700</v>
          </cell>
          <cell r="CX376">
            <v>0</v>
          </cell>
          <cell r="CY376">
            <v>0</v>
          </cell>
          <cell r="CZ376">
            <v>0</v>
          </cell>
          <cell r="DA376">
            <v>0</v>
          </cell>
          <cell r="DB376">
            <v>0</v>
          </cell>
          <cell r="DC376">
            <v>0</v>
          </cell>
          <cell r="DD376">
            <v>0</v>
          </cell>
          <cell r="DE376">
            <v>0</v>
          </cell>
          <cell r="DF376">
            <v>0</v>
          </cell>
          <cell r="DG376">
            <v>0</v>
          </cell>
          <cell r="DH376">
            <v>0</v>
          </cell>
          <cell r="DI376">
            <v>0</v>
          </cell>
          <cell r="DJ376">
            <v>12291.666666666666</v>
          </cell>
          <cell r="DK376">
            <v>12291.666666666666</v>
          </cell>
          <cell r="DL376">
            <v>12291.666666666666</v>
          </cell>
          <cell r="DM376">
            <v>12291.666666666666</v>
          </cell>
          <cell r="DN376">
            <v>12291.666666666666</v>
          </cell>
          <cell r="DO376">
            <v>12291.666666666666</v>
          </cell>
          <cell r="DP376">
            <v>12291.666666666666</v>
          </cell>
          <cell r="DQ376">
            <v>12291.666666666666</v>
          </cell>
          <cell r="DR376">
            <v>12291.666666666666</v>
          </cell>
          <cell r="DS376">
            <v>12291.666666666666</v>
          </cell>
          <cell r="DT376">
            <v>12291.666666666666</v>
          </cell>
          <cell r="DU376">
            <v>12291.666666666666</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row>
        <row r="377">
          <cell r="D377" t="str">
            <v>4412p</v>
          </cell>
          <cell r="E377" t="str">
            <v>Izdaci za lokalnu infrastrukturu</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594416.66666666663</v>
          </cell>
          <cell r="CM377">
            <v>594416.66666666663</v>
          </cell>
          <cell r="CN377">
            <v>594416.66666666663</v>
          </cell>
          <cell r="CO377">
            <v>594416.66666666663</v>
          </cell>
          <cell r="CP377">
            <v>594416.66666666663</v>
          </cell>
          <cell r="CQ377">
            <v>594416.66666666663</v>
          </cell>
          <cell r="CR377">
            <v>594416.66666666663</v>
          </cell>
          <cell r="CS377">
            <v>594416.66666666663</v>
          </cell>
          <cell r="CT377">
            <v>594416.66666666663</v>
          </cell>
          <cell r="CU377">
            <v>594416.66666666663</v>
          </cell>
          <cell r="CV377">
            <v>594416.66666666663</v>
          </cell>
          <cell r="CW377">
            <v>594416.66666666663</v>
          </cell>
          <cell r="CX377">
            <v>117613.29480916439</v>
          </cell>
          <cell r="CY377">
            <v>117613.29480916439</v>
          </cell>
          <cell r="CZ377">
            <v>117613.29480916439</v>
          </cell>
          <cell r="DA377">
            <v>117613.29480916439</v>
          </cell>
          <cell r="DB377">
            <v>117613.29480916439</v>
          </cell>
          <cell r="DC377">
            <v>117613.29480916439</v>
          </cell>
          <cell r="DD377">
            <v>117613.29480916439</v>
          </cell>
          <cell r="DE377">
            <v>117613.29480916439</v>
          </cell>
          <cell r="DF377">
            <v>117613.29480916439</v>
          </cell>
          <cell r="DG377">
            <v>117613.29480916439</v>
          </cell>
          <cell r="DH377">
            <v>117613.29480916439</v>
          </cell>
          <cell r="DI377">
            <v>117613.29480916439</v>
          </cell>
          <cell r="DJ377">
            <v>107500</v>
          </cell>
          <cell r="DK377">
            <v>107500</v>
          </cell>
          <cell r="DL377">
            <v>107500</v>
          </cell>
          <cell r="DM377">
            <v>107500</v>
          </cell>
          <cell r="DN377">
            <v>107500</v>
          </cell>
          <cell r="DO377">
            <v>107500</v>
          </cell>
          <cell r="DP377">
            <v>107500</v>
          </cell>
          <cell r="DQ377">
            <v>107500</v>
          </cell>
          <cell r="DR377">
            <v>107500</v>
          </cell>
          <cell r="DS377">
            <v>107500</v>
          </cell>
          <cell r="DT377">
            <v>107500</v>
          </cell>
          <cell r="DU377">
            <v>107500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row>
        <row r="378">
          <cell r="D378" t="str">
            <v>4413p</v>
          </cell>
          <cell r="E378" t="str">
            <v>Izdaci za građevinske objekte</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2233758.3333333335</v>
          </cell>
          <cell r="CM378">
            <v>2233758.3333333335</v>
          </cell>
          <cell r="CN378">
            <v>2233758.3333333335</v>
          </cell>
          <cell r="CO378">
            <v>2233758.3333333335</v>
          </cell>
          <cell r="CP378">
            <v>2233758.3333333335</v>
          </cell>
          <cell r="CQ378">
            <v>2233758.3333333335</v>
          </cell>
          <cell r="CR378">
            <v>2233758.3333333335</v>
          </cell>
          <cell r="CS378">
            <v>2233758.3333333335</v>
          </cell>
          <cell r="CT378">
            <v>2233758.3333333335</v>
          </cell>
          <cell r="CU378">
            <v>2233758.3333333335</v>
          </cell>
          <cell r="CV378">
            <v>2233758.3333333335</v>
          </cell>
          <cell r="CW378">
            <v>2233758.3333333335</v>
          </cell>
          <cell r="CX378">
            <v>79324.214022424232</v>
          </cell>
          <cell r="CY378">
            <v>79324.214022424232</v>
          </cell>
          <cell r="CZ378">
            <v>79324.214022424232</v>
          </cell>
          <cell r="DA378">
            <v>79324.214022424232</v>
          </cell>
          <cell r="DB378">
            <v>79324.214022424232</v>
          </cell>
          <cell r="DC378">
            <v>79324.214022424232</v>
          </cell>
          <cell r="DD378">
            <v>79324.214022424232</v>
          </cell>
          <cell r="DE378">
            <v>79324.214022424232</v>
          </cell>
          <cell r="DF378">
            <v>79324.214022424232</v>
          </cell>
          <cell r="DG378">
            <v>79324.214022424232</v>
          </cell>
          <cell r="DH378">
            <v>79324.214022424232</v>
          </cell>
          <cell r="DI378">
            <v>79324.214022424232</v>
          </cell>
          <cell r="DJ378">
            <v>97158.333333333328</v>
          </cell>
          <cell r="DK378">
            <v>97158.333333333328</v>
          </cell>
          <cell r="DL378">
            <v>97158.333333333328</v>
          </cell>
          <cell r="DM378">
            <v>97158.333333333328</v>
          </cell>
          <cell r="DN378">
            <v>97158.333333333328</v>
          </cell>
          <cell r="DO378">
            <v>97158.333333333328</v>
          </cell>
          <cell r="DP378">
            <v>97158.333333333328</v>
          </cell>
          <cell r="DQ378">
            <v>97158.333333333328</v>
          </cell>
          <cell r="DR378">
            <v>97158.333333333328</v>
          </cell>
          <cell r="DS378">
            <v>97158.333333333328</v>
          </cell>
          <cell r="DT378">
            <v>97158.333333333328</v>
          </cell>
          <cell r="DU378">
            <v>97158.333333333328</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row>
        <row r="379">
          <cell r="D379" t="str">
            <v>4414p</v>
          </cell>
          <cell r="E379" t="str">
            <v>Izdaci za uređenje zemljišta</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54350</v>
          </cell>
          <cell r="CM379">
            <v>54350</v>
          </cell>
          <cell r="CN379">
            <v>54350</v>
          </cell>
          <cell r="CO379">
            <v>54350</v>
          </cell>
          <cell r="CP379">
            <v>54350</v>
          </cell>
          <cell r="CQ379">
            <v>54350</v>
          </cell>
          <cell r="CR379">
            <v>54350</v>
          </cell>
          <cell r="CS379">
            <v>54350</v>
          </cell>
          <cell r="CT379">
            <v>54350</v>
          </cell>
          <cell r="CU379">
            <v>54350</v>
          </cell>
          <cell r="CV379">
            <v>54350</v>
          </cell>
          <cell r="CW379">
            <v>54350</v>
          </cell>
          <cell r="CX379">
            <v>51249.018233773408</v>
          </cell>
          <cell r="CY379">
            <v>51249.018233773408</v>
          </cell>
          <cell r="CZ379">
            <v>51249.018233773408</v>
          </cell>
          <cell r="DA379">
            <v>51249.018233773408</v>
          </cell>
          <cell r="DB379">
            <v>51249.018233773408</v>
          </cell>
          <cell r="DC379">
            <v>51249.018233773408</v>
          </cell>
          <cell r="DD379">
            <v>51249.018233773408</v>
          </cell>
          <cell r="DE379">
            <v>51249.018233773408</v>
          </cell>
          <cell r="DF379">
            <v>51249.018233773408</v>
          </cell>
          <cell r="DG379">
            <v>51249.018233773408</v>
          </cell>
          <cell r="DH379">
            <v>51249.018233773408</v>
          </cell>
          <cell r="DI379">
            <v>51249.018233773408</v>
          </cell>
          <cell r="DJ379">
            <v>52016.666666666664</v>
          </cell>
          <cell r="DK379">
            <v>52016.666666666664</v>
          </cell>
          <cell r="DL379">
            <v>52016.666666666664</v>
          </cell>
          <cell r="DM379">
            <v>52016.666666666664</v>
          </cell>
          <cell r="DN379">
            <v>52016.666666666664</v>
          </cell>
          <cell r="DO379">
            <v>52016.666666666664</v>
          </cell>
          <cell r="DP379">
            <v>52016.666666666664</v>
          </cell>
          <cell r="DQ379">
            <v>52016.666666666664</v>
          </cell>
          <cell r="DR379">
            <v>52016.666666666664</v>
          </cell>
          <cell r="DS379">
            <v>52016.666666666664</v>
          </cell>
          <cell r="DT379">
            <v>52016.666666666664</v>
          </cell>
          <cell r="DU379">
            <v>52016.666666666664</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row>
        <row r="380">
          <cell r="D380" t="str">
            <v>4415p</v>
          </cell>
          <cell r="E380" t="str">
            <v>Izdaci za opremu</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453751.5708333333</v>
          </cell>
          <cell r="CM380">
            <v>453751.5708333333</v>
          </cell>
          <cell r="CN380">
            <v>453751.5708333333</v>
          </cell>
          <cell r="CO380">
            <v>453751.5708333333</v>
          </cell>
          <cell r="CP380">
            <v>453751.5708333333</v>
          </cell>
          <cell r="CQ380">
            <v>453751.5708333333</v>
          </cell>
          <cell r="CR380">
            <v>453751.5708333333</v>
          </cell>
          <cell r="CS380">
            <v>453751.5708333333</v>
          </cell>
          <cell r="CT380">
            <v>453751.5708333333</v>
          </cell>
          <cell r="CU380">
            <v>453751.5708333333</v>
          </cell>
          <cell r="CV380">
            <v>453751.5708333333</v>
          </cell>
          <cell r="CW380">
            <v>453751.5708333333</v>
          </cell>
          <cell r="CX380">
            <v>499741.32811873348</v>
          </cell>
          <cell r="CY380">
            <v>499741.32811873348</v>
          </cell>
          <cell r="CZ380">
            <v>499741.32811873348</v>
          </cell>
          <cell r="DA380">
            <v>499741.32811873348</v>
          </cell>
          <cell r="DB380">
            <v>499741.32811873348</v>
          </cell>
          <cell r="DC380">
            <v>499741.32811873348</v>
          </cell>
          <cell r="DD380">
            <v>499741.32811873348</v>
          </cell>
          <cell r="DE380">
            <v>499741.32811873348</v>
          </cell>
          <cell r="DF380">
            <v>499741.32811873348</v>
          </cell>
          <cell r="DG380">
            <v>499741.32811873348</v>
          </cell>
          <cell r="DH380">
            <v>499741.32811873348</v>
          </cell>
          <cell r="DI380">
            <v>499741.32811873348</v>
          </cell>
          <cell r="DJ380">
            <v>695586.18499999994</v>
          </cell>
          <cell r="DK380">
            <v>695586.18499999994</v>
          </cell>
          <cell r="DL380">
            <v>695586.18499999994</v>
          </cell>
          <cell r="DM380">
            <v>695586.18499999994</v>
          </cell>
          <cell r="DN380">
            <v>695586.18499999994</v>
          </cell>
          <cell r="DO380">
            <v>695586.18499999994</v>
          </cell>
          <cell r="DP380">
            <v>695586.18499999994</v>
          </cell>
          <cell r="DQ380">
            <v>695586.18499999994</v>
          </cell>
          <cell r="DR380">
            <v>695586.18499999994</v>
          </cell>
          <cell r="DS380">
            <v>695586.18499999994</v>
          </cell>
          <cell r="DT380">
            <v>695586.18499999994</v>
          </cell>
          <cell r="DU380">
            <v>695586.18499999994</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row>
        <row r="381">
          <cell r="D381" t="str">
            <v>4416p</v>
          </cell>
          <cell r="E381" t="str">
            <v>Izdaci za investiciono održavanje</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83094.083333333328</v>
          </cell>
          <cell r="CM381">
            <v>83094.083333333328</v>
          </cell>
          <cell r="CN381">
            <v>83094.083333333328</v>
          </cell>
          <cell r="CO381">
            <v>83094.083333333328</v>
          </cell>
          <cell r="CP381">
            <v>83094.083333333328</v>
          </cell>
          <cell r="CQ381">
            <v>83094.083333333328</v>
          </cell>
          <cell r="CR381">
            <v>83094.083333333328</v>
          </cell>
          <cell r="CS381">
            <v>83094.083333333328</v>
          </cell>
          <cell r="CT381">
            <v>83094.083333333328</v>
          </cell>
          <cell r="CU381">
            <v>83094.083333333328</v>
          </cell>
          <cell r="CV381">
            <v>83094.083333333328</v>
          </cell>
          <cell r="CW381">
            <v>83094.083333333328</v>
          </cell>
          <cell r="CX381">
            <v>102086.89323030265</v>
          </cell>
          <cell r="CY381">
            <v>102086.89323030265</v>
          </cell>
          <cell r="CZ381">
            <v>102086.89323030265</v>
          </cell>
          <cell r="DA381">
            <v>102086.89323030265</v>
          </cell>
          <cell r="DB381">
            <v>102086.89323030265</v>
          </cell>
          <cell r="DC381">
            <v>102086.89323030265</v>
          </cell>
          <cell r="DD381">
            <v>102086.89323030265</v>
          </cell>
          <cell r="DE381">
            <v>102086.89323030265</v>
          </cell>
          <cell r="DF381">
            <v>102086.89323030265</v>
          </cell>
          <cell r="DG381">
            <v>102086.89323030265</v>
          </cell>
          <cell r="DH381">
            <v>102086.89323030265</v>
          </cell>
          <cell r="DI381">
            <v>102086.89323030265</v>
          </cell>
          <cell r="DJ381">
            <v>174020.24916666668</v>
          </cell>
          <cell r="DK381">
            <v>174020.24916666668</v>
          </cell>
          <cell r="DL381">
            <v>174020.24916666668</v>
          </cell>
          <cell r="DM381">
            <v>174020.24916666668</v>
          </cell>
          <cell r="DN381">
            <v>174020.24916666668</v>
          </cell>
          <cell r="DO381">
            <v>174020.24916666668</v>
          </cell>
          <cell r="DP381">
            <v>174020.24916666668</v>
          </cell>
          <cell r="DQ381">
            <v>174020.24916666668</v>
          </cell>
          <cell r="DR381">
            <v>174020.24916666668</v>
          </cell>
          <cell r="DS381">
            <v>174020.24916666668</v>
          </cell>
          <cell r="DT381">
            <v>174020.24916666668</v>
          </cell>
          <cell r="DU381">
            <v>174020.24916666668</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row>
        <row r="382">
          <cell r="D382" t="str">
            <v>4417p</v>
          </cell>
          <cell r="E382" t="str">
            <v>Izdaci za zalihe</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8333.3333333333339</v>
          </cell>
          <cell r="CM382">
            <v>8333.3333333333339</v>
          </cell>
          <cell r="CN382">
            <v>8333.3333333333339</v>
          </cell>
          <cell r="CO382">
            <v>8333.3333333333339</v>
          </cell>
          <cell r="CP382">
            <v>8333.3333333333339</v>
          </cell>
          <cell r="CQ382">
            <v>8333.3333333333339</v>
          </cell>
          <cell r="CR382">
            <v>8333.3333333333339</v>
          </cell>
          <cell r="CS382">
            <v>8333.3333333333339</v>
          </cell>
          <cell r="CT382">
            <v>8333.3333333333339</v>
          </cell>
          <cell r="CU382">
            <v>8333.3333333333339</v>
          </cell>
          <cell r="CV382">
            <v>8333.3333333333339</v>
          </cell>
          <cell r="CW382">
            <v>8333.3333333333339</v>
          </cell>
          <cell r="CX382">
            <v>12315.528252268523</v>
          </cell>
          <cell r="CY382">
            <v>12315.528252268523</v>
          </cell>
          <cell r="CZ382">
            <v>12315.528252268523</v>
          </cell>
          <cell r="DA382">
            <v>12315.528252268523</v>
          </cell>
          <cell r="DB382">
            <v>12315.528252268523</v>
          </cell>
          <cell r="DC382">
            <v>12315.528252268523</v>
          </cell>
          <cell r="DD382">
            <v>12315.528252268523</v>
          </cell>
          <cell r="DE382">
            <v>12315.528252268523</v>
          </cell>
          <cell r="DF382">
            <v>12315.528252268523</v>
          </cell>
          <cell r="DG382">
            <v>12315.528252268523</v>
          </cell>
          <cell r="DH382">
            <v>12315.528252268523</v>
          </cell>
          <cell r="DI382">
            <v>12315.528252268523</v>
          </cell>
          <cell r="DJ382">
            <v>15583.333333333334</v>
          </cell>
          <cell r="DK382">
            <v>15583.333333333334</v>
          </cell>
          <cell r="DL382">
            <v>15583.333333333334</v>
          </cell>
          <cell r="DM382">
            <v>15583.333333333334</v>
          </cell>
          <cell r="DN382">
            <v>15583.333333333334</v>
          </cell>
          <cell r="DO382">
            <v>15583.333333333334</v>
          </cell>
          <cell r="DP382">
            <v>15583.333333333334</v>
          </cell>
          <cell r="DQ382">
            <v>15583.333333333334</v>
          </cell>
          <cell r="DR382">
            <v>15583.333333333334</v>
          </cell>
          <cell r="DS382">
            <v>15583.333333333334</v>
          </cell>
          <cell r="DT382">
            <v>15583.333333333334</v>
          </cell>
          <cell r="DU382">
            <v>15583.333333333334</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row>
        <row r="383">
          <cell r="D383" t="str">
            <v>4418p</v>
          </cell>
          <cell r="E383" t="str">
            <v>Izdaci za kupovinu hartija od vrijednosti</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row>
        <row r="384">
          <cell r="D384" t="str">
            <v>4419p</v>
          </cell>
          <cell r="E384" t="str">
            <v>Ostali kapitalni izdaci</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row>
        <row r="385">
          <cell r="A385" t="str">
            <v xml:space="preserve"> </v>
          </cell>
          <cell r="B385">
            <v>45</v>
          </cell>
          <cell r="C385">
            <v>0</v>
          </cell>
          <cell r="D385" t="str">
            <v>p</v>
          </cell>
          <cell r="E385" t="str">
            <v>Krediti i pozajmice</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143333.33333333334</v>
          </cell>
          <cell r="CM385">
            <v>143333.33333333334</v>
          </cell>
          <cell r="CN385">
            <v>143333.33333333334</v>
          </cell>
          <cell r="CO385">
            <v>143333.33333333334</v>
          </cell>
          <cell r="CP385">
            <v>143333.33333333334</v>
          </cell>
          <cell r="CQ385">
            <v>143333.33333333334</v>
          </cell>
          <cell r="CR385">
            <v>143333.33333333334</v>
          </cell>
          <cell r="CS385">
            <v>143333.33333333334</v>
          </cell>
          <cell r="CT385">
            <v>143333.33333333334</v>
          </cell>
          <cell r="CU385">
            <v>143333.33333333334</v>
          </cell>
          <cell r="CV385">
            <v>143333.33333333334</v>
          </cell>
          <cell r="CW385">
            <v>143333.33333333334</v>
          </cell>
          <cell r="CX385">
            <v>178333.33333333334</v>
          </cell>
          <cell r="CY385">
            <v>178333.33333333334</v>
          </cell>
          <cell r="CZ385">
            <v>178333.33333333334</v>
          </cell>
          <cell r="DA385">
            <v>178333.33333333334</v>
          </cell>
          <cell r="DB385">
            <v>178333.33333333334</v>
          </cell>
          <cell r="DC385">
            <v>178333.33333333334</v>
          </cell>
          <cell r="DD385">
            <v>178333.33333333334</v>
          </cell>
          <cell r="DE385">
            <v>178333.33333333334</v>
          </cell>
          <cell r="DF385">
            <v>178333.33333333334</v>
          </cell>
          <cell r="DG385">
            <v>178333.33333333334</v>
          </cell>
          <cell r="DH385">
            <v>178333.33333333334</v>
          </cell>
          <cell r="DI385">
            <v>178333.33333333334</v>
          </cell>
          <cell r="DJ385">
            <v>187500</v>
          </cell>
          <cell r="DK385">
            <v>187500</v>
          </cell>
          <cell r="DL385">
            <v>187500</v>
          </cell>
          <cell r="DM385">
            <v>187500</v>
          </cell>
          <cell r="DN385">
            <v>187500</v>
          </cell>
          <cell r="DO385">
            <v>187500</v>
          </cell>
          <cell r="DP385">
            <v>187500</v>
          </cell>
          <cell r="DQ385">
            <v>187500</v>
          </cell>
          <cell r="DR385">
            <v>187500</v>
          </cell>
          <cell r="DS385">
            <v>187500</v>
          </cell>
          <cell r="DT385">
            <v>187500</v>
          </cell>
          <cell r="DU385">
            <v>187500</v>
          </cell>
          <cell r="DV385">
            <v>195833.33333333334</v>
          </cell>
          <cell r="DW385">
            <v>195833.33333333334</v>
          </cell>
          <cell r="DX385">
            <v>195833.33333333334</v>
          </cell>
          <cell r="DY385">
            <v>195833.33333333334</v>
          </cell>
          <cell r="DZ385">
            <v>195833.33333333334</v>
          </cell>
          <cell r="EA385">
            <v>195833.33333333334</v>
          </cell>
          <cell r="EB385">
            <v>195833.33333333334</v>
          </cell>
          <cell r="EC385">
            <v>195833.33333333334</v>
          </cell>
          <cell r="ED385">
            <v>195833.33333333334</v>
          </cell>
          <cell r="EE385">
            <v>195833.33333333334</v>
          </cell>
          <cell r="EF385">
            <v>195833.33333333334</v>
          </cell>
          <cell r="EG385">
            <v>195833.33333333334</v>
          </cell>
          <cell r="EH385">
            <v>202083.33333333334</v>
          </cell>
          <cell r="EI385">
            <v>202083.33333333334</v>
          </cell>
          <cell r="EJ385">
            <v>202083.33333333334</v>
          </cell>
          <cell r="EK385">
            <v>202083.33333333334</v>
          </cell>
          <cell r="EL385">
            <v>202083.33333333334</v>
          </cell>
          <cell r="EM385">
            <v>202083.33333333334</v>
          </cell>
          <cell r="EN385">
            <v>202083.33333333334</v>
          </cell>
          <cell r="EO385">
            <v>202083.33333333334</v>
          </cell>
          <cell r="EP385">
            <v>202083.33333333334</v>
          </cell>
          <cell r="EQ385">
            <v>202083.33333333334</v>
          </cell>
          <cell r="ER385">
            <v>202083.33333333334</v>
          </cell>
          <cell r="ES385">
            <v>202083.33333333334</v>
          </cell>
        </row>
        <row r="386">
          <cell r="C386">
            <v>451</v>
          </cell>
          <cell r="D386" t="str">
            <v>451p</v>
          </cell>
          <cell r="E386" t="str">
            <v>Pozajmice i krediti</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143333.33333333334</v>
          </cell>
          <cell r="CM386">
            <v>143333.33333333334</v>
          </cell>
          <cell r="CN386">
            <v>143333.33333333334</v>
          </cell>
          <cell r="CO386">
            <v>143333.33333333334</v>
          </cell>
          <cell r="CP386">
            <v>143333.33333333334</v>
          </cell>
          <cell r="CQ386">
            <v>143333.33333333334</v>
          </cell>
          <cell r="CR386">
            <v>143333.33333333334</v>
          </cell>
          <cell r="CS386">
            <v>143333.33333333334</v>
          </cell>
          <cell r="CT386">
            <v>143333.33333333334</v>
          </cell>
          <cell r="CU386">
            <v>143333.33333333334</v>
          </cell>
          <cell r="CV386">
            <v>143333.33333333334</v>
          </cell>
          <cell r="CW386">
            <v>143333.33333333334</v>
          </cell>
          <cell r="CX386">
            <v>178333.33333333334</v>
          </cell>
          <cell r="CY386">
            <v>178333.33333333334</v>
          </cell>
          <cell r="CZ386">
            <v>178333.33333333334</v>
          </cell>
          <cell r="DA386">
            <v>178333.33333333334</v>
          </cell>
          <cell r="DB386">
            <v>178333.33333333334</v>
          </cell>
          <cell r="DC386">
            <v>178333.33333333334</v>
          </cell>
          <cell r="DD386">
            <v>178333.33333333334</v>
          </cell>
          <cell r="DE386">
            <v>178333.33333333334</v>
          </cell>
          <cell r="DF386">
            <v>178333.33333333334</v>
          </cell>
          <cell r="DG386">
            <v>178333.33333333334</v>
          </cell>
          <cell r="DH386">
            <v>178333.33333333334</v>
          </cell>
          <cell r="DI386">
            <v>178333.33333333334</v>
          </cell>
          <cell r="DJ386">
            <v>187500</v>
          </cell>
          <cell r="DK386">
            <v>187500</v>
          </cell>
          <cell r="DL386">
            <v>187500</v>
          </cell>
          <cell r="DM386">
            <v>187500</v>
          </cell>
          <cell r="DN386">
            <v>187500</v>
          </cell>
          <cell r="DO386">
            <v>187500</v>
          </cell>
          <cell r="DP386">
            <v>187500</v>
          </cell>
          <cell r="DQ386">
            <v>187500</v>
          </cell>
          <cell r="DR386">
            <v>187500</v>
          </cell>
          <cell r="DS386">
            <v>187500</v>
          </cell>
          <cell r="DT386">
            <v>187500</v>
          </cell>
          <cell r="DU386">
            <v>187500</v>
          </cell>
          <cell r="DV386">
            <v>195833.33333333334</v>
          </cell>
          <cell r="DW386">
            <v>195833.33333333334</v>
          </cell>
          <cell r="DX386">
            <v>195833.33333333334</v>
          </cell>
          <cell r="DY386">
            <v>195833.33333333334</v>
          </cell>
          <cell r="DZ386">
            <v>195833.33333333334</v>
          </cell>
          <cell r="EA386">
            <v>195833.33333333334</v>
          </cell>
          <cell r="EB386">
            <v>195833.33333333334</v>
          </cell>
          <cell r="EC386">
            <v>195833.33333333334</v>
          </cell>
          <cell r="ED386">
            <v>195833.33333333334</v>
          </cell>
          <cell r="EE386">
            <v>195833.33333333334</v>
          </cell>
          <cell r="EF386">
            <v>195833.33333333334</v>
          </cell>
          <cell r="EG386">
            <v>195833.33333333334</v>
          </cell>
          <cell r="EH386">
            <v>0</v>
          </cell>
          <cell r="EI386">
            <v>0</v>
          </cell>
          <cell r="EJ386">
            <v>0</v>
          </cell>
          <cell r="EK386">
            <v>0</v>
          </cell>
          <cell r="EL386">
            <v>0</v>
          </cell>
          <cell r="EM386">
            <v>0</v>
          </cell>
          <cell r="EN386">
            <v>0</v>
          </cell>
          <cell r="EO386">
            <v>0</v>
          </cell>
          <cell r="EP386">
            <v>0</v>
          </cell>
          <cell r="EQ386">
            <v>0</v>
          </cell>
          <cell r="ER386">
            <v>0</v>
          </cell>
          <cell r="ES386">
            <v>0</v>
          </cell>
        </row>
        <row r="387">
          <cell r="D387" t="str">
            <v>4511p</v>
          </cell>
          <cell r="E387" t="str">
            <v>Pozajmice i krediti nefinansijskim institucijama</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cell r="EK387">
            <v>0</v>
          </cell>
          <cell r="EL387">
            <v>0</v>
          </cell>
          <cell r="EM387">
            <v>0</v>
          </cell>
          <cell r="EN387">
            <v>0</v>
          </cell>
          <cell r="EO387">
            <v>0</v>
          </cell>
          <cell r="EP387">
            <v>0</v>
          </cell>
          <cell r="EQ387">
            <v>0</v>
          </cell>
          <cell r="ER387">
            <v>0</v>
          </cell>
          <cell r="ES387">
            <v>0</v>
          </cell>
        </row>
        <row r="388">
          <cell r="D388" t="str">
            <v>4512p</v>
          </cell>
          <cell r="E388" t="str">
            <v>Pozajmice i krediti finansijskim institucijama</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Q388">
            <v>0</v>
          </cell>
          <cell r="CR388">
            <v>0</v>
          </cell>
          <cell r="CS388">
            <v>0</v>
          </cell>
          <cell r="CT388">
            <v>0</v>
          </cell>
          <cell r="CU388">
            <v>0</v>
          </cell>
          <cell r="CV388">
            <v>0</v>
          </cell>
          <cell r="CW388">
            <v>0</v>
          </cell>
          <cell r="CX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F388">
            <v>0</v>
          </cell>
          <cell r="EG388">
            <v>0</v>
          </cell>
          <cell r="EH388">
            <v>0</v>
          </cell>
          <cell r="EI388">
            <v>0</v>
          </cell>
          <cell r="EJ388">
            <v>0</v>
          </cell>
          <cell r="EK388">
            <v>0</v>
          </cell>
          <cell r="EL388">
            <v>0</v>
          </cell>
          <cell r="EM388">
            <v>0</v>
          </cell>
          <cell r="EN388">
            <v>0</v>
          </cell>
          <cell r="EO388">
            <v>0</v>
          </cell>
          <cell r="EP388">
            <v>0</v>
          </cell>
          <cell r="EQ388">
            <v>0</v>
          </cell>
          <cell r="ER388">
            <v>0</v>
          </cell>
          <cell r="ES388">
            <v>0</v>
          </cell>
        </row>
        <row r="389">
          <cell r="D389" t="str">
            <v>4513p</v>
          </cell>
          <cell r="E389" t="str">
            <v>Pozajmice i krediti pojedincima</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100000</v>
          </cell>
          <cell r="CM389">
            <v>100000</v>
          </cell>
          <cell r="CN389">
            <v>100000</v>
          </cell>
          <cell r="CO389">
            <v>100000</v>
          </cell>
          <cell r="CP389">
            <v>100000</v>
          </cell>
          <cell r="CQ389">
            <v>100000</v>
          </cell>
          <cell r="CR389">
            <v>100000</v>
          </cell>
          <cell r="CS389">
            <v>100000</v>
          </cell>
          <cell r="CT389">
            <v>100000</v>
          </cell>
          <cell r="CU389">
            <v>100000</v>
          </cell>
          <cell r="CV389">
            <v>100000</v>
          </cell>
          <cell r="CW389">
            <v>100000</v>
          </cell>
          <cell r="CX389">
            <v>114166.66666666667</v>
          </cell>
          <cell r="CY389">
            <v>114166.66666666667</v>
          </cell>
          <cell r="CZ389">
            <v>114166.66666666667</v>
          </cell>
          <cell r="DA389">
            <v>114166.66666666667</v>
          </cell>
          <cell r="DB389">
            <v>114166.66666666667</v>
          </cell>
          <cell r="DC389">
            <v>114166.66666666667</v>
          </cell>
          <cell r="DD389">
            <v>114166.66666666667</v>
          </cell>
          <cell r="DE389">
            <v>114166.66666666667</v>
          </cell>
          <cell r="DF389">
            <v>114166.66666666667</v>
          </cell>
          <cell r="DG389">
            <v>114166.66666666667</v>
          </cell>
          <cell r="DH389">
            <v>114166.66666666667</v>
          </cell>
          <cell r="DI389">
            <v>114166.66666666667</v>
          </cell>
          <cell r="DJ389">
            <v>120833.33333333333</v>
          </cell>
          <cell r="DK389">
            <v>120833.33333333333</v>
          </cell>
          <cell r="DL389">
            <v>120833.33333333333</v>
          </cell>
          <cell r="DM389">
            <v>120833.33333333333</v>
          </cell>
          <cell r="DN389">
            <v>120833.33333333333</v>
          </cell>
          <cell r="DO389">
            <v>120833.33333333333</v>
          </cell>
          <cell r="DP389">
            <v>120833.33333333333</v>
          </cell>
          <cell r="DQ389">
            <v>120833.33333333333</v>
          </cell>
          <cell r="DR389">
            <v>120833.33333333333</v>
          </cell>
          <cell r="DS389">
            <v>120833.33333333333</v>
          </cell>
          <cell r="DT389">
            <v>120833.33333333333</v>
          </cell>
          <cell r="DU389">
            <v>120833.33333333333</v>
          </cell>
          <cell r="DV389">
            <v>0</v>
          </cell>
          <cell r="DW389">
            <v>0</v>
          </cell>
          <cell r="DX389">
            <v>0</v>
          </cell>
          <cell r="DY389">
            <v>0</v>
          </cell>
          <cell r="DZ389">
            <v>0</v>
          </cell>
          <cell r="EA389">
            <v>0</v>
          </cell>
          <cell r="EB389">
            <v>0</v>
          </cell>
          <cell r="EC389">
            <v>0</v>
          </cell>
          <cell r="ED389">
            <v>0</v>
          </cell>
          <cell r="EE389">
            <v>0</v>
          </cell>
          <cell r="EF389">
            <v>0</v>
          </cell>
          <cell r="EG389">
            <v>0</v>
          </cell>
          <cell r="EH389">
            <v>0</v>
          </cell>
          <cell r="EI389">
            <v>0</v>
          </cell>
          <cell r="EJ389">
            <v>0</v>
          </cell>
          <cell r="EK389">
            <v>0</v>
          </cell>
          <cell r="EL389">
            <v>0</v>
          </cell>
          <cell r="EM389">
            <v>0</v>
          </cell>
          <cell r="EN389">
            <v>0</v>
          </cell>
          <cell r="EO389">
            <v>0</v>
          </cell>
          <cell r="EP389">
            <v>0</v>
          </cell>
          <cell r="EQ389">
            <v>0</v>
          </cell>
          <cell r="ER389">
            <v>0</v>
          </cell>
          <cell r="ES389">
            <v>0</v>
          </cell>
        </row>
        <row r="390">
          <cell r="D390" t="str">
            <v>4514p</v>
          </cell>
          <cell r="E390" t="str">
            <v>Pozajmice i krediti vanbudžetskim fondovima i opštinama</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row>
        <row r="391">
          <cell r="D391" t="str">
            <v>4515p</v>
          </cell>
          <cell r="E391" t="str">
            <v>Ostale pozajmice i krediti</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43333.333333333336</v>
          </cell>
          <cell r="CM391">
            <v>43333.333333333336</v>
          </cell>
          <cell r="CN391">
            <v>43333.333333333336</v>
          </cell>
          <cell r="CO391">
            <v>43333.333333333336</v>
          </cell>
          <cell r="CP391">
            <v>43333.333333333336</v>
          </cell>
          <cell r="CQ391">
            <v>43333.333333333336</v>
          </cell>
          <cell r="CR391">
            <v>43333.333333333336</v>
          </cell>
          <cell r="CS391">
            <v>43333.333333333336</v>
          </cell>
          <cell r="CT391">
            <v>43333.333333333336</v>
          </cell>
          <cell r="CU391">
            <v>43333.333333333336</v>
          </cell>
          <cell r="CV391">
            <v>43333.333333333336</v>
          </cell>
          <cell r="CW391">
            <v>43333.333333333336</v>
          </cell>
          <cell r="CX391">
            <v>64166.666666666664</v>
          </cell>
          <cell r="CY391">
            <v>64166.666666666664</v>
          </cell>
          <cell r="CZ391">
            <v>64166.666666666664</v>
          </cell>
          <cell r="DA391">
            <v>64166.666666666664</v>
          </cell>
          <cell r="DB391">
            <v>64166.666666666664</v>
          </cell>
          <cell r="DC391">
            <v>64166.666666666664</v>
          </cell>
          <cell r="DD391">
            <v>64166.666666666664</v>
          </cell>
          <cell r="DE391">
            <v>64166.666666666664</v>
          </cell>
          <cell r="DF391">
            <v>64166.666666666664</v>
          </cell>
          <cell r="DG391">
            <v>64166.666666666664</v>
          </cell>
          <cell r="DH391">
            <v>64166.666666666664</v>
          </cell>
          <cell r="DI391">
            <v>64166.666666666664</v>
          </cell>
          <cell r="DJ391">
            <v>66666.666666666672</v>
          </cell>
          <cell r="DK391">
            <v>66666.666666666672</v>
          </cell>
          <cell r="DL391">
            <v>66666.666666666672</v>
          </cell>
          <cell r="DM391">
            <v>66666.666666666672</v>
          </cell>
          <cell r="DN391">
            <v>66666.666666666672</v>
          </cell>
          <cell r="DO391">
            <v>66666.666666666672</v>
          </cell>
          <cell r="DP391">
            <v>66666.666666666672</v>
          </cell>
          <cell r="DQ391">
            <v>66666.666666666672</v>
          </cell>
          <cell r="DR391">
            <v>66666.666666666672</v>
          </cell>
          <cell r="DS391">
            <v>66666.666666666672</v>
          </cell>
          <cell r="DT391">
            <v>66666.666666666672</v>
          </cell>
          <cell r="DU391">
            <v>66666.666666666672</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row>
        <row r="392">
          <cell r="A392" t="str">
            <v xml:space="preserve"> </v>
          </cell>
          <cell r="B392">
            <v>46</v>
          </cell>
          <cell r="C392">
            <v>0</v>
          </cell>
          <cell r="D392" t="str">
            <v>p</v>
          </cell>
          <cell r="E392" t="str">
            <v>Otplata dugova</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9889761</v>
          </cell>
          <cell r="CM392">
            <v>9889761</v>
          </cell>
          <cell r="CN392">
            <v>9889761</v>
          </cell>
          <cell r="CO392">
            <v>9889761</v>
          </cell>
          <cell r="CP392">
            <v>9889761</v>
          </cell>
          <cell r="CQ392">
            <v>9889761</v>
          </cell>
          <cell r="CR392">
            <v>9889761</v>
          </cell>
          <cell r="CS392">
            <v>9889761</v>
          </cell>
          <cell r="CT392">
            <v>9889761</v>
          </cell>
          <cell r="CU392">
            <v>9889761</v>
          </cell>
          <cell r="CV392">
            <v>9889761</v>
          </cell>
          <cell r="CW392">
            <v>9889761</v>
          </cell>
          <cell r="CX392">
            <v>14285575.4575</v>
          </cell>
          <cell r="CY392">
            <v>14285575.4575</v>
          </cell>
          <cell r="CZ392">
            <v>14285575.4575</v>
          </cell>
          <cell r="DA392">
            <v>14285575.4575</v>
          </cell>
          <cell r="DB392">
            <v>14285575.4575</v>
          </cell>
          <cell r="DC392">
            <v>14285575.4575</v>
          </cell>
          <cell r="DD392">
            <v>14285575.4575</v>
          </cell>
          <cell r="DE392">
            <v>14285575.4575</v>
          </cell>
          <cell r="DF392">
            <v>14285575.4575</v>
          </cell>
          <cell r="DG392">
            <v>14285575.4575</v>
          </cell>
          <cell r="DH392">
            <v>14285575.4575</v>
          </cell>
          <cell r="DI392">
            <v>14285575.4575</v>
          </cell>
          <cell r="DJ392">
            <v>33191007.030833334</v>
          </cell>
          <cell r="DK392">
            <v>33191007.030833334</v>
          </cell>
          <cell r="DL392">
            <v>33191007.030833334</v>
          </cell>
          <cell r="DM392">
            <v>33191007.030833334</v>
          </cell>
          <cell r="DN392">
            <v>33191007.030833334</v>
          </cell>
          <cell r="DO392">
            <v>33191007.030833334</v>
          </cell>
          <cell r="DP392">
            <v>33191007.030833334</v>
          </cell>
          <cell r="DQ392">
            <v>33191007.030833334</v>
          </cell>
          <cell r="DR392">
            <v>33191007.030833334</v>
          </cell>
          <cell r="DS392">
            <v>33191007.030833334</v>
          </cell>
          <cell r="DT392">
            <v>33191007.030833334</v>
          </cell>
          <cell r="DU392">
            <v>33191007.030833334</v>
          </cell>
          <cell r="DV392">
            <v>32768615.2925</v>
          </cell>
          <cell r="DW392">
            <v>32768615.2925</v>
          </cell>
          <cell r="DX392">
            <v>32768615.2925</v>
          </cell>
          <cell r="DY392">
            <v>32768615.2925</v>
          </cell>
          <cell r="DZ392">
            <v>32768615.2925</v>
          </cell>
          <cell r="EA392">
            <v>32768615.2925</v>
          </cell>
          <cell r="EB392">
            <v>32768615.2925</v>
          </cell>
          <cell r="EC392">
            <v>32768615.2925</v>
          </cell>
          <cell r="ED392">
            <v>32768615.2925</v>
          </cell>
          <cell r="EE392">
            <v>32768615.2925</v>
          </cell>
          <cell r="EF392">
            <v>32768615.2925</v>
          </cell>
          <cell r="EG392">
            <v>32768615.2925</v>
          </cell>
          <cell r="EH392">
            <v>4617467.5633333325</v>
          </cell>
          <cell r="EI392">
            <v>5248180.4533333331</v>
          </cell>
          <cell r="EJ392">
            <v>18465645.143333334</v>
          </cell>
          <cell r="EK392">
            <v>67460865.603333324</v>
          </cell>
          <cell r="EL392">
            <v>10247541.783333333</v>
          </cell>
          <cell r="EM392">
            <v>16046343.563333331</v>
          </cell>
          <cell r="EN392">
            <v>23103608.363333337</v>
          </cell>
          <cell r="EO392">
            <v>16877006.883333333</v>
          </cell>
          <cell r="EP392">
            <v>17318908.093333334</v>
          </cell>
          <cell r="EQ392">
            <v>9686739.4033333324</v>
          </cell>
          <cell r="ER392">
            <v>11714826.133333333</v>
          </cell>
          <cell r="ES392">
            <v>19628370.163333334</v>
          </cell>
        </row>
        <row r="393">
          <cell r="A393">
            <v>0</v>
          </cell>
          <cell r="B393">
            <v>0</v>
          </cell>
          <cell r="C393">
            <v>461</v>
          </cell>
          <cell r="D393" t="str">
            <v>461p</v>
          </cell>
          <cell r="E393" t="str">
            <v>Otplata duga</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7208333.333333333</v>
          </cell>
          <cell r="CM393">
            <v>7208333.333333333</v>
          </cell>
          <cell r="CN393">
            <v>7208333.333333333</v>
          </cell>
          <cell r="CO393">
            <v>7208333.333333333</v>
          </cell>
          <cell r="CP393">
            <v>7208333.333333333</v>
          </cell>
          <cell r="CQ393">
            <v>7208333.333333333</v>
          </cell>
          <cell r="CR393">
            <v>7208333.333333333</v>
          </cell>
          <cell r="CS393">
            <v>7208333.333333333</v>
          </cell>
          <cell r="CT393">
            <v>7208333.333333333</v>
          </cell>
          <cell r="CU393">
            <v>7208333.333333333</v>
          </cell>
          <cell r="CV393">
            <v>7208333.333333333</v>
          </cell>
          <cell r="CW393">
            <v>7208333.333333333</v>
          </cell>
          <cell r="CX393">
            <v>11507395.460000001</v>
          </cell>
          <cell r="CY393">
            <v>11507395.460000001</v>
          </cell>
          <cell r="CZ393">
            <v>11507395.460000001</v>
          </cell>
          <cell r="DA393">
            <v>11507395.460000001</v>
          </cell>
          <cell r="DB393">
            <v>11507395.460000001</v>
          </cell>
          <cell r="DC393">
            <v>11507395.460000001</v>
          </cell>
          <cell r="DD393">
            <v>11507395.460000001</v>
          </cell>
          <cell r="DE393">
            <v>11507395.460000001</v>
          </cell>
          <cell r="DF393">
            <v>11507395.460000001</v>
          </cell>
          <cell r="DG393">
            <v>11507395.460000001</v>
          </cell>
          <cell r="DH393">
            <v>11507395.460000001</v>
          </cell>
          <cell r="DI393">
            <v>11507395.460000001</v>
          </cell>
          <cell r="DJ393">
            <v>30373417.030833334</v>
          </cell>
          <cell r="DK393">
            <v>30373417.030833334</v>
          </cell>
          <cell r="DL393">
            <v>30373417.030833334</v>
          </cell>
          <cell r="DM393">
            <v>30373417.030833334</v>
          </cell>
          <cell r="DN393">
            <v>30373417.030833334</v>
          </cell>
          <cell r="DO393">
            <v>30373417.030833334</v>
          </cell>
          <cell r="DP393">
            <v>30373417.030833334</v>
          </cell>
          <cell r="DQ393">
            <v>30373417.030833334</v>
          </cell>
          <cell r="DR393">
            <v>30373417.030833334</v>
          </cell>
          <cell r="DS393">
            <v>30373417.030833334</v>
          </cell>
          <cell r="DT393">
            <v>30373417.030833334</v>
          </cell>
          <cell r="DU393">
            <v>30373417.030833334</v>
          </cell>
          <cell r="DV393">
            <v>29487385.678333335</v>
          </cell>
          <cell r="DW393">
            <v>29487385.678333335</v>
          </cell>
          <cell r="DX393">
            <v>29487385.678333335</v>
          </cell>
          <cell r="DY393">
            <v>29487385.678333335</v>
          </cell>
          <cell r="DZ393">
            <v>29487385.678333335</v>
          </cell>
          <cell r="EA393">
            <v>29487385.678333335</v>
          </cell>
          <cell r="EB393">
            <v>29487385.678333335</v>
          </cell>
          <cell r="EC393">
            <v>29487385.678333335</v>
          </cell>
          <cell r="ED393">
            <v>29487385.678333335</v>
          </cell>
          <cell r="EE393">
            <v>29487385.678333335</v>
          </cell>
          <cell r="EF393">
            <v>29487385.678333335</v>
          </cell>
          <cell r="EG393">
            <v>29487385.678333335</v>
          </cell>
          <cell r="EH393">
            <v>1807759.33</v>
          </cell>
          <cell r="EI393">
            <v>2438472.2200000002</v>
          </cell>
          <cell r="EJ393">
            <v>15655936.91</v>
          </cell>
          <cell r="EK393">
            <v>64651157.369999997</v>
          </cell>
          <cell r="EL393">
            <v>7437833.5500000007</v>
          </cell>
          <cell r="EM393">
            <v>13236635.329999998</v>
          </cell>
          <cell r="EN393">
            <v>20293900.130000003</v>
          </cell>
          <cell r="EO393">
            <v>14067298.649999999</v>
          </cell>
          <cell r="EP393">
            <v>14509199.859999999</v>
          </cell>
          <cell r="EQ393">
            <v>6877031.1699999999</v>
          </cell>
          <cell r="ER393">
            <v>8905117.9000000004</v>
          </cell>
          <cell r="ES393">
            <v>16818661.93</v>
          </cell>
        </row>
        <row r="394">
          <cell r="D394" t="str">
            <v>4611p</v>
          </cell>
          <cell r="E394" t="str">
            <v>Otplata hartija od vrijednosti i kredita rezidentima</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1983333.3333333333</v>
          </cell>
          <cell r="CM394">
            <v>1983333.3333333333</v>
          </cell>
          <cell r="CN394">
            <v>1983333.3333333333</v>
          </cell>
          <cell r="CO394">
            <v>1983333.3333333333</v>
          </cell>
          <cell r="CP394">
            <v>1983333.3333333333</v>
          </cell>
          <cell r="CQ394">
            <v>1983333.3333333333</v>
          </cell>
          <cell r="CR394">
            <v>1983333.3333333333</v>
          </cell>
          <cell r="CS394">
            <v>1983333.3333333333</v>
          </cell>
          <cell r="CT394">
            <v>1983333.3333333333</v>
          </cell>
          <cell r="CU394">
            <v>1983333.3333333333</v>
          </cell>
          <cell r="CV394">
            <v>1983333.3333333333</v>
          </cell>
          <cell r="CW394">
            <v>1983333.3333333333</v>
          </cell>
          <cell r="CX394">
            <v>2500695.4391666665</v>
          </cell>
          <cell r="CY394">
            <v>2500695.4391666665</v>
          </cell>
          <cell r="CZ394">
            <v>2500695.4391666665</v>
          </cell>
          <cell r="DA394">
            <v>2500695.4391666665</v>
          </cell>
          <cell r="DB394">
            <v>2500695.4391666665</v>
          </cell>
          <cell r="DC394">
            <v>2500695.4391666665</v>
          </cell>
          <cell r="DD394">
            <v>2500695.4391666665</v>
          </cell>
          <cell r="DE394">
            <v>2500695.4391666665</v>
          </cell>
          <cell r="DF394">
            <v>2500695.4391666665</v>
          </cell>
          <cell r="DG394">
            <v>2500695.4391666665</v>
          </cell>
          <cell r="DH394">
            <v>2500695.4391666665</v>
          </cell>
          <cell r="DI394">
            <v>2500695.4391666665</v>
          </cell>
          <cell r="DJ394">
            <v>3892510.16</v>
          </cell>
          <cell r="DK394">
            <v>3892510.16</v>
          </cell>
          <cell r="DL394">
            <v>3892510.16</v>
          </cell>
          <cell r="DM394">
            <v>3892510.16</v>
          </cell>
          <cell r="DN394">
            <v>3892510.16</v>
          </cell>
          <cell r="DO394">
            <v>3892510.16</v>
          </cell>
          <cell r="DP394">
            <v>3892510.16</v>
          </cell>
          <cell r="DQ394">
            <v>3892510.16</v>
          </cell>
          <cell r="DR394">
            <v>3892510.16</v>
          </cell>
          <cell r="DS394">
            <v>3892510.16</v>
          </cell>
          <cell r="DT394">
            <v>3892510.16</v>
          </cell>
          <cell r="DU394">
            <v>3892510.16</v>
          </cell>
          <cell r="DV394">
            <v>3722931.8866666667</v>
          </cell>
          <cell r="DW394">
            <v>3722931.8866666667</v>
          </cell>
          <cell r="DX394">
            <v>3722931.8866666667</v>
          </cell>
          <cell r="DY394">
            <v>3722931.8866666667</v>
          </cell>
          <cell r="DZ394">
            <v>3722931.8866666667</v>
          </cell>
          <cell r="EA394">
            <v>3722931.8866666667</v>
          </cell>
          <cell r="EB394">
            <v>3722931.8866666667</v>
          </cell>
          <cell r="EC394">
            <v>3722931.8866666667</v>
          </cell>
          <cell r="ED394">
            <v>3722931.8866666667</v>
          </cell>
          <cell r="EE394">
            <v>3722931.8866666667</v>
          </cell>
          <cell r="EF394">
            <v>3722931.8866666667</v>
          </cell>
          <cell r="EG394">
            <v>3722931.8866666667</v>
          </cell>
          <cell r="EH394">
            <v>174340.51</v>
          </cell>
          <cell r="EI394">
            <v>177326.85</v>
          </cell>
          <cell r="EJ394">
            <v>7687779.1100000003</v>
          </cell>
          <cell r="EK394">
            <v>191127.48</v>
          </cell>
          <cell r="EL394">
            <v>949797.77</v>
          </cell>
          <cell r="EM394">
            <v>2019268.13</v>
          </cell>
          <cell r="EN394">
            <v>10660481.32</v>
          </cell>
          <cell r="EO394">
            <v>11526152.189999999</v>
          </cell>
          <cell r="EP394">
            <v>10016017.119999999</v>
          </cell>
          <cell r="EQ394">
            <v>1834828.67</v>
          </cell>
          <cell r="ER394">
            <v>2345417.37</v>
          </cell>
          <cell r="ES394">
            <v>4329305.63</v>
          </cell>
          <cell r="ET394">
            <v>0</v>
          </cell>
        </row>
        <row r="395">
          <cell r="D395" t="str">
            <v>4612p</v>
          </cell>
          <cell r="E395" t="str">
            <v>Otplata hartija od vrijednosti i kredita nerezidentima</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5225000</v>
          </cell>
          <cell r="CM395">
            <v>5225000</v>
          </cell>
          <cell r="CN395">
            <v>5225000</v>
          </cell>
          <cell r="CO395">
            <v>5225000</v>
          </cell>
          <cell r="CP395">
            <v>5225000</v>
          </cell>
          <cell r="CQ395">
            <v>5225000</v>
          </cell>
          <cell r="CR395">
            <v>5225000</v>
          </cell>
          <cell r="CS395">
            <v>5225000</v>
          </cell>
          <cell r="CT395">
            <v>5225000</v>
          </cell>
          <cell r="CU395">
            <v>5225000</v>
          </cell>
          <cell r="CV395">
            <v>5225000</v>
          </cell>
          <cell r="CW395">
            <v>5225000</v>
          </cell>
          <cell r="CX395">
            <v>9006700.020833334</v>
          </cell>
          <cell r="CY395">
            <v>9006700.020833334</v>
          </cell>
          <cell r="CZ395">
            <v>9006700.020833334</v>
          </cell>
          <cell r="DA395">
            <v>9006700.020833334</v>
          </cell>
          <cell r="DB395">
            <v>9006700.020833334</v>
          </cell>
          <cell r="DC395">
            <v>9006700.020833334</v>
          </cell>
          <cell r="DD395">
            <v>9006700.020833334</v>
          </cell>
          <cell r="DE395">
            <v>9006700.020833334</v>
          </cell>
          <cell r="DF395">
            <v>9006700.020833334</v>
          </cell>
          <cell r="DG395">
            <v>9006700.020833334</v>
          </cell>
          <cell r="DH395">
            <v>9006700.020833334</v>
          </cell>
          <cell r="DI395">
            <v>9006700.020833334</v>
          </cell>
          <cell r="DJ395">
            <v>26480906.870833334</v>
          </cell>
          <cell r="DK395">
            <v>26480906.870833334</v>
          </cell>
          <cell r="DL395">
            <v>26480906.870833334</v>
          </cell>
          <cell r="DM395">
            <v>26480906.870833334</v>
          </cell>
          <cell r="DN395">
            <v>26480906.870833334</v>
          </cell>
          <cell r="DO395">
            <v>26480906.870833334</v>
          </cell>
          <cell r="DP395">
            <v>26480906.870833334</v>
          </cell>
          <cell r="DQ395">
            <v>26480906.870833334</v>
          </cell>
          <cell r="DR395">
            <v>26480906.870833334</v>
          </cell>
          <cell r="DS395">
            <v>26480906.870833334</v>
          </cell>
          <cell r="DT395">
            <v>26480906.870833334</v>
          </cell>
          <cell r="DU395">
            <v>26480906.870833334</v>
          </cell>
          <cell r="DV395">
            <v>25764453.791666668</v>
          </cell>
          <cell r="DW395">
            <v>25764453.791666668</v>
          </cell>
          <cell r="DX395">
            <v>25764453.791666668</v>
          </cell>
          <cell r="DY395">
            <v>25764453.791666668</v>
          </cell>
          <cell r="DZ395">
            <v>25764453.791666668</v>
          </cell>
          <cell r="EA395">
            <v>25764453.791666668</v>
          </cell>
          <cell r="EB395">
            <v>25764453.791666668</v>
          </cell>
          <cell r="EC395">
            <v>25764453.791666668</v>
          </cell>
          <cell r="ED395">
            <v>25764453.791666668</v>
          </cell>
          <cell r="EE395">
            <v>25764453.791666668</v>
          </cell>
          <cell r="EF395">
            <v>25764453.791666668</v>
          </cell>
          <cell r="EG395">
            <v>25764453.791666668</v>
          </cell>
          <cell r="EH395">
            <v>1633418.82</v>
          </cell>
          <cell r="EI395">
            <v>2261145.37</v>
          </cell>
          <cell r="EJ395">
            <v>7968157.7999999998</v>
          </cell>
          <cell r="EK395">
            <v>64460029.890000001</v>
          </cell>
          <cell r="EL395">
            <v>6488035.7800000003</v>
          </cell>
          <cell r="EM395">
            <v>11217367.199999999</v>
          </cell>
          <cell r="EN395">
            <v>9633418.8100000005</v>
          </cell>
          <cell r="EO395">
            <v>2541146.46</v>
          </cell>
          <cell r="EP395">
            <v>4493182.74</v>
          </cell>
          <cell r="EQ395">
            <v>5042202.5</v>
          </cell>
          <cell r="ER395">
            <v>6559700.5300000003</v>
          </cell>
          <cell r="ES395">
            <v>12489356.300000001</v>
          </cell>
          <cell r="ET395">
            <v>0</v>
          </cell>
        </row>
        <row r="396">
          <cell r="A396">
            <v>0</v>
          </cell>
          <cell r="B396">
            <v>0</v>
          </cell>
          <cell r="C396">
            <v>462</v>
          </cell>
          <cell r="D396" t="str">
            <v>462p</v>
          </cell>
          <cell r="E396" t="str">
            <v>Otplata garancija</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Q396">
            <v>0</v>
          </cell>
          <cell r="CR396">
            <v>0</v>
          </cell>
          <cell r="CS396">
            <v>0</v>
          </cell>
          <cell r="CT396">
            <v>0</v>
          </cell>
          <cell r="CU396">
            <v>0</v>
          </cell>
          <cell r="CV396">
            <v>0</v>
          </cell>
          <cell r="CW396">
            <v>0</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row>
        <row r="397">
          <cell r="D397" t="str">
            <v>4621p</v>
          </cell>
          <cell r="E397" t="str">
            <v>Otplata garancija u zemlji</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row>
        <row r="398">
          <cell r="D398" t="str">
            <v>4622p</v>
          </cell>
          <cell r="E398" t="str">
            <v>Otplata garancija u inostranstvu</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row>
        <row r="399">
          <cell r="A399">
            <v>0</v>
          </cell>
          <cell r="B399">
            <v>0</v>
          </cell>
          <cell r="C399">
            <v>463</v>
          </cell>
          <cell r="D399" t="str">
            <v>4630p</v>
          </cell>
          <cell r="E399" t="str">
            <v>Otplata obaveza iz prethodnih godina</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2681427.6666666665</v>
          </cell>
          <cell r="CM399">
            <v>2681427.6666666665</v>
          </cell>
          <cell r="CN399">
            <v>2681427.6666666665</v>
          </cell>
          <cell r="CO399">
            <v>2681427.6666666665</v>
          </cell>
          <cell r="CP399">
            <v>2681427.6666666665</v>
          </cell>
          <cell r="CQ399">
            <v>2681427.6666666665</v>
          </cell>
          <cell r="CR399">
            <v>2681427.6666666665</v>
          </cell>
          <cell r="CS399">
            <v>2681427.6666666665</v>
          </cell>
          <cell r="CT399">
            <v>2681427.6666666665</v>
          </cell>
          <cell r="CU399">
            <v>2681427.6666666665</v>
          </cell>
          <cell r="CV399">
            <v>2681427.6666666665</v>
          </cell>
          <cell r="CW399">
            <v>2681427.6666666665</v>
          </cell>
          <cell r="CX399">
            <v>2778179.9974999996</v>
          </cell>
          <cell r="CY399">
            <v>2778179.9974999996</v>
          </cell>
          <cell r="CZ399">
            <v>2778179.9974999996</v>
          </cell>
          <cell r="DA399">
            <v>2778179.9974999996</v>
          </cell>
          <cell r="DB399">
            <v>2778179.9974999996</v>
          </cell>
          <cell r="DC399">
            <v>2778179.9974999996</v>
          </cell>
          <cell r="DD399">
            <v>2778179.9974999996</v>
          </cell>
          <cell r="DE399">
            <v>2778179.9974999996</v>
          </cell>
          <cell r="DF399">
            <v>2778179.9974999996</v>
          </cell>
          <cell r="DG399">
            <v>2778179.9974999996</v>
          </cell>
          <cell r="DH399">
            <v>2778179.9974999996</v>
          </cell>
          <cell r="DI399">
            <v>2778179.9974999996</v>
          </cell>
          <cell r="DJ399">
            <v>2817590</v>
          </cell>
          <cell r="DK399">
            <v>2817590</v>
          </cell>
          <cell r="DL399">
            <v>2817590</v>
          </cell>
          <cell r="DM399">
            <v>2817590</v>
          </cell>
          <cell r="DN399">
            <v>2817590</v>
          </cell>
          <cell r="DO399">
            <v>2817590</v>
          </cell>
          <cell r="DP399">
            <v>2817590</v>
          </cell>
          <cell r="DQ399">
            <v>2817590</v>
          </cell>
          <cell r="DR399">
            <v>2817590</v>
          </cell>
          <cell r="DS399">
            <v>2817590</v>
          </cell>
          <cell r="DT399">
            <v>2817590</v>
          </cell>
          <cell r="DU399">
            <v>2817590</v>
          </cell>
          <cell r="DV399">
            <v>3281229.6141666663</v>
          </cell>
          <cell r="DW399">
            <v>3281229.6141666663</v>
          </cell>
          <cell r="DX399">
            <v>3281229.6141666663</v>
          </cell>
          <cell r="DY399">
            <v>3281229.6141666663</v>
          </cell>
          <cell r="DZ399">
            <v>3281229.6141666663</v>
          </cell>
          <cell r="EA399">
            <v>3281229.6141666663</v>
          </cell>
          <cell r="EB399">
            <v>3281229.6141666663</v>
          </cell>
          <cell r="EC399">
            <v>3281229.6141666663</v>
          </cell>
          <cell r="ED399">
            <v>3281229.6141666663</v>
          </cell>
          <cell r="EE399">
            <v>3281229.6141666663</v>
          </cell>
          <cell r="EF399">
            <v>3281229.6141666663</v>
          </cell>
          <cell r="EG399">
            <v>3281229.6141666663</v>
          </cell>
          <cell r="EH399">
            <v>2809708.2333333329</v>
          </cell>
          <cell r="EI399">
            <v>2809708.2333333329</v>
          </cell>
          <cell r="EJ399">
            <v>2809708.2333333329</v>
          </cell>
          <cell r="EK399">
            <v>2809708.2333333329</v>
          </cell>
          <cell r="EL399">
            <v>2809708.2333333329</v>
          </cell>
          <cell r="EM399">
            <v>2809708.2333333329</v>
          </cell>
          <cell r="EN399">
            <v>2809708.2333333329</v>
          </cell>
          <cell r="EO399">
            <v>2809708.2333333329</v>
          </cell>
          <cell r="EP399">
            <v>2809708.2333333329</v>
          </cell>
          <cell r="EQ399">
            <v>2809708.2333333329</v>
          </cell>
          <cell r="ER399">
            <v>2809708.2333333329</v>
          </cell>
          <cell r="ES399">
            <v>2809708.2333333329</v>
          </cell>
        </row>
        <row r="400">
          <cell r="A400" t="str">
            <v xml:space="preserve"> </v>
          </cell>
          <cell r="B400">
            <v>47</v>
          </cell>
          <cell r="C400">
            <v>0</v>
          </cell>
          <cell r="D400" t="str">
            <v>47p</v>
          </cell>
          <cell r="E400" t="str">
            <v>Rezerve</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613005.79833333334</v>
          </cell>
          <cell r="CM400">
            <v>613005.79833333334</v>
          </cell>
          <cell r="CN400">
            <v>613005.79833333334</v>
          </cell>
          <cell r="CO400">
            <v>613005.79833333334</v>
          </cell>
          <cell r="CP400">
            <v>613005.79833333334</v>
          </cell>
          <cell r="CQ400">
            <v>613005.79833333334</v>
          </cell>
          <cell r="CR400">
            <v>613005.79833333334</v>
          </cell>
          <cell r="CS400">
            <v>613005.79833333334</v>
          </cell>
          <cell r="CT400">
            <v>613005.79833333334</v>
          </cell>
          <cell r="CU400">
            <v>613005.79833333334</v>
          </cell>
          <cell r="CV400">
            <v>613005.79833333334</v>
          </cell>
          <cell r="CW400">
            <v>613005.79833333334</v>
          </cell>
          <cell r="CX400">
            <v>737887.48083333333</v>
          </cell>
          <cell r="CY400">
            <v>737887.48083333333</v>
          </cell>
          <cell r="CZ400">
            <v>737887.48083333333</v>
          </cell>
          <cell r="DA400">
            <v>737887.48083333333</v>
          </cell>
          <cell r="DB400">
            <v>737887.48083333333</v>
          </cell>
          <cell r="DC400">
            <v>737887.48083333333</v>
          </cell>
          <cell r="DD400">
            <v>737887.48083333333</v>
          </cell>
          <cell r="DE400">
            <v>737887.48083333333</v>
          </cell>
          <cell r="DF400">
            <v>737887.48083333333</v>
          </cell>
          <cell r="DG400">
            <v>737887.48083333333</v>
          </cell>
          <cell r="DH400">
            <v>737887.48083333333</v>
          </cell>
          <cell r="DI400">
            <v>737887.48083333333</v>
          </cell>
          <cell r="DJ400">
            <v>1087930.2858333334</v>
          </cell>
          <cell r="DK400">
            <v>1087930.2858333334</v>
          </cell>
          <cell r="DL400">
            <v>1087930.2858333334</v>
          </cell>
          <cell r="DM400">
            <v>1087930.2858333334</v>
          </cell>
          <cell r="DN400">
            <v>1087930.2858333334</v>
          </cell>
          <cell r="DO400">
            <v>1087930.2858333334</v>
          </cell>
          <cell r="DP400">
            <v>1087930.2858333334</v>
          </cell>
          <cell r="DQ400">
            <v>1087930.2858333334</v>
          </cell>
          <cell r="DR400">
            <v>1087930.2858333334</v>
          </cell>
          <cell r="DS400">
            <v>1087930.2858333334</v>
          </cell>
          <cell r="DT400">
            <v>1087930.2858333334</v>
          </cell>
          <cell r="DU400">
            <v>1087930.2858333334</v>
          </cell>
          <cell r="DV400">
            <v>1202439.8216666665</v>
          </cell>
          <cell r="DW400">
            <v>1202439.8216666665</v>
          </cell>
          <cell r="DX400">
            <v>1202439.8216666665</v>
          </cell>
          <cell r="DY400">
            <v>1202439.8216666665</v>
          </cell>
          <cell r="DZ400">
            <v>1202439.8216666665</v>
          </cell>
          <cell r="EA400">
            <v>1202439.8216666665</v>
          </cell>
          <cell r="EB400">
            <v>1202439.8216666665</v>
          </cell>
          <cell r="EC400">
            <v>1202439.8216666665</v>
          </cell>
          <cell r="ED400">
            <v>1202439.8216666665</v>
          </cell>
          <cell r="EE400">
            <v>1202439.8216666665</v>
          </cell>
          <cell r="EF400">
            <v>1202439.8216666665</v>
          </cell>
          <cell r="EG400">
            <v>1202439.8216666665</v>
          </cell>
          <cell r="EH400">
            <v>1191556.1566666667</v>
          </cell>
          <cell r="EI400">
            <v>1191556.1566666667</v>
          </cell>
          <cell r="EJ400">
            <v>1191556.1566666667</v>
          </cell>
          <cell r="EK400">
            <v>1191556.1566666667</v>
          </cell>
          <cell r="EL400">
            <v>1191556.1566666667</v>
          </cell>
          <cell r="EM400">
            <v>1191556.1566666667</v>
          </cell>
          <cell r="EN400">
            <v>1191556.1566666667</v>
          </cell>
          <cell r="EO400">
            <v>1191556.1566666667</v>
          </cell>
          <cell r="EP400">
            <v>1191556.1566666667</v>
          </cell>
          <cell r="EQ400">
            <v>1191556.1566666667</v>
          </cell>
          <cell r="ER400">
            <v>1191556.1566666667</v>
          </cell>
          <cell r="ES400">
            <v>1191556.1566666667</v>
          </cell>
        </row>
        <row r="401">
          <cell r="A401" t="str">
            <v xml:space="preserve"> </v>
          </cell>
          <cell r="B401" t="str">
            <v xml:space="preserve"> </v>
          </cell>
          <cell r="C401">
            <v>471</v>
          </cell>
          <cell r="D401" t="str">
            <v>4710p</v>
          </cell>
          <cell r="E401" t="str">
            <v>Tekuća budžetska rezerva</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579172.46499999997</v>
          </cell>
          <cell r="CM401">
            <v>579172.46499999997</v>
          </cell>
          <cell r="CN401">
            <v>579172.46499999997</v>
          </cell>
          <cell r="CO401">
            <v>579172.46499999997</v>
          </cell>
          <cell r="CP401">
            <v>579172.46499999997</v>
          </cell>
          <cell r="CQ401">
            <v>579172.46499999997</v>
          </cell>
          <cell r="CR401">
            <v>579172.46499999997</v>
          </cell>
          <cell r="CS401">
            <v>579172.46499999997</v>
          </cell>
          <cell r="CT401">
            <v>579172.46499999997</v>
          </cell>
          <cell r="CU401">
            <v>579172.46499999997</v>
          </cell>
          <cell r="CV401">
            <v>579172.46499999997</v>
          </cell>
          <cell r="CW401">
            <v>579172.46499999997</v>
          </cell>
          <cell r="CX401">
            <v>737887.48083333333</v>
          </cell>
          <cell r="CY401">
            <v>737887.48083333333</v>
          </cell>
          <cell r="CZ401">
            <v>737887.48083333333</v>
          </cell>
          <cell r="DA401">
            <v>737887.48083333333</v>
          </cell>
          <cell r="DB401">
            <v>737887.48083333333</v>
          </cell>
          <cell r="DC401">
            <v>737887.48083333333</v>
          </cell>
          <cell r="DD401">
            <v>737887.48083333333</v>
          </cell>
          <cell r="DE401">
            <v>737887.48083333333</v>
          </cell>
          <cell r="DF401">
            <v>737887.48083333333</v>
          </cell>
          <cell r="DG401">
            <v>737887.48083333333</v>
          </cell>
          <cell r="DH401">
            <v>737887.48083333333</v>
          </cell>
          <cell r="DI401">
            <v>737887.48083333333</v>
          </cell>
          <cell r="DJ401">
            <v>1087930.2858333334</v>
          </cell>
          <cell r="DK401">
            <v>1087930.2858333334</v>
          </cell>
          <cell r="DL401">
            <v>1087930.2858333334</v>
          </cell>
          <cell r="DM401">
            <v>1087930.2858333334</v>
          </cell>
          <cell r="DN401">
            <v>1087930.2858333334</v>
          </cell>
          <cell r="DO401">
            <v>1087930.2858333334</v>
          </cell>
          <cell r="DP401">
            <v>1087930.2858333334</v>
          </cell>
          <cell r="DQ401">
            <v>1087930.2858333334</v>
          </cell>
          <cell r="DR401">
            <v>1087930.2858333334</v>
          </cell>
          <cell r="DS401">
            <v>1087930.2858333334</v>
          </cell>
          <cell r="DT401">
            <v>1087930.2858333334</v>
          </cell>
          <cell r="DU401">
            <v>1087930.2858333334</v>
          </cell>
          <cell r="DV401">
            <v>0</v>
          </cell>
          <cell r="DW401">
            <v>0</v>
          </cell>
          <cell r="DX401">
            <v>0</v>
          </cell>
          <cell r="DY401">
            <v>0</v>
          </cell>
          <cell r="DZ401">
            <v>0</v>
          </cell>
          <cell r="EA401">
            <v>0</v>
          </cell>
          <cell r="EB401">
            <v>0</v>
          </cell>
          <cell r="EC401">
            <v>0</v>
          </cell>
          <cell r="ED401">
            <v>0</v>
          </cell>
          <cell r="EE401">
            <v>0</v>
          </cell>
          <cell r="EF401">
            <v>0</v>
          </cell>
          <cell r="EG401">
            <v>0</v>
          </cell>
          <cell r="EH401">
            <v>0</v>
          </cell>
          <cell r="EI401">
            <v>0</v>
          </cell>
          <cell r="EJ401">
            <v>0</v>
          </cell>
          <cell r="EK401">
            <v>0</v>
          </cell>
          <cell r="EL401">
            <v>0</v>
          </cell>
          <cell r="EM401">
            <v>0</v>
          </cell>
          <cell r="EN401">
            <v>0</v>
          </cell>
          <cell r="EO401">
            <v>0</v>
          </cell>
          <cell r="EP401">
            <v>0</v>
          </cell>
          <cell r="EQ401">
            <v>0</v>
          </cell>
          <cell r="ER401">
            <v>0</v>
          </cell>
          <cell r="ES401">
            <v>0</v>
          </cell>
        </row>
        <row r="402">
          <cell r="C402">
            <v>472</v>
          </cell>
          <cell r="D402" t="str">
            <v>4720p</v>
          </cell>
          <cell r="E402" t="str">
            <v>Stalna budžetska rezerva</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33833.333333333336</v>
          </cell>
          <cell r="CM402">
            <v>33833.333333333336</v>
          </cell>
          <cell r="CN402">
            <v>33833.333333333336</v>
          </cell>
          <cell r="CO402">
            <v>33833.333333333336</v>
          </cell>
          <cell r="CP402">
            <v>33833.333333333336</v>
          </cell>
          <cell r="CQ402">
            <v>33833.333333333336</v>
          </cell>
          <cell r="CR402">
            <v>33833.333333333336</v>
          </cell>
          <cell r="CS402">
            <v>33833.333333333336</v>
          </cell>
          <cell r="CT402">
            <v>33833.333333333336</v>
          </cell>
          <cell r="CU402">
            <v>33833.333333333336</v>
          </cell>
          <cell r="CV402">
            <v>33833.333333333336</v>
          </cell>
          <cell r="CW402">
            <v>33833.333333333336</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row>
        <row r="403">
          <cell r="C403">
            <v>473</v>
          </cell>
          <cell r="D403" t="str">
            <v>4730p</v>
          </cell>
          <cell r="E403" t="str">
            <v>Ostale rezerve</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F403">
            <v>0</v>
          </cell>
          <cell r="EG403">
            <v>0</v>
          </cell>
          <cell r="EH403">
            <v>0</v>
          </cell>
          <cell r="EI403">
            <v>0</v>
          </cell>
          <cell r="EJ403">
            <v>0</v>
          </cell>
          <cell r="EK403">
            <v>0</v>
          </cell>
          <cell r="EL403">
            <v>0</v>
          </cell>
          <cell r="EM403">
            <v>0</v>
          </cell>
          <cell r="EN403">
            <v>0</v>
          </cell>
          <cell r="EO403">
            <v>0</v>
          </cell>
          <cell r="EP403">
            <v>0</v>
          </cell>
          <cell r="EQ403">
            <v>0</v>
          </cell>
          <cell r="ER403">
            <v>0</v>
          </cell>
          <cell r="ES403">
            <v>0</v>
          </cell>
        </row>
        <row r="404">
          <cell r="D404">
            <v>1005</v>
          </cell>
          <cell r="E404" t="str">
            <v>Neto povećanje obaveza</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EH404">
            <v>0</v>
          </cell>
          <cell r="EI404">
            <v>0</v>
          </cell>
          <cell r="EJ404">
            <v>0</v>
          </cell>
          <cell r="EK404">
            <v>0</v>
          </cell>
          <cell r="EL404">
            <v>0</v>
          </cell>
          <cell r="EM404">
            <v>0</v>
          </cell>
          <cell r="EN404">
            <v>0</v>
          </cell>
          <cell r="EO404">
            <v>0</v>
          </cell>
          <cell r="EP404">
            <v>0</v>
          </cell>
          <cell r="EQ404">
            <v>0</v>
          </cell>
          <cell r="ER404">
            <v>0</v>
          </cell>
          <cell r="ES404">
            <v>0</v>
          </cell>
        </row>
        <row r="405">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EH405">
            <v>0</v>
          </cell>
          <cell r="EI405">
            <v>0</v>
          </cell>
          <cell r="EJ405">
            <v>0</v>
          </cell>
          <cell r="EK405">
            <v>0</v>
          </cell>
          <cell r="EL405">
            <v>0</v>
          </cell>
          <cell r="EM405">
            <v>0</v>
          </cell>
          <cell r="EN405">
            <v>0</v>
          </cell>
          <cell r="EO405">
            <v>0</v>
          </cell>
          <cell r="EP405">
            <v>0</v>
          </cell>
          <cell r="EQ405">
            <v>0</v>
          </cell>
          <cell r="ER405">
            <v>0</v>
          </cell>
          <cell r="ES405">
            <v>0</v>
          </cell>
        </row>
      </sheetData>
      <sheetData sheetId="10">
        <row r="6">
          <cell r="G6" t="str">
            <v>Crna Gora</v>
          </cell>
        </row>
        <row r="7">
          <cell r="G7" t="str">
            <v>Ministarstvo finansija</v>
          </cell>
        </row>
        <row r="8">
          <cell r="G8" t="str">
            <v>Direktorat za ekonomsku politiku i razvoj</v>
          </cell>
        </row>
        <row r="25">
          <cell r="D25">
            <v>7</v>
          </cell>
          <cell r="E25" t="str">
            <v>Prihodi budžeta</v>
          </cell>
          <cell r="F25" t="str">
            <v>Total Revenues</v>
          </cell>
          <cell r="G25" t="str">
            <v>Prihodi budžeta</v>
          </cell>
        </row>
        <row r="26">
          <cell r="D26">
            <v>71</v>
          </cell>
          <cell r="E26" t="str">
            <v>Tekući prihodi</v>
          </cell>
          <cell r="F26" t="str">
            <v>Current Revenues</v>
          </cell>
          <cell r="G26" t="str">
            <v>Tekući prihodi</v>
          </cell>
        </row>
        <row r="27">
          <cell r="D27">
            <v>711</v>
          </cell>
          <cell r="E27" t="str">
            <v>Porezi</v>
          </cell>
          <cell r="F27" t="str">
            <v>Taxes</v>
          </cell>
          <cell r="G27" t="str">
            <v>Porezi</v>
          </cell>
        </row>
        <row r="28">
          <cell r="D28">
            <v>7111</v>
          </cell>
          <cell r="E28" t="str">
            <v>Porez na dohodak fizičkih lica</v>
          </cell>
          <cell r="F28" t="str">
            <v>Personal Income Tax</v>
          </cell>
          <cell r="G28" t="str">
            <v>Porez na dohodak fizičkih lica</v>
          </cell>
        </row>
        <row r="29">
          <cell r="D29">
            <v>7112</v>
          </cell>
          <cell r="E29" t="str">
            <v>Porez na dobit pravnih lica</v>
          </cell>
          <cell r="F29" t="str">
            <v>Corporate Income Tax</v>
          </cell>
          <cell r="G29" t="str">
            <v>Porez na dobit pravnih lica</v>
          </cell>
        </row>
        <row r="30">
          <cell r="D30">
            <v>7113</v>
          </cell>
          <cell r="E30" t="str">
            <v>Porez na promet nepokretnosti</v>
          </cell>
          <cell r="F30" t="str">
            <v xml:space="preserve">Taxes on Sales of Property </v>
          </cell>
          <cell r="G30" t="str">
            <v>Porez na promet nepokretnosti</v>
          </cell>
        </row>
        <row r="31">
          <cell r="D31">
            <v>7114</v>
          </cell>
          <cell r="E31" t="str">
            <v>Porez na dodatu vrijednost</v>
          </cell>
          <cell r="F31" t="str">
            <v>Value Added Tax</v>
          </cell>
          <cell r="G31" t="str">
            <v>Porez na dodatu vrijednost</v>
          </cell>
        </row>
        <row r="32">
          <cell r="D32">
            <v>7115</v>
          </cell>
          <cell r="E32" t="str">
            <v>Akcize</v>
          </cell>
          <cell r="F32" t="str">
            <v>Excises</v>
          </cell>
          <cell r="G32" t="str">
            <v>Akcize</v>
          </cell>
        </row>
        <row r="33">
          <cell r="D33">
            <v>7116</v>
          </cell>
          <cell r="E33" t="str">
            <v>Porez na međunarodnu trgovinu i transakcije</v>
          </cell>
          <cell r="F33" t="str">
            <v>Tax on International Trade and Transactions</v>
          </cell>
          <cell r="G33" t="str">
            <v>Porez na međunarodnu trgovinu i transakcije</v>
          </cell>
        </row>
        <row r="34">
          <cell r="D34">
            <v>0</v>
          </cell>
          <cell r="E34">
            <v>0</v>
          </cell>
          <cell r="F34">
            <v>0</v>
          </cell>
        </row>
        <row r="35">
          <cell r="D35">
            <v>7118</v>
          </cell>
          <cell r="E35" t="str">
            <v>Ostali državni porezi</v>
          </cell>
          <cell r="F35" t="str">
            <v>Other Republic Taxes</v>
          </cell>
          <cell r="G35" t="str">
            <v>Ostali državni porezi</v>
          </cell>
        </row>
        <row r="36">
          <cell r="D36">
            <v>712</v>
          </cell>
          <cell r="E36" t="str">
            <v>Doprinosi</v>
          </cell>
          <cell r="F36" t="str">
            <v>Contributions</v>
          </cell>
          <cell r="G36" t="str">
            <v>Doprinosi</v>
          </cell>
        </row>
        <row r="37">
          <cell r="D37">
            <v>7121</v>
          </cell>
          <cell r="E37" t="str">
            <v>Doprinosi za penzijsko i invalidsko osiguranje</v>
          </cell>
          <cell r="F37" t="str">
            <v>Contributions for Pension and Disability Insurance</v>
          </cell>
          <cell r="G37" t="str">
            <v>Doprinosi za penzijsko i invalidsko osiguranje</v>
          </cell>
        </row>
        <row r="38">
          <cell r="D38">
            <v>7122</v>
          </cell>
          <cell r="E38" t="str">
            <v>Doprinosi za zdravstveno osiguranje</v>
          </cell>
          <cell r="F38" t="str">
            <v>Contributions for Health Insurance</v>
          </cell>
          <cell r="G38" t="str">
            <v>Doprinosi za zdravstveno osiguranje</v>
          </cell>
        </row>
        <row r="39">
          <cell r="D39">
            <v>7123</v>
          </cell>
          <cell r="E39" t="str">
            <v>Doprinosi za osiguranje od nezaposlenosti</v>
          </cell>
          <cell r="F39" t="str">
            <v>Contributions for  Unemployment Insurance</v>
          </cell>
          <cell r="G39" t="str">
            <v>Doprinosi za osiguranje od nezaposlenosti</v>
          </cell>
        </row>
        <row r="40">
          <cell r="D40">
            <v>7124</v>
          </cell>
          <cell r="E40" t="str">
            <v>Ostali doprinosi</v>
          </cell>
          <cell r="F40" t="str">
            <v>Other contributions</v>
          </cell>
          <cell r="G40" t="str">
            <v>Ostali doprinosi</v>
          </cell>
        </row>
        <row r="41">
          <cell r="D41">
            <v>713</v>
          </cell>
          <cell r="E41" t="str">
            <v>Takse</v>
          </cell>
          <cell r="F41" t="str">
            <v>Duties</v>
          </cell>
          <cell r="G41" t="str">
            <v>Takse</v>
          </cell>
        </row>
        <row r="42">
          <cell r="D42">
            <v>7131</v>
          </cell>
          <cell r="E42" t="str">
            <v>Administrativne takse</v>
          </cell>
          <cell r="F42" t="str">
            <v>Administrative Duties</v>
          </cell>
          <cell r="G42" t="str">
            <v>Administrativne takse</v>
          </cell>
        </row>
        <row r="43">
          <cell r="D43">
            <v>7132</v>
          </cell>
          <cell r="E43" t="str">
            <v>Sudske takse</v>
          </cell>
          <cell r="F43" t="str">
            <v>Court Duties</v>
          </cell>
          <cell r="G43" t="str">
            <v>Sudske takse</v>
          </cell>
        </row>
        <row r="44">
          <cell r="D44">
            <v>7133</v>
          </cell>
          <cell r="E44" t="str">
            <v>Boravišne takse</v>
          </cell>
          <cell r="F44" t="str">
            <v>Residential Duties</v>
          </cell>
          <cell r="G44" t="str">
            <v>Boravišne takse</v>
          </cell>
        </row>
        <row r="45">
          <cell r="D45">
            <v>7134</v>
          </cell>
          <cell r="E45" t="str">
            <v>Registracione takse</v>
          </cell>
          <cell r="F45" t="str">
            <v>Registration Duties</v>
          </cell>
          <cell r="G45" t="str">
            <v>Registracione takse</v>
          </cell>
        </row>
        <row r="46">
          <cell r="D46">
            <v>7135</v>
          </cell>
          <cell r="E46" t="str">
            <v>Lokalne komunalne takse</v>
          </cell>
          <cell r="F46" t="str">
            <v>Local Duties</v>
          </cell>
          <cell r="G46" t="str">
            <v>Lokalne komunalne takse</v>
          </cell>
        </row>
        <row r="47">
          <cell r="D47">
            <v>7136</v>
          </cell>
          <cell r="E47" t="str">
            <v>Ostale takse</v>
          </cell>
          <cell r="F47" t="str">
            <v>Other duties</v>
          </cell>
          <cell r="G47" t="str">
            <v>Ostale takse</v>
          </cell>
        </row>
        <row r="48">
          <cell r="D48">
            <v>714</v>
          </cell>
          <cell r="E48" t="str">
            <v>Naknade</v>
          </cell>
          <cell r="F48" t="str">
            <v>Fees</v>
          </cell>
          <cell r="G48" t="str">
            <v>Naknade</v>
          </cell>
        </row>
        <row r="49">
          <cell r="D49">
            <v>7141</v>
          </cell>
          <cell r="E49" t="str">
            <v>Naknade za korišćenje dobara od opšteg interesa</v>
          </cell>
          <cell r="F49" t="str">
            <v>Fees for Use of Goods of Common Interest</v>
          </cell>
          <cell r="G49" t="str">
            <v>Naknade za korišćenje dobara od opšteg interesa</v>
          </cell>
        </row>
        <row r="50">
          <cell r="D50">
            <v>7142</v>
          </cell>
          <cell r="E50" t="str">
            <v>Naknade za korišćenje prirodnih dobara</v>
          </cell>
          <cell r="F50" t="str">
            <v>Fees for Use of Natural Resources</v>
          </cell>
          <cell r="G50" t="str">
            <v>Naknade za korišćenje prirodnih dobara</v>
          </cell>
        </row>
        <row r="51">
          <cell r="D51">
            <v>7143</v>
          </cell>
          <cell r="E51" t="str">
            <v>Ekološke naknade</v>
          </cell>
          <cell r="F51" t="str">
            <v>Ecological Fees</v>
          </cell>
          <cell r="G51" t="str">
            <v>Ekološke naknade</v>
          </cell>
        </row>
        <row r="52">
          <cell r="D52">
            <v>7144</v>
          </cell>
          <cell r="E52" t="str">
            <v>Naknade za priređivanje igara na sreću</v>
          </cell>
          <cell r="F52" t="str">
            <v>Fees for Organizing Games of Chance</v>
          </cell>
          <cell r="G52" t="str">
            <v>Naknade za priređivanje igara na sreću</v>
          </cell>
        </row>
        <row r="53">
          <cell r="D53">
            <v>7145</v>
          </cell>
          <cell r="E53" t="str">
            <v>Naknade za korišćenje građevinskog zemljišta</v>
          </cell>
          <cell r="F53" t="str">
            <v>Fees for Usage of Construction Land</v>
          </cell>
          <cell r="G53" t="str">
            <v>Naknade za korišćenje građevinskog zemljišta</v>
          </cell>
        </row>
        <row r="54">
          <cell r="D54">
            <v>7146</v>
          </cell>
          <cell r="E54" t="str">
            <v xml:space="preserve">Naknade za uređivanje i izgradnju građevinskog zemljišta </v>
          </cell>
          <cell r="F54" t="str">
            <v xml:space="preserve">Fees for Regulation and Upkeep of Construction Land </v>
          </cell>
          <cell r="G54" t="str">
            <v xml:space="preserve">Naknade za uređivanje i izgradnju građevinskog zemljišta </v>
          </cell>
        </row>
        <row r="55">
          <cell r="D55">
            <v>7147</v>
          </cell>
          <cell r="E55" t="str">
            <v xml:space="preserve">Naknade za izgradnju i održavanje lokalnih puteva i drugih javnih objekata od opštinskog značaja </v>
          </cell>
          <cell r="F55" t="str">
            <v>Fees for Construction and Upkeep of Local Roads and Other Local Facilities</v>
          </cell>
          <cell r="G55" t="str">
            <v xml:space="preserve">Naknade za izgradnju i održavanje lokalnih puteva i drugih javnih objekata od opštinskog značaja </v>
          </cell>
        </row>
        <row r="56">
          <cell r="D56">
            <v>7148</v>
          </cell>
          <cell r="E56" t="str">
            <v>Naknada za puteve</v>
          </cell>
          <cell r="F56" t="str">
            <v>Road fees</v>
          </cell>
          <cell r="G56" t="str">
            <v>Naknada za puteve</v>
          </cell>
        </row>
        <row r="57">
          <cell r="D57">
            <v>7149</v>
          </cell>
          <cell r="E57" t="str">
            <v>Ostale naknade</v>
          </cell>
          <cell r="F57" t="str">
            <v>Other fees</v>
          </cell>
          <cell r="G57" t="str">
            <v>Ostale naknade</v>
          </cell>
        </row>
        <row r="58">
          <cell r="D58">
            <v>715</v>
          </cell>
          <cell r="E58" t="str">
            <v>Ostali prihodi</v>
          </cell>
          <cell r="F58" t="str">
            <v>Other revenues</v>
          </cell>
          <cell r="G58" t="str">
            <v>Ostali prihodi</v>
          </cell>
        </row>
        <row r="59">
          <cell r="D59">
            <v>7151</v>
          </cell>
          <cell r="E59" t="str">
            <v>Prihodi od kapitala</v>
          </cell>
          <cell r="F59" t="str">
            <v>Revenues from Capital</v>
          </cell>
          <cell r="G59" t="str">
            <v>Prihodi od kapitala</v>
          </cell>
        </row>
        <row r="60">
          <cell r="D60">
            <v>7152</v>
          </cell>
          <cell r="E60" t="str">
            <v>Novčane kazne i oduzete imovinske koristi</v>
          </cell>
          <cell r="F60" t="str">
            <v>Fines and Seized Property Gains</v>
          </cell>
          <cell r="G60" t="str">
            <v>Novčane kazne i oduzete imovinske koristi</v>
          </cell>
        </row>
        <row r="61">
          <cell r="D61">
            <v>7153</v>
          </cell>
          <cell r="E61" t="str">
            <v>Prihodi koje organi ostvaruju vršenjem svoje djelatnosti</v>
          </cell>
          <cell r="F61" t="str">
            <v>Revenues from Government Body Activities</v>
          </cell>
          <cell r="G61" t="str">
            <v>Prihodi koje organi ostvaruju vršenjem svoje djelatnosti</v>
          </cell>
        </row>
        <row r="62">
          <cell r="D62">
            <v>7154</v>
          </cell>
          <cell r="E62" t="str">
            <v>Samodoprinosi</v>
          </cell>
          <cell r="F62" t="str">
            <v>Self contributions</v>
          </cell>
          <cell r="G62" t="str">
            <v>Samodoprinosi</v>
          </cell>
        </row>
        <row r="63">
          <cell r="D63">
            <v>7155</v>
          </cell>
          <cell r="E63" t="str">
            <v>Ostali prihodi</v>
          </cell>
          <cell r="F63" t="str">
            <v>Other Revenues</v>
          </cell>
          <cell r="G63" t="str">
            <v>Ostali prihodi</v>
          </cell>
        </row>
        <row r="64">
          <cell r="D64">
            <v>72</v>
          </cell>
          <cell r="E64" t="str">
            <v>Primici od prodaje imovine</v>
          </cell>
          <cell r="F64" t="str">
            <v>Revenues from Selling Assets</v>
          </cell>
          <cell r="G64" t="str">
            <v>Primici od prodaje imovine</v>
          </cell>
        </row>
        <row r="65">
          <cell r="D65">
            <v>7212</v>
          </cell>
          <cell r="E65" t="str">
            <v>Primici od prodaje nefinansijske imovine</v>
          </cell>
          <cell r="F65" t="str">
            <v>Revenues from Selling Non-Financial Assets</v>
          </cell>
          <cell r="G65" t="str">
            <v>Primici od prodaje nefinansijske imovine</v>
          </cell>
        </row>
        <row r="66">
          <cell r="D66">
            <v>7222</v>
          </cell>
          <cell r="E66" t="str">
            <v>Primici od prodaje finansijske imovine</v>
          </cell>
          <cell r="F66" t="str">
            <v>Revenues from Selling Financial Assets</v>
          </cell>
          <cell r="G66" t="str">
            <v>Primici od prodaje finansijske imovine</v>
          </cell>
        </row>
        <row r="67">
          <cell r="D67">
            <v>73</v>
          </cell>
          <cell r="E67" t="str">
            <v>Primici od otplate kredita i sredstva prenesena iz prethodne godine</v>
          </cell>
          <cell r="F67" t="str">
            <v>Receipts from Repayment of Loans and Funds Carried over from Previous Year</v>
          </cell>
          <cell r="G67" t="str">
            <v>Primici od otplate kredita i sredstva prenesena iz prethodne godine</v>
          </cell>
        </row>
        <row r="68">
          <cell r="D68">
            <v>7311</v>
          </cell>
          <cell r="E68" t="str">
            <v>Primici od otplate kredita</v>
          </cell>
          <cell r="F68" t="str">
            <v>Receipts from Repayment of Loans</v>
          </cell>
          <cell r="G68" t="str">
            <v>Primici od otplate kredita</v>
          </cell>
        </row>
        <row r="69">
          <cell r="D69">
            <v>7321</v>
          </cell>
          <cell r="E69" t="str">
            <v>Sredstva prenesena iz prethodne godine</v>
          </cell>
          <cell r="F69" t="str">
            <v>Funds Carried over from Previous Year</v>
          </cell>
          <cell r="G69" t="str">
            <v>Sredstva prenesena iz prethodne godine</v>
          </cell>
        </row>
        <row r="70">
          <cell r="D70">
            <v>74</v>
          </cell>
          <cell r="E70" t="str">
            <v>Donacije i transferi</v>
          </cell>
          <cell r="F70" t="str">
            <v>Grants and Transfers</v>
          </cell>
          <cell r="G70" t="str">
            <v>Donacije i transferi</v>
          </cell>
        </row>
        <row r="71">
          <cell r="D71">
            <v>7411</v>
          </cell>
          <cell r="E71" t="str">
            <v>Donacije</v>
          </cell>
          <cell r="F71" t="str">
            <v>Grants</v>
          </cell>
          <cell r="G71" t="str">
            <v>Donacije</v>
          </cell>
        </row>
        <row r="72">
          <cell r="D72">
            <v>7421</v>
          </cell>
          <cell r="E72" t="str">
            <v>Transferi</v>
          </cell>
          <cell r="F72" t="str">
            <v>Transfers</v>
          </cell>
          <cell r="G72" t="str">
            <v>Transferi</v>
          </cell>
        </row>
        <row r="73">
          <cell r="D73">
            <v>75</v>
          </cell>
          <cell r="E73" t="str">
            <v xml:space="preserve">Pozajmice i krediti </v>
          </cell>
          <cell r="F73" t="str">
            <v>Loans and borrowings</v>
          </cell>
          <cell r="G73" t="str">
            <v xml:space="preserve">Pozajmice i krediti </v>
          </cell>
        </row>
        <row r="74">
          <cell r="D74">
            <v>751</v>
          </cell>
          <cell r="E74" t="str">
            <v>Pozajmice i krediti</v>
          </cell>
          <cell r="F74" t="str">
            <v>Loans and borrowings</v>
          </cell>
          <cell r="G74" t="str">
            <v>Pozajmice i krediti</v>
          </cell>
        </row>
        <row r="75">
          <cell r="D75">
            <v>7511</v>
          </cell>
          <cell r="E75" t="str">
            <v>Pozajmice i krediti od domaćih izvora</v>
          </cell>
          <cell r="F75" t="str">
            <v>Domestic Loans and Borrowings</v>
          </cell>
          <cell r="G75" t="str">
            <v>Pozajmice i krediti od domaćih izvora</v>
          </cell>
        </row>
        <row r="76">
          <cell r="D76">
            <v>7512</v>
          </cell>
          <cell r="E76" t="str">
            <v>Pozajmice i krediti od inostranih izvora</v>
          </cell>
          <cell r="F76" t="str">
            <v>Foreign Loans and Borrowings</v>
          </cell>
          <cell r="G76" t="str">
            <v>Pozajmice i krediti od inostranih izvora</v>
          </cell>
        </row>
        <row r="77">
          <cell r="D77">
            <v>4</v>
          </cell>
          <cell r="E77" t="str">
            <v>Budžetki izdaci</v>
          </cell>
          <cell r="F77" t="str">
            <v>Total Expenditures</v>
          </cell>
          <cell r="G77" t="str">
            <v>Budžetki izdaci</v>
          </cell>
        </row>
        <row r="78">
          <cell r="D78">
            <v>40</v>
          </cell>
          <cell r="E78" t="str">
            <v>Tekući budžetski izdaci</v>
          </cell>
          <cell r="F78" t="str">
            <v>Current Budgetary Expenditures</v>
          </cell>
          <cell r="G78" t="str">
            <v>Tekući budžetski izdaci</v>
          </cell>
        </row>
        <row r="79">
          <cell r="D79">
            <v>41</v>
          </cell>
          <cell r="E79" t="str">
            <v>Tekući izdaci</v>
          </cell>
          <cell r="F79" t="str">
            <v>Current Expenditures</v>
          </cell>
          <cell r="G79" t="str">
            <v>Tekući izdaci</v>
          </cell>
        </row>
        <row r="80">
          <cell r="D80">
            <v>411</v>
          </cell>
          <cell r="E80" t="str">
            <v>Bruto zarade i doprinosi na teret poslodavca</v>
          </cell>
          <cell r="F80" t="str">
            <v>Gross Salaries and Contributions</v>
          </cell>
          <cell r="G80" t="str">
            <v>Bruto zarade i doprinosi na teret poslodavca</v>
          </cell>
        </row>
        <row r="81">
          <cell r="D81">
            <v>4111</v>
          </cell>
          <cell r="E81" t="str">
            <v>Neto zarade</v>
          </cell>
          <cell r="F81" t="str">
            <v>Net Salaries</v>
          </cell>
          <cell r="G81" t="str">
            <v>Neto zarade</v>
          </cell>
        </row>
        <row r="82">
          <cell r="D82">
            <v>4112</v>
          </cell>
          <cell r="E82" t="str">
            <v>Porez na zarade</v>
          </cell>
          <cell r="F82" t="str">
            <v>Personal Income Tax</v>
          </cell>
          <cell r="G82" t="str">
            <v>Porez na zarade</v>
          </cell>
        </row>
        <row r="83">
          <cell r="D83">
            <v>4113</v>
          </cell>
          <cell r="E83" t="str">
            <v>Doprinosi na teret zaposlenog</v>
          </cell>
          <cell r="F83" t="str">
            <v>Contributions Charged to Employee</v>
          </cell>
          <cell r="G83" t="str">
            <v>Doprinosi na teret zaposlenog</v>
          </cell>
        </row>
        <row r="84">
          <cell r="D84">
            <v>4114</v>
          </cell>
          <cell r="E84" t="str">
            <v>Doprinosi na teret poslodavca</v>
          </cell>
          <cell r="F84" t="str">
            <v>Contributions Charged to Employer</v>
          </cell>
          <cell r="G84" t="str">
            <v>Doprinosi na teret poslodavca</v>
          </cell>
        </row>
        <row r="85">
          <cell r="D85">
            <v>4115</v>
          </cell>
          <cell r="E85" t="str">
            <v>Opštinski prirez</v>
          </cell>
          <cell r="F85" t="str">
            <v>Surtax on PIT</v>
          </cell>
          <cell r="G85" t="str">
            <v>Opštinski prirez</v>
          </cell>
        </row>
        <row r="86">
          <cell r="D86">
            <v>412</v>
          </cell>
          <cell r="E86" t="str">
            <v>Ostala lična primanja</v>
          </cell>
          <cell r="F86" t="str">
            <v>Other Personal Income</v>
          </cell>
          <cell r="G86" t="str">
            <v>Ostala lična primanja</v>
          </cell>
        </row>
        <row r="87">
          <cell r="D87">
            <v>4121</v>
          </cell>
          <cell r="E87" t="str">
            <v>Naknada za zimnicu</v>
          </cell>
          <cell r="F87" t="str">
            <v>Compensation for Meals</v>
          </cell>
          <cell r="G87" t="str">
            <v>Naknada za zimnicu</v>
          </cell>
        </row>
        <row r="88">
          <cell r="D88">
            <v>4122</v>
          </cell>
          <cell r="E88" t="str">
            <v>Naknada za stanovanje i odvojen život</v>
          </cell>
          <cell r="F88" t="str">
            <v>Compensation for Living Costs and Separate Living</v>
          </cell>
          <cell r="G88" t="str">
            <v>Naknada za stanovanje i odvojen život</v>
          </cell>
        </row>
        <row r="89">
          <cell r="D89">
            <v>4123</v>
          </cell>
          <cell r="E89" t="str">
            <v>Naknada za prevoz</v>
          </cell>
          <cell r="F89" t="str">
            <v>Compensation for Transport</v>
          </cell>
          <cell r="G89" t="str">
            <v>Naknada za prevoz</v>
          </cell>
        </row>
        <row r="90">
          <cell r="D90">
            <v>4124</v>
          </cell>
          <cell r="E90" t="str">
            <v>Jubilarne nagrade</v>
          </cell>
          <cell r="F90" t="str">
            <v>Annual awards</v>
          </cell>
          <cell r="G90" t="str">
            <v>Jubilarne nagrade</v>
          </cell>
        </row>
        <row r="91">
          <cell r="D91">
            <v>4125</v>
          </cell>
          <cell r="E91" t="str">
            <v>Otpremnine</v>
          </cell>
          <cell r="F91" t="str">
            <v>Compensation for Early Retirement</v>
          </cell>
          <cell r="G91" t="str">
            <v>Otpremnine</v>
          </cell>
        </row>
        <row r="92">
          <cell r="D92">
            <v>4126</v>
          </cell>
          <cell r="E92" t="str">
            <v>Naknada skupstinskim poslanicima</v>
          </cell>
          <cell r="F92" t="str">
            <v>Parliament Members Compensation</v>
          </cell>
          <cell r="G92" t="str">
            <v>Naknada skupstinskim poslanicima</v>
          </cell>
        </row>
        <row r="93">
          <cell r="D93">
            <v>4127</v>
          </cell>
          <cell r="E93" t="str">
            <v>Ostale naknade</v>
          </cell>
          <cell r="F93" t="str">
            <v>Other Compensations</v>
          </cell>
          <cell r="G93" t="str">
            <v>Ostale naknade</v>
          </cell>
        </row>
        <row r="94">
          <cell r="D94">
            <v>4128</v>
          </cell>
          <cell r="E94" t="str">
            <v>Ostala prava iz oblasti socijalne zaštite</v>
          </cell>
          <cell r="F94" t="str">
            <v xml:space="preserve">Other </v>
          </cell>
          <cell r="G94" t="str">
            <v>Ostala prava iz oblasti socijalne zaštite</v>
          </cell>
        </row>
        <row r="95">
          <cell r="D95">
            <v>413</v>
          </cell>
          <cell r="E95" t="str">
            <v>Rashodi za materijal</v>
          </cell>
          <cell r="F95" t="str">
            <v>Expenditures for Supplies</v>
          </cell>
          <cell r="G95" t="str">
            <v>Rashodi za materijal</v>
          </cell>
        </row>
        <row r="96">
          <cell r="D96">
            <v>4131</v>
          </cell>
          <cell r="E96" t="str">
            <v>Administrativni materijal</v>
          </cell>
          <cell r="F96" t="str">
            <v>Administrative Supplies</v>
          </cell>
          <cell r="G96" t="str">
            <v>Administrativni materijal</v>
          </cell>
        </row>
        <row r="97">
          <cell r="D97">
            <v>4132</v>
          </cell>
          <cell r="E97" t="str">
            <v>Materijal za zdravstvenu zaštitu</v>
          </cell>
          <cell r="F97" t="str">
            <v>Health Protection Supplies</v>
          </cell>
          <cell r="G97" t="str">
            <v>Materijal za zdravstvenu zaštitu</v>
          </cell>
        </row>
        <row r="98">
          <cell r="D98">
            <v>4133</v>
          </cell>
          <cell r="E98" t="str">
            <v>Materijal za posebne namjene</v>
          </cell>
          <cell r="F98" t="str">
            <v>Special Supplies</v>
          </cell>
          <cell r="G98" t="str">
            <v>Materijal za posebne namjene</v>
          </cell>
        </row>
        <row r="99">
          <cell r="D99">
            <v>4134</v>
          </cell>
          <cell r="E99" t="str">
            <v>Rashodi za energiju</v>
          </cell>
          <cell r="F99" t="str">
            <v>Expenditures for Energy</v>
          </cell>
          <cell r="G99" t="str">
            <v>Rashodi za energiju</v>
          </cell>
        </row>
        <row r="100">
          <cell r="D100">
            <v>4135</v>
          </cell>
          <cell r="E100" t="str">
            <v>Rashodi za gorivo</v>
          </cell>
          <cell r="F100" t="str">
            <v>Expenditures for Fuel</v>
          </cell>
          <cell r="G100" t="str">
            <v>Rashodi za gorivo</v>
          </cell>
        </row>
        <row r="101">
          <cell r="D101">
            <v>4139</v>
          </cell>
          <cell r="E101" t="str">
            <v>Ostali rashodi za materijal</v>
          </cell>
          <cell r="F101" t="str">
            <v>Other Expenditures for Supplies</v>
          </cell>
          <cell r="G101" t="str">
            <v>Ostali rashodi za materijal</v>
          </cell>
        </row>
        <row r="102">
          <cell r="D102">
            <v>414</v>
          </cell>
          <cell r="E102" t="str">
            <v>Rashodi za usluge</v>
          </cell>
          <cell r="F102" t="str">
            <v>Expenditures for Services</v>
          </cell>
          <cell r="G102" t="str">
            <v>Rashodi za usluge</v>
          </cell>
        </row>
        <row r="103">
          <cell r="D103">
            <v>4141</v>
          </cell>
          <cell r="E103" t="str">
            <v>Službena putovanja</v>
          </cell>
          <cell r="F103" t="str">
            <v>Business trips</v>
          </cell>
          <cell r="G103" t="str">
            <v>Službena putovanja</v>
          </cell>
        </row>
        <row r="104">
          <cell r="D104">
            <v>4142</v>
          </cell>
          <cell r="E104" t="str">
            <v>Reprezentacija</v>
          </cell>
          <cell r="F104" t="str">
            <v>Representation Costs</v>
          </cell>
          <cell r="G104" t="str">
            <v>Reprezentacija</v>
          </cell>
        </row>
        <row r="105">
          <cell r="D105">
            <v>4143</v>
          </cell>
          <cell r="E105" t="str">
            <v>Komunikacione usluge</v>
          </cell>
          <cell r="F105" t="str">
            <v>Communication Services</v>
          </cell>
          <cell r="G105" t="str">
            <v>Komunikacione usluge</v>
          </cell>
        </row>
        <row r="106">
          <cell r="D106">
            <v>4144</v>
          </cell>
          <cell r="E106" t="str">
            <v>Bankarske usluge i negativne kursne razlike</v>
          </cell>
          <cell r="F106" t="str">
            <v>Bank Services and FX Conversion Loss</v>
          </cell>
          <cell r="G106" t="str">
            <v>Bankarske usluge i negativne kursne razlike</v>
          </cell>
        </row>
        <row r="107">
          <cell r="D107">
            <v>4145</v>
          </cell>
          <cell r="E107" t="str">
            <v>Usluge prevoza</v>
          </cell>
          <cell r="F107" t="str">
            <v>Transport Services</v>
          </cell>
          <cell r="G107" t="str">
            <v>Usluge prevoza</v>
          </cell>
        </row>
        <row r="108">
          <cell r="D108">
            <v>4146</v>
          </cell>
          <cell r="E108" t="str">
            <v>Advokatske, notarske i pravne usluge</v>
          </cell>
          <cell r="F108" t="str">
            <v>Legal Services (lawyers, notars and others)</v>
          </cell>
          <cell r="G108" t="str">
            <v>Advokatske, notarske i pravne usluge</v>
          </cell>
        </row>
        <row r="109">
          <cell r="D109">
            <v>4147</v>
          </cell>
          <cell r="E109" t="str">
            <v>Konsultantske usluge, projekti i studije</v>
          </cell>
          <cell r="F109" t="str">
            <v>Consultancy Services</v>
          </cell>
          <cell r="G109" t="str">
            <v>Konsultantske usluge, projekti i studije</v>
          </cell>
        </row>
        <row r="110">
          <cell r="D110">
            <v>4148</v>
          </cell>
          <cell r="E110" t="str">
            <v>Usluge stručnog usavršavanja</v>
          </cell>
          <cell r="F110" t="str">
            <v>Professional Training Services</v>
          </cell>
          <cell r="G110" t="str">
            <v>Usluge stručnog usavršavanja</v>
          </cell>
        </row>
        <row r="111">
          <cell r="D111">
            <v>4149</v>
          </cell>
          <cell r="E111" t="str">
            <v>Ostale usluge</v>
          </cell>
          <cell r="F111" t="str">
            <v>Other Services</v>
          </cell>
          <cell r="G111" t="str">
            <v>Ostale usluge</v>
          </cell>
        </row>
        <row r="112">
          <cell r="D112">
            <v>415</v>
          </cell>
          <cell r="E112" t="str">
            <v>Rashodi za tekuće održavanje</v>
          </cell>
          <cell r="F112" t="str">
            <v>Current Maintenance</v>
          </cell>
          <cell r="G112" t="str">
            <v>Rashodi za tekuće održavanje</v>
          </cell>
        </row>
        <row r="113">
          <cell r="D113">
            <v>4151</v>
          </cell>
          <cell r="E113" t="str">
            <v>Tekuće održavanje javne infrastrukture</v>
          </cell>
          <cell r="F113" t="str">
            <v>Current Maintenance of Public Infrastructure</v>
          </cell>
          <cell r="G113" t="str">
            <v>Tekuće održavanje javne infrastrukture</v>
          </cell>
        </row>
        <row r="114">
          <cell r="D114">
            <v>4152</v>
          </cell>
          <cell r="E114" t="str">
            <v>Tekuće održavanje građevinskih objekata</v>
          </cell>
          <cell r="F114" t="str">
            <v>Current Maintenance of Buildings</v>
          </cell>
          <cell r="G114" t="str">
            <v>Tekuće održavanje građevinskih objekata</v>
          </cell>
        </row>
        <row r="115">
          <cell r="D115">
            <v>4153</v>
          </cell>
          <cell r="E115" t="str">
            <v>Tekuće održavanje opreme</v>
          </cell>
          <cell r="F115" t="str">
            <v>Current Maintenance of Equipment</v>
          </cell>
          <cell r="G115" t="str">
            <v>Tekuće održavanje opreme</v>
          </cell>
        </row>
        <row r="116">
          <cell r="D116">
            <v>416</v>
          </cell>
          <cell r="E116" t="str">
            <v>Kamate</v>
          </cell>
          <cell r="F116" t="str">
            <v>Interests</v>
          </cell>
          <cell r="G116" t="str">
            <v>Kamate</v>
          </cell>
        </row>
        <row r="117">
          <cell r="D117">
            <v>4161</v>
          </cell>
          <cell r="E117" t="str">
            <v>Kamate rezidentima</v>
          </cell>
          <cell r="F117" t="str">
            <v>Interests on Domestic Debt</v>
          </cell>
          <cell r="G117" t="str">
            <v>Kamate rezidentima</v>
          </cell>
        </row>
        <row r="118">
          <cell r="D118">
            <v>4162</v>
          </cell>
          <cell r="E118" t="str">
            <v>Kamate nerezidentima</v>
          </cell>
          <cell r="F118" t="str">
            <v>Interests on Foreign Debt</v>
          </cell>
          <cell r="G118" t="str">
            <v>Kamate nerezidentima</v>
          </cell>
        </row>
        <row r="119">
          <cell r="D119">
            <v>417</v>
          </cell>
          <cell r="E119" t="str">
            <v>Renta</v>
          </cell>
          <cell r="F119" t="str">
            <v>Rent</v>
          </cell>
          <cell r="G119" t="str">
            <v>Renta</v>
          </cell>
        </row>
        <row r="120">
          <cell r="D120">
            <v>4171</v>
          </cell>
          <cell r="E120" t="str">
            <v>Zakup objekata</v>
          </cell>
          <cell r="F120" t="str">
            <v>Rent of Real Estate</v>
          </cell>
          <cell r="G120" t="str">
            <v>Zakup objekata</v>
          </cell>
        </row>
        <row r="121">
          <cell r="D121">
            <v>4172</v>
          </cell>
          <cell r="E121" t="str">
            <v>Zakup opreme</v>
          </cell>
          <cell r="F121" t="str">
            <v>Rent of Equipment</v>
          </cell>
          <cell r="G121" t="str">
            <v>Zakup opreme</v>
          </cell>
        </row>
        <row r="122">
          <cell r="D122">
            <v>4173</v>
          </cell>
          <cell r="E122" t="str">
            <v>Zakup zemljišta</v>
          </cell>
          <cell r="F122" t="str">
            <v>Rent of Property</v>
          </cell>
          <cell r="G122" t="str">
            <v>Zakup zemljišta</v>
          </cell>
        </row>
        <row r="123">
          <cell r="D123">
            <v>418</v>
          </cell>
          <cell r="E123" t="str">
            <v>Subvencije</v>
          </cell>
          <cell r="F123" t="str">
            <v>Subsidies</v>
          </cell>
          <cell r="G123" t="str">
            <v>Subvencije</v>
          </cell>
        </row>
        <row r="124">
          <cell r="D124">
            <v>4181</v>
          </cell>
          <cell r="E124" t="str">
            <v>Subvencije za proizvodnju i pružanje usluga</v>
          </cell>
          <cell r="F124" t="str">
            <v>Production and Services Subsidies</v>
          </cell>
          <cell r="G124" t="str">
            <v>Subvencije za proizvodnju i pružanje usluga</v>
          </cell>
        </row>
        <row r="125">
          <cell r="D125">
            <v>4182</v>
          </cell>
          <cell r="E125" t="str">
            <v>Izvozne subvencije</v>
          </cell>
          <cell r="F125" t="str">
            <v>Export Subsidies</v>
          </cell>
          <cell r="G125" t="str">
            <v>Izvozne subvencije</v>
          </cell>
        </row>
        <row r="126">
          <cell r="D126">
            <v>4183</v>
          </cell>
          <cell r="E126" t="str">
            <v>Uvozne subvencije</v>
          </cell>
          <cell r="F126" t="str">
            <v>Import Subsidies</v>
          </cell>
          <cell r="G126" t="str">
            <v>Uvozne subvencije</v>
          </cell>
        </row>
        <row r="127">
          <cell r="D127">
            <v>419</v>
          </cell>
          <cell r="E127" t="str">
            <v>Ostali izdaci</v>
          </cell>
          <cell r="F127" t="str">
            <v>Other expenditures</v>
          </cell>
          <cell r="G127" t="str">
            <v>Ostali izdaci</v>
          </cell>
        </row>
        <row r="128">
          <cell r="D128">
            <v>4191</v>
          </cell>
          <cell r="E128" t="str">
            <v>Izdaci po osnovu isplate ugovora o djelu</v>
          </cell>
          <cell r="F128" t="str">
            <v xml:space="preserve">Expenditures for Service Contracts </v>
          </cell>
          <cell r="G128" t="str">
            <v>Izdaci po osnovu isplate ugovora o djelu</v>
          </cell>
        </row>
        <row r="129">
          <cell r="D129">
            <v>4192</v>
          </cell>
          <cell r="E129" t="str">
            <v>Izdaci po osnovu troškova sudskih postupaka</v>
          </cell>
          <cell r="F129" t="str">
            <v>Expenditures for Judicial Proceeding</v>
          </cell>
          <cell r="G129" t="str">
            <v>Izdaci po osnovu troškova sudskih postupaka</v>
          </cell>
        </row>
        <row r="130">
          <cell r="D130">
            <v>4193</v>
          </cell>
          <cell r="E130" t="str">
            <v>Izrada i održavanje softvera</v>
          </cell>
          <cell r="F130" t="str">
            <v>Expenditures for Software Maintenance</v>
          </cell>
          <cell r="G130" t="str">
            <v>Izrada i održavanje softvera</v>
          </cell>
        </row>
        <row r="131">
          <cell r="D131">
            <v>4194</v>
          </cell>
          <cell r="E131" t="str">
            <v>Osiguranje</v>
          </cell>
          <cell r="F131" t="str">
            <v>Insurance</v>
          </cell>
          <cell r="G131" t="str">
            <v>Osiguranje</v>
          </cell>
        </row>
        <row r="132">
          <cell r="D132">
            <v>4195</v>
          </cell>
          <cell r="E132" t="str">
            <v>Kontribucije za članstvo u domaćim i međunarodnim organizacijama</v>
          </cell>
          <cell r="F132" t="str">
            <v>Contribution for Domestic and International Institutions Membership</v>
          </cell>
          <cell r="G132" t="str">
            <v>Kontribucije za članstvo u domaćim i međunarodnim organizacijama</v>
          </cell>
        </row>
        <row r="133">
          <cell r="D133">
            <v>4196</v>
          </cell>
          <cell r="E133" t="str">
            <v>Komunalne naknade</v>
          </cell>
          <cell r="F133" t="str">
            <v>Utility Charges</v>
          </cell>
          <cell r="G133" t="str">
            <v>Komunalne naknade</v>
          </cell>
        </row>
        <row r="134">
          <cell r="D134">
            <v>4197</v>
          </cell>
          <cell r="E134" t="str">
            <v>Kazne</v>
          </cell>
          <cell r="F134" t="str">
            <v>Penalties</v>
          </cell>
          <cell r="G134" t="str">
            <v>Kazne</v>
          </cell>
        </row>
        <row r="135">
          <cell r="D135">
            <v>4198</v>
          </cell>
          <cell r="E135" t="str">
            <v>Takse</v>
          </cell>
          <cell r="F135" t="str">
            <v>Fees</v>
          </cell>
          <cell r="G135" t="str">
            <v>Takse</v>
          </cell>
        </row>
        <row r="136">
          <cell r="D136">
            <v>4199</v>
          </cell>
          <cell r="E136" t="str">
            <v>Ostalo</v>
          </cell>
          <cell r="F136" t="str">
            <v>Others</v>
          </cell>
          <cell r="G136" t="str">
            <v>Ostalo</v>
          </cell>
        </row>
        <row r="137">
          <cell r="D137">
            <v>42</v>
          </cell>
          <cell r="E137" t="str">
            <v>Transferi za socijalnu zaštitu</v>
          </cell>
          <cell r="F137" t="str">
            <v>Social Security Transfers</v>
          </cell>
          <cell r="G137" t="str">
            <v>Transferi za socijalnu zaštitu</v>
          </cell>
        </row>
        <row r="138">
          <cell r="D138">
            <v>421</v>
          </cell>
          <cell r="E138" t="str">
            <v>Prava iz oblasti socijalne zaštite</v>
          </cell>
          <cell r="F138" t="str">
            <v>Social Security</v>
          </cell>
          <cell r="G138" t="str">
            <v>Prava iz oblasti socijalne zaštite</v>
          </cell>
        </row>
        <row r="139">
          <cell r="D139">
            <v>4211</v>
          </cell>
          <cell r="E139" t="str">
            <v>Dječiji dodaci</v>
          </cell>
          <cell r="F139" t="str">
            <v>Children benefits</v>
          </cell>
          <cell r="G139" t="str">
            <v>Dječiji dodaci</v>
          </cell>
        </row>
        <row r="140">
          <cell r="D140">
            <v>4212</v>
          </cell>
          <cell r="E140" t="str">
            <v>Boračko invalidska zaštita</v>
          </cell>
          <cell r="F140" t="str">
            <v>Veteran and disability benefits</v>
          </cell>
          <cell r="G140" t="str">
            <v>Boračko invalidska zaštita</v>
          </cell>
        </row>
        <row r="141">
          <cell r="D141">
            <v>4213</v>
          </cell>
          <cell r="E141" t="str">
            <v>Materijalno obezbjeđenje porodice</v>
          </cell>
          <cell r="F141" t="str">
            <v>Assistance for the Family</v>
          </cell>
          <cell r="G141" t="str">
            <v>Materijalno obezbjeđenje porodice</v>
          </cell>
        </row>
        <row r="142">
          <cell r="D142">
            <v>4214</v>
          </cell>
          <cell r="E142" t="str">
            <v>Porodiljska odsustva</v>
          </cell>
          <cell r="F142" t="str">
            <v>Maternity leave</v>
          </cell>
          <cell r="G142" t="str">
            <v>Porodiljska odsustva</v>
          </cell>
        </row>
        <row r="143">
          <cell r="D143">
            <v>4215</v>
          </cell>
          <cell r="E143" t="str">
            <v>Tuđa njega i pomoć</v>
          </cell>
          <cell r="F143" t="str">
            <v>Care and Assistance Benefits</v>
          </cell>
          <cell r="G143" t="str">
            <v>Tuđa njega i pomoć</v>
          </cell>
        </row>
        <row r="144">
          <cell r="D144">
            <v>4216</v>
          </cell>
          <cell r="E144" t="str">
            <v>Ishrana djece u predškolskim ustanovama</v>
          </cell>
          <cell r="F144" t="str">
            <v>Pre-school Meal Plans</v>
          </cell>
          <cell r="G144" t="str">
            <v>Ishrana djece u predškolskim ustanovama</v>
          </cell>
        </row>
        <row r="145">
          <cell r="D145">
            <v>4217</v>
          </cell>
          <cell r="E145" t="str">
            <v>Izdržavanje štićenika u domovima</v>
          </cell>
          <cell r="F145" t="str">
            <v>Support to Nurse Homes</v>
          </cell>
          <cell r="G145" t="str">
            <v>Izdržavanje štićenika u domovima</v>
          </cell>
        </row>
        <row r="146">
          <cell r="D146">
            <v>4218</v>
          </cell>
          <cell r="E146" t="str">
            <v>Ostala prava iz oblasti socijalne zaštite</v>
          </cell>
          <cell r="F146" t="str">
            <v>Other rights from social protection</v>
          </cell>
          <cell r="G146" t="str">
            <v>Ostala prava iz oblasti socijalne zaštite</v>
          </cell>
        </row>
        <row r="147">
          <cell r="D147">
            <v>422</v>
          </cell>
          <cell r="E147" t="str">
            <v>Sredstva za tehnološke viškove</v>
          </cell>
          <cell r="F147" t="str">
            <v>Funds for redundant labor</v>
          </cell>
          <cell r="G147" t="str">
            <v>Sredstva za tehnološke viškove</v>
          </cell>
        </row>
        <row r="148">
          <cell r="D148">
            <v>4221</v>
          </cell>
          <cell r="E148" t="str">
            <v>Garantovane zarade</v>
          </cell>
          <cell r="F148" t="str">
            <v>Guaranteed Earnings</v>
          </cell>
          <cell r="G148" t="str">
            <v>Garantovane zarade</v>
          </cell>
        </row>
        <row r="149">
          <cell r="D149">
            <v>4222</v>
          </cell>
          <cell r="E149" t="str">
            <v>Otpremnine za tehnološke viškove</v>
          </cell>
          <cell r="F149" t="str">
            <v>Redundant Labor Benefits</v>
          </cell>
          <cell r="G149" t="str">
            <v>Otpremnine za tehnološke viškove</v>
          </cell>
        </row>
        <row r="150">
          <cell r="D150">
            <v>4223</v>
          </cell>
          <cell r="E150" t="str">
            <v>Dokup staža</v>
          </cell>
          <cell r="F150" t="str">
            <v>Additional Insurance Payment</v>
          </cell>
          <cell r="G150" t="str">
            <v>Dokup staža</v>
          </cell>
        </row>
        <row r="151">
          <cell r="D151">
            <v>4224</v>
          </cell>
          <cell r="E151" t="str">
            <v>Naknade nezaposlenim licima</v>
          </cell>
          <cell r="F151" t="str">
            <v>Compensation to Unemployed</v>
          </cell>
          <cell r="G151" t="str">
            <v>Naknade nezaposlenim licima</v>
          </cell>
        </row>
        <row r="152">
          <cell r="D152">
            <v>4225</v>
          </cell>
          <cell r="E152" t="str">
            <v>Ostalo</v>
          </cell>
          <cell r="F152" t="str">
            <v>Other</v>
          </cell>
          <cell r="G152" t="str">
            <v>Ostalo</v>
          </cell>
        </row>
        <row r="153">
          <cell r="D153">
            <v>423</v>
          </cell>
          <cell r="E153" t="str">
            <v>Prava iz oblasti penzijskog i invalidskog osiguranja</v>
          </cell>
          <cell r="F153" t="str">
            <v>Pension and Disability Insurance</v>
          </cell>
          <cell r="G153" t="str">
            <v>Prava iz oblasti penzijskog i invalidskog osiguranja</v>
          </cell>
        </row>
        <row r="154">
          <cell r="D154">
            <v>4231</v>
          </cell>
          <cell r="E154" t="str">
            <v>Starosna penzija</v>
          </cell>
          <cell r="F154" t="str">
            <v>Age pension</v>
          </cell>
          <cell r="G154" t="str">
            <v>Starosna penzija</v>
          </cell>
        </row>
        <row r="155">
          <cell r="D155">
            <v>4232</v>
          </cell>
          <cell r="E155" t="str">
            <v>Invalidska penzija</v>
          </cell>
          <cell r="F155" t="str">
            <v>Disability pension</v>
          </cell>
          <cell r="G155" t="str">
            <v>Invalidska penzija</v>
          </cell>
        </row>
        <row r="156">
          <cell r="D156">
            <v>4233</v>
          </cell>
          <cell r="E156" t="str">
            <v>Porodična penzija</v>
          </cell>
          <cell r="F156" t="str">
            <v>Family pension</v>
          </cell>
          <cell r="G156" t="str">
            <v>Porodična penzija</v>
          </cell>
        </row>
        <row r="157">
          <cell r="D157">
            <v>4234</v>
          </cell>
          <cell r="E157" t="str">
            <v>Naknade</v>
          </cell>
          <cell r="F157" t="str">
            <v>Compensations</v>
          </cell>
          <cell r="G157" t="str">
            <v>Naknade</v>
          </cell>
        </row>
        <row r="158">
          <cell r="D158">
            <v>4235</v>
          </cell>
          <cell r="E158" t="str">
            <v>Dodaci</v>
          </cell>
          <cell r="F158" t="str">
            <v>Addendums</v>
          </cell>
          <cell r="G158" t="str">
            <v>Dodaci</v>
          </cell>
        </row>
        <row r="159">
          <cell r="D159">
            <v>4236</v>
          </cell>
          <cell r="E159" t="str">
            <v>Ostala prava</v>
          </cell>
          <cell r="F159" t="str">
            <v>Other rughts</v>
          </cell>
          <cell r="G159" t="str">
            <v>Ostala prava</v>
          </cell>
        </row>
        <row r="160">
          <cell r="D160">
            <v>4237</v>
          </cell>
          <cell r="E160" t="str">
            <v>Doprinos za zdravstvenu zaštitu penzionera</v>
          </cell>
          <cell r="F160" t="str">
            <v>Contribution to Health Protection of Pensioners</v>
          </cell>
          <cell r="G160" t="str">
            <v>Doprinos za zdravstvenu zaštitu penzionera</v>
          </cell>
        </row>
        <row r="161">
          <cell r="D161">
            <v>424</v>
          </cell>
          <cell r="E161" t="str">
            <v>Ostala prava iz oblasti zdravstvene zaštite</v>
          </cell>
          <cell r="F161" t="str">
            <v>Other Health Care Transfers</v>
          </cell>
          <cell r="G161" t="str">
            <v>Ostala prava iz oblasti zdravstvene zaštite</v>
          </cell>
        </row>
        <row r="162">
          <cell r="D162">
            <v>4241</v>
          </cell>
          <cell r="E162" t="str">
            <v>Liječenje van Crne Gore</v>
          </cell>
          <cell r="F162" t="str">
            <v>Health Treatment Abroad</v>
          </cell>
          <cell r="G162" t="str">
            <v>Liječenje van Crne Gore</v>
          </cell>
        </row>
        <row r="163">
          <cell r="D163">
            <v>425</v>
          </cell>
          <cell r="E163" t="str">
            <v>Ostala prava iz zdravstvenog osiguranja</v>
          </cell>
          <cell r="F163" t="str">
            <v>Other Health Care Insurance</v>
          </cell>
          <cell r="G163" t="str">
            <v>Ostala prava iz zdravstvenog osiguranja</v>
          </cell>
        </row>
        <row r="164">
          <cell r="D164">
            <v>4251</v>
          </cell>
          <cell r="E164" t="str">
            <v>Ortopedske sprave i pomagala</v>
          </cell>
          <cell r="F164" t="str">
            <v>Orthopedic Devices and Supplies</v>
          </cell>
          <cell r="G164" t="str">
            <v>Ortopedske sprave i pomagala</v>
          </cell>
        </row>
        <row r="165">
          <cell r="D165">
            <v>4252</v>
          </cell>
          <cell r="E165" t="str">
            <v>Naknade za bolovanje preko 60 dana</v>
          </cell>
          <cell r="F165" t="str">
            <v xml:space="preserve">Compensation for Health Leave </v>
          </cell>
          <cell r="G165" t="str">
            <v>Naknade za bolovanje preko 60 dana</v>
          </cell>
        </row>
        <row r="166">
          <cell r="D166">
            <v>4253</v>
          </cell>
          <cell r="E166" t="str">
            <v>Naknade za putne troškove osiguranika</v>
          </cell>
          <cell r="F166" t="str">
            <v>Compensation for Travel Costs of Insured Person</v>
          </cell>
          <cell r="G166" t="str">
            <v>Naknade za putne troškove osiguranika</v>
          </cell>
        </row>
        <row r="167">
          <cell r="D167">
            <v>43</v>
          </cell>
          <cell r="E167" t="str">
            <v xml:space="preserve">Transferi institucijama, pojedincima, nevladinom i javnom sektoru </v>
          </cell>
          <cell r="F167" t="str">
            <v xml:space="preserve">Transfers to Institutions, Individuals, NGO and Public Sector </v>
          </cell>
          <cell r="G167" t="str">
            <v xml:space="preserve">Transferi institucijama, pojedincima, nevladinom i javnom sektoru </v>
          </cell>
        </row>
        <row r="168">
          <cell r="D168">
            <v>431</v>
          </cell>
          <cell r="E168" t="str">
            <v xml:space="preserve">Transferi institucijama, pojedincima, nevladinom i javnom sektoru </v>
          </cell>
          <cell r="F168" t="str">
            <v xml:space="preserve">Transfers to Institutions, Individuals, NGO and Public Sector </v>
          </cell>
          <cell r="G168" t="str">
            <v xml:space="preserve">Transferi institucijama, pojedincima, nevladinom i javnom sektoru </v>
          </cell>
        </row>
        <row r="169">
          <cell r="D169">
            <v>4311</v>
          </cell>
          <cell r="E169" t="str">
            <v xml:space="preserve">Transferi za zdravstvenu zaštitu </v>
          </cell>
          <cell r="F169" t="str">
            <v>Transfers for Health Protection</v>
          </cell>
          <cell r="G169" t="str">
            <v xml:space="preserve">Transferi za zdravstvenu zaštitu </v>
          </cell>
        </row>
        <row r="170">
          <cell r="D170">
            <v>4312</v>
          </cell>
          <cell r="E170" t="str">
            <v>Transferi obrazovanju</v>
          </cell>
          <cell r="F170" t="str">
            <v>Transfer for Education</v>
          </cell>
          <cell r="G170" t="str">
            <v>Transferi obrazovanju</v>
          </cell>
        </row>
        <row r="171">
          <cell r="D171">
            <v>4313</v>
          </cell>
          <cell r="E171" t="str">
            <v>Transferi institucijama kulture i sporta</v>
          </cell>
          <cell r="F171" t="str">
            <v>Transfers for Culture and Sports</v>
          </cell>
          <cell r="G171" t="str">
            <v>Transferi institucijama kulture i sporta</v>
          </cell>
        </row>
        <row r="172">
          <cell r="D172">
            <v>4314</v>
          </cell>
          <cell r="E172" t="str">
            <v>Transferi nevladinim organizacijama</v>
          </cell>
          <cell r="F172" t="str">
            <v>Transfers to NGOs</v>
          </cell>
          <cell r="G172" t="str">
            <v>Transferi nevladinim organizacijama</v>
          </cell>
        </row>
        <row r="173">
          <cell r="D173">
            <v>4315</v>
          </cell>
          <cell r="E173" t="str">
            <v>Transferi političkim partijama, strankama i udruženjima</v>
          </cell>
          <cell r="F173" t="str">
            <v>Transfers to Political Parties</v>
          </cell>
          <cell r="G173" t="str">
            <v>Transferi političkim partijama, strankama i udruženjima</v>
          </cell>
        </row>
        <row r="174">
          <cell r="D174">
            <v>4316</v>
          </cell>
          <cell r="E174" t="str">
            <v>Transferi za jednokratne socijalne pomoći</v>
          </cell>
          <cell r="F174" t="str">
            <v>Transfers for Non-refundable Social Help</v>
          </cell>
          <cell r="G174" t="str">
            <v>Transferi za jednokratne socijalne pomoći</v>
          </cell>
        </row>
        <row r="175">
          <cell r="D175">
            <v>4317</v>
          </cell>
          <cell r="E175" t="str">
            <v>Transferi za lična primanja pripravnika</v>
          </cell>
          <cell r="F175" t="str">
            <v>Trasfers for Intern's Salary</v>
          </cell>
          <cell r="G175" t="str">
            <v>Transferi za lična primanja pripravnika</v>
          </cell>
        </row>
        <row r="176">
          <cell r="D176">
            <v>4318</v>
          </cell>
          <cell r="E176" t="str">
            <v>Ostali transferi pojedincima</v>
          </cell>
          <cell r="F176" t="str">
            <v>Other Transfers to Individuals</v>
          </cell>
          <cell r="G176" t="str">
            <v>Ostali transferi pojedincima</v>
          </cell>
        </row>
        <row r="177">
          <cell r="D177">
            <v>4319</v>
          </cell>
          <cell r="E177" t="str">
            <v>Ostali transferi institucijama</v>
          </cell>
          <cell r="F177" t="str">
            <v>Other Transfers to Institutions</v>
          </cell>
          <cell r="G177" t="str">
            <v>Ostali transferi institucijama</v>
          </cell>
        </row>
        <row r="178">
          <cell r="D178">
            <v>432</v>
          </cell>
          <cell r="E178" t="str">
            <v xml:space="preserve">Ostali transferi </v>
          </cell>
          <cell r="F178" t="str">
            <v>Other Transfers</v>
          </cell>
          <cell r="G178" t="str">
            <v xml:space="preserve">Ostali transferi </v>
          </cell>
        </row>
        <row r="179">
          <cell r="D179">
            <v>4321</v>
          </cell>
          <cell r="E179" t="str">
            <v>Transferi Fondu penzijskog i invalidskog osiguranja</v>
          </cell>
          <cell r="F179" t="str">
            <v>Transfers to Fund for Pension and Disability Insurance</v>
          </cell>
          <cell r="G179" t="str">
            <v>Transferi Fondu penzijskog i invalidskog osiguranja</v>
          </cell>
        </row>
        <row r="180">
          <cell r="D180">
            <v>4322</v>
          </cell>
          <cell r="E180" t="str">
            <v>Transferi Fondu zdravstva</v>
          </cell>
          <cell r="F180" t="str">
            <v>Transfers to Health Fund</v>
          </cell>
          <cell r="G180" t="str">
            <v>Transferi Fondu zdravstva</v>
          </cell>
        </row>
        <row r="181">
          <cell r="D181">
            <v>4323</v>
          </cell>
          <cell r="E181" t="str">
            <v>Transferi zavodu za zapošljavanje</v>
          </cell>
          <cell r="F181" t="str">
            <v>Transfers to Employment Fund</v>
          </cell>
          <cell r="G181" t="str">
            <v>Transferi zavodu za zapošljavanje</v>
          </cell>
        </row>
        <row r="182">
          <cell r="D182">
            <v>4324</v>
          </cell>
          <cell r="E182" t="str">
            <v>Transferi opštinama</v>
          </cell>
          <cell r="F182" t="str">
            <v>Transfers to Municipalities</v>
          </cell>
          <cell r="G182" t="str">
            <v>Transferi opštinama</v>
          </cell>
        </row>
        <row r="183">
          <cell r="D183">
            <v>4325</v>
          </cell>
          <cell r="E183" t="str">
            <v>Transferi budžetu države</v>
          </cell>
          <cell r="F183" t="str">
            <v>Transfers to State Budget</v>
          </cell>
          <cell r="G183" t="str">
            <v>Transferi budžetu države</v>
          </cell>
        </row>
        <row r="184">
          <cell r="D184">
            <v>4326</v>
          </cell>
          <cell r="E184" t="str">
            <v>Transferi javnim preduzećima</v>
          </cell>
          <cell r="F184" t="str">
            <v>Transfers to State Owned Enterprises</v>
          </cell>
          <cell r="G184" t="str">
            <v>Transferi javnim preduzećima</v>
          </cell>
        </row>
        <row r="185">
          <cell r="D185">
            <v>44</v>
          </cell>
          <cell r="E185" t="str">
            <v>Kapitalni budžet</v>
          </cell>
          <cell r="F185" t="str">
            <v>Capital Expenditure</v>
          </cell>
          <cell r="G185" t="str">
            <v>Kapitalni budžet</v>
          </cell>
        </row>
        <row r="186">
          <cell r="D186">
            <v>440</v>
          </cell>
          <cell r="E186" t="str">
            <v>Kapitalni izdaci u tekućem budžetu</v>
          </cell>
          <cell r="F186" t="str">
            <v>Current Capital Expenditure</v>
          </cell>
          <cell r="G186" t="str">
            <v>Kapitalni izdaci u tekućem budžetu</v>
          </cell>
        </row>
        <row r="187">
          <cell r="D187">
            <v>441</v>
          </cell>
          <cell r="E187" t="str">
            <v>Kapitalni izdaci</v>
          </cell>
          <cell r="F187" t="str">
            <v>Capital Expenditure</v>
          </cell>
          <cell r="G187" t="str">
            <v>Kapitalni izdaci</v>
          </cell>
        </row>
        <row r="188">
          <cell r="D188">
            <v>4411</v>
          </cell>
          <cell r="E188" t="str">
            <v>Izdaci za infrastrukturu opšeg značaja</v>
          </cell>
          <cell r="F188" t="str">
            <v>Capital Expenditure for Public Infrastructure</v>
          </cell>
          <cell r="G188" t="str">
            <v>Izdaci za infrastrukturu opšeg značaja</v>
          </cell>
        </row>
        <row r="189">
          <cell r="D189">
            <v>4412</v>
          </cell>
          <cell r="E189" t="str">
            <v>Izdaci za lokalnu infrastrukturu</v>
          </cell>
          <cell r="F189" t="str">
            <v>Capital Expenditure for Local Infrastructure</v>
          </cell>
          <cell r="G189" t="str">
            <v>Izdaci za lokalnu infrastrukturu</v>
          </cell>
        </row>
        <row r="190">
          <cell r="D190">
            <v>4413</v>
          </cell>
          <cell r="E190" t="str">
            <v>Izdaci za građevinske objekte</v>
          </cell>
          <cell r="F190" t="str">
            <v>Capital Expenditure for Building Construction</v>
          </cell>
          <cell r="G190" t="str">
            <v>Izdaci za građevinske objekte</v>
          </cell>
        </row>
        <row r="191">
          <cell r="D191">
            <v>4414</v>
          </cell>
          <cell r="E191" t="str">
            <v>Izdaci za uređenje zemljišta</v>
          </cell>
          <cell r="F191" t="str">
            <v>Capital Expenditure for Land Construction/Improvement</v>
          </cell>
          <cell r="G191" t="str">
            <v>Izdaci za uređenje zemljišta</v>
          </cell>
        </row>
        <row r="192">
          <cell r="D192">
            <v>4415</v>
          </cell>
          <cell r="E192" t="str">
            <v>Izdaci za opremu</v>
          </cell>
          <cell r="F192" t="str">
            <v>Capital Expenditure for Equipment</v>
          </cell>
          <cell r="G192" t="str">
            <v>Izdaci za opremu</v>
          </cell>
        </row>
        <row r="193">
          <cell r="D193">
            <v>4416</v>
          </cell>
          <cell r="E193" t="str">
            <v>Izdaci za investiciono održavanje</v>
          </cell>
          <cell r="F193" t="str">
            <v>Capital Expenditure for Investment Upkeep</v>
          </cell>
          <cell r="G193" t="str">
            <v>Izdaci za investiciono održavanje</v>
          </cell>
        </row>
        <row r="194">
          <cell r="D194">
            <v>4417</v>
          </cell>
          <cell r="E194" t="str">
            <v>Izdaci za zalihe</v>
          </cell>
          <cell r="F194" t="str">
            <v>Capital Expenditure for Stock</v>
          </cell>
          <cell r="G194" t="str">
            <v>Izdaci za zalihe</v>
          </cell>
        </row>
        <row r="195">
          <cell r="D195">
            <v>4418</v>
          </cell>
          <cell r="E195" t="str">
            <v>Izdaci za kupovinu hartija od vrijednosti</v>
          </cell>
          <cell r="F195" t="str">
            <v>Capital Expenditure for Securities</v>
          </cell>
          <cell r="G195" t="str">
            <v>Izdaci za kupovinu hartija od vrijednosti</v>
          </cell>
        </row>
        <row r="196">
          <cell r="D196">
            <v>4419</v>
          </cell>
          <cell r="E196" t="str">
            <v>Ostali kapitalni izdaci</v>
          </cell>
          <cell r="F196" t="str">
            <v>Other Capital Expenditure</v>
          </cell>
          <cell r="G196" t="str">
            <v>Ostali kapitalni izdaci</v>
          </cell>
        </row>
        <row r="197">
          <cell r="D197">
            <v>45</v>
          </cell>
          <cell r="E197" t="str">
            <v>Krediti i pozajmice</v>
          </cell>
          <cell r="F197" t="str">
            <v>Credits and Borrowings</v>
          </cell>
          <cell r="G197" t="str">
            <v>Krediti i pozajmice</v>
          </cell>
        </row>
        <row r="198">
          <cell r="D198">
            <v>451</v>
          </cell>
          <cell r="E198" t="str">
            <v>Pozajmice i krediti</v>
          </cell>
          <cell r="F198" t="str">
            <v>Credits and Borrowings</v>
          </cell>
          <cell r="G198" t="str">
            <v>Pozajmice i krediti</v>
          </cell>
        </row>
        <row r="199">
          <cell r="D199">
            <v>4511</v>
          </cell>
          <cell r="E199" t="str">
            <v>Pozajmice i krediti nefinansijskim institucijama</v>
          </cell>
          <cell r="F199" t="str">
            <v>Credits and Borrowings to Non-Financial Institutions</v>
          </cell>
          <cell r="G199" t="str">
            <v>Pozajmice i krediti nefinansijskim institucijama</v>
          </cell>
        </row>
        <row r="200">
          <cell r="D200">
            <v>4512</v>
          </cell>
          <cell r="E200" t="str">
            <v>Pozajmice i krediti finansijskim institucijama</v>
          </cell>
          <cell r="F200" t="str">
            <v>Credits and Borrowings to Financial Institutions</v>
          </cell>
          <cell r="G200" t="str">
            <v>Pozajmice i krediti finansijskim institucijama</v>
          </cell>
        </row>
        <row r="201">
          <cell r="D201">
            <v>4513</v>
          </cell>
          <cell r="E201" t="str">
            <v>Pozajmice i krediti pojedincima</v>
          </cell>
          <cell r="F201" t="str">
            <v>Credits and Borrowings to Individuals</v>
          </cell>
          <cell r="G201" t="str">
            <v>Pozajmice i krediti pojedincima</v>
          </cell>
        </row>
        <row r="202">
          <cell r="D202">
            <v>4514</v>
          </cell>
          <cell r="E202" t="str">
            <v>Pozajmice i krediti vanbudžetskim fondovima i opštinama</v>
          </cell>
          <cell r="F202" t="str">
            <v>Credits and Borrowings to Municipalities and State Funds</v>
          </cell>
          <cell r="G202" t="str">
            <v>Pozajmice i krediti vanbudžetskim fondovima i opštinama</v>
          </cell>
        </row>
        <row r="203">
          <cell r="D203">
            <v>4515</v>
          </cell>
          <cell r="E203" t="str">
            <v>Ostale pozajmice i krediti</v>
          </cell>
          <cell r="F203" t="str">
            <v>Other Credits and Borrowings</v>
          </cell>
          <cell r="G203" t="str">
            <v>Ostale pozajmice i krediti</v>
          </cell>
        </row>
        <row r="204">
          <cell r="D204">
            <v>46</v>
          </cell>
          <cell r="E204" t="str">
            <v>Otplata dugova</v>
          </cell>
          <cell r="F204" t="str">
            <v>Repayment of Debt</v>
          </cell>
          <cell r="G204" t="str">
            <v>Otplata dugova</v>
          </cell>
        </row>
        <row r="205">
          <cell r="D205">
            <v>461</v>
          </cell>
          <cell r="E205" t="str">
            <v>Otplata duga</v>
          </cell>
          <cell r="F205" t="str">
            <v>Repayment of Debt</v>
          </cell>
          <cell r="G205" t="str">
            <v>Otplata duga</v>
          </cell>
        </row>
        <row r="206">
          <cell r="D206">
            <v>4611</v>
          </cell>
          <cell r="E206" t="str">
            <v>Otplata hartija od vrijednosti i kredita rezidentima</v>
          </cell>
          <cell r="F206" t="str">
            <v>Repayment of Domestic Debt</v>
          </cell>
          <cell r="G206" t="str">
            <v>Otplata hartija od vrijednosti i kredita rezidentima</v>
          </cell>
        </row>
        <row r="207">
          <cell r="D207">
            <v>4612</v>
          </cell>
          <cell r="E207" t="str">
            <v>Otplata hartija od vrijednosti i kredita nerezidentima</v>
          </cell>
          <cell r="F207" t="str">
            <v>Repayment of Foreign Debt</v>
          </cell>
          <cell r="G207" t="str">
            <v>Otplata hartija od vrijednosti i kredita nerezidentima</v>
          </cell>
        </row>
        <row r="208">
          <cell r="D208">
            <v>462</v>
          </cell>
          <cell r="E208" t="str">
            <v>Otplata garancija</v>
          </cell>
          <cell r="F208" t="str">
            <v>Repayment of Guarantees</v>
          </cell>
          <cell r="G208" t="str">
            <v>Otplata garancija</v>
          </cell>
        </row>
        <row r="209">
          <cell r="D209">
            <v>4621</v>
          </cell>
          <cell r="E209" t="str">
            <v>Otplata garancija u zemlji</v>
          </cell>
          <cell r="F209" t="str">
            <v>Repayment of Domestic Guarantees</v>
          </cell>
          <cell r="G209" t="str">
            <v>Otplata garancija u zemlji</v>
          </cell>
        </row>
        <row r="210">
          <cell r="D210">
            <v>4622</v>
          </cell>
          <cell r="E210" t="str">
            <v>Otplata garancija u inostranstvu</v>
          </cell>
          <cell r="F210" t="str">
            <v>Repayment of Foreign Guarantees</v>
          </cell>
          <cell r="G210" t="str">
            <v>Otplata garancija u inostranstvu</v>
          </cell>
        </row>
        <row r="211">
          <cell r="D211">
            <v>4630</v>
          </cell>
          <cell r="E211" t="str">
            <v>Otplata obaveza iz prethodnih godina</v>
          </cell>
          <cell r="F211" t="str">
            <v>Repayments of Arrears</v>
          </cell>
          <cell r="G211" t="str">
            <v>Otplata obaveza iz prethodnih godina</v>
          </cell>
        </row>
        <row r="212">
          <cell r="D212">
            <v>47</v>
          </cell>
          <cell r="E212" t="str">
            <v>Rezerve</v>
          </cell>
          <cell r="F212" t="str">
            <v>Reserves</v>
          </cell>
          <cell r="G212" t="str">
            <v>Rezerve</v>
          </cell>
        </row>
        <row r="213">
          <cell r="D213">
            <v>4710</v>
          </cell>
          <cell r="E213" t="str">
            <v>Tekuća budžetska rezerva</v>
          </cell>
          <cell r="F213" t="str">
            <v>Current Budget Reserve</v>
          </cell>
          <cell r="G213" t="str">
            <v>Tekuća budžetska rezerva</v>
          </cell>
        </row>
        <row r="214">
          <cell r="D214">
            <v>4720</v>
          </cell>
          <cell r="E214" t="str">
            <v>Stalna budžetska rezerva</v>
          </cell>
          <cell r="F214" t="str">
            <v>Permanent Budget Reserve</v>
          </cell>
          <cell r="G214" t="str">
            <v>Stalna budžetska rezerva</v>
          </cell>
        </row>
        <row r="215">
          <cell r="D215">
            <v>4730</v>
          </cell>
          <cell r="E215" t="str">
            <v>Ostale rezerve</v>
          </cell>
          <cell r="F215" t="str">
            <v>Other Reserves</v>
          </cell>
          <cell r="G215" t="str">
            <v>Ostale rezerve</v>
          </cell>
        </row>
        <row r="216">
          <cell r="D216">
            <v>0</v>
          </cell>
          <cell r="E216">
            <v>0</v>
          </cell>
          <cell r="F216">
            <v>0</v>
          </cell>
          <cell r="G216">
            <v>0</v>
          </cell>
        </row>
        <row r="217">
          <cell r="D217">
            <v>1000</v>
          </cell>
          <cell r="E217" t="str">
            <v>Suficit / deficit</v>
          </cell>
          <cell r="F217" t="str">
            <v>Surplus / deficit</v>
          </cell>
          <cell r="G217" t="str">
            <v>Suficit / deficit</v>
          </cell>
        </row>
        <row r="218">
          <cell r="D218">
            <v>1001</v>
          </cell>
          <cell r="E218" t="str">
            <v>Primarni bilans</v>
          </cell>
          <cell r="F218" t="str">
            <v>Primary balance</v>
          </cell>
          <cell r="G218" t="str">
            <v>Primarni bilans</v>
          </cell>
        </row>
        <row r="219">
          <cell r="D219">
            <v>0</v>
          </cell>
          <cell r="E219">
            <v>0</v>
          </cell>
          <cell r="F219" t="str">
            <v xml:space="preserve"> </v>
          </cell>
          <cell r="G219">
            <v>0</v>
          </cell>
        </row>
        <row r="220">
          <cell r="D220">
            <v>1002</v>
          </cell>
          <cell r="E220" t="str">
            <v>Nedostajuća sredstva</v>
          </cell>
          <cell r="F220" t="str">
            <v>Financing needs</v>
          </cell>
          <cell r="G220" t="str">
            <v>Nedostajuća sredstva</v>
          </cell>
        </row>
        <row r="221">
          <cell r="D221">
            <v>1003</v>
          </cell>
          <cell r="E221" t="str">
            <v>Finansiranje</v>
          </cell>
          <cell r="F221" t="str">
            <v>Financing</v>
          </cell>
          <cell r="G221" t="str">
            <v>Finansiranje</v>
          </cell>
        </row>
        <row r="222">
          <cell r="D222">
            <v>0</v>
          </cell>
          <cell r="E222">
            <v>0</v>
          </cell>
          <cell r="F222">
            <v>0</v>
          </cell>
          <cell r="G222">
            <v>0</v>
          </cell>
        </row>
        <row r="223">
          <cell r="D223">
            <v>1004</v>
          </cell>
          <cell r="E223" t="str">
            <v>Povećanje / smanjenje depozita</v>
          </cell>
          <cell r="F223" t="str">
            <v>Increase / decrease of deposits</v>
          </cell>
          <cell r="G223" t="str">
            <v>Povećanje / smanjenje depozita</v>
          </cell>
        </row>
        <row r="243">
          <cell r="G243" t="str">
            <v>Jan - Dec</v>
          </cell>
        </row>
        <row r="244">
          <cell r="G244" t="str">
            <v>Jan - Dec</v>
          </cell>
        </row>
        <row r="246">
          <cell r="G246" t="str">
            <v>BDP</v>
          </cell>
        </row>
        <row r="247">
          <cell r="G247" t="str">
            <v>% BDP</v>
          </cell>
        </row>
        <row r="250">
          <cell r="G250" t="str">
            <v>Plan ostvarenja budžeta</v>
          </cell>
        </row>
      </sheetData>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trlProp" Target="../ctrlProps/ctrlProp16.xml"/><Relationship Id="rId4" Type="http://schemas.openxmlformats.org/officeDocument/2006/relationships/ctrlProp" Target="../ctrlProps/ctrlProp1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T67"/>
  <sheetViews>
    <sheetView topLeftCell="E1" zoomScale="106" zoomScaleNormal="106" workbookViewId="0">
      <pane ySplit="5" topLeftCell="A6" activePane="bottomLeft" state="frozen"/>
      <selection pane="bottomLeft" activeCell="H4" sqref="H4"/>
    </sheetView>
  </sheetViews>
  <sheetFormatPr defaultColWidth="9.140625" defaultRowHeight="15"/>
  <cols>
    <col min="1" max="1" width="5" style="5" bestFit="1" customWidth="1"/>
    <col min="2" max="2" width="11.7109375" style="5" customWidth="1"/>
    <col min="3" max="6" width="9.140625" style="5"/>
    <col min="7" max="13" width="12.42578125" style="5" customWidth="1"/>
    <col min="14" max="18" width="12.140625" style="5" customWidth="1"/>
    <col min="19" max="16384" width="9.140625" style="5"/>
  </cols>
  <sheetData>
    <row r="1" spans="1:20" s="1" customFormat="1"/>
    <row r="2" spans="1:20" s="1" customFormat="1">
      <c r="C2" s="2"/>
      <c r="E2" s="3" t="str">
        <f>+Master!G6</f>
        <v>Montenegro</v>
      </c>
      <c r="I2" s="4"/>
    </row>
    <row r="3" spans="1:20" s="1" customFormat="1">
      <c r="E3" s="4" t="str">
        <f>+Master!G7</f>
        <v>Ministry of Finance</v>
      </c>
    </row>
    <row r="4" spans="1:20" s="1" customFormat="1">
      <c r="E4" s="4" t="str">
        <f>+Master!G8</f>
        <v>Direcorate for Economic Policy and Developement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2019-01</v>
      </c>
      <c r="O6" s="168" t="str">
        <f>+CONCATENATE(N6,"p")</f>
        <v>2019-01p</v>
      </c>
      <c r="P6" s="152"/>
      <c r="Q6" s="152"/>
      <c r="R6" s="168" t="str">
        <f>+IF(Master!B3-10&gt;=0,CONCATENATE(Master!B4-1,"-",Master!B3),CONCATENATE(Master!B4-1,"-0",Master!B3))</f>
        <v>2018-01</v>
      </c>
      <c r="S6" s="152"/>
      <c r="T6" s="152"/>
    </row>
    <row r="7" spans="1:20">
      <c r="A7" s="169"/>
      <c r="B7" s="482" t="s">
        <v>707</v>
      </c>
      <c r="C7" s="483"/>
      <c r="D7" s="483"/>
      <c r="E7" s="483"/>
      <c r="F7" s="483"/>
      <c r="G7" s="491" t="s">
        <v>705</v>
      </c>
      <c r="H7" s="492"/>
      <c r="I7" s="492"/>
      <c r="J7" s="492"/>
      <c r="K7" s="492"/>
      <c r="L7" s="492"/>
      <c r="M7" s="493"/>
      <c r="N7" s="494" t="str">
        <f>+Master!G242</f>
        <v>December</v>
      </c>
      <c r="O7" s="492"/>
      <c r="P7" s="492"/>
      <c r="Q7" s="492"/>
      <c r="R7" s="492"/>
      <c r="S7" s="492"/>
      <c r="T7" s="495"/>
    </row>
    <row r="8" spans="1:20">
      <c r="A8" s="169"/>
      <c r="B8" s="484"/>
      <c r="C8" s="485"/>
      <c r="D8" s="485"/>
      <c r="E8" s="485"/>
      <c r="F8" s="486"/>
      <c r="G8" s="170" t="str">
        <f>+Master!G23</f>
        <v>Execution</v>
      </c>
      <c r="H8" s="170" t="str">
        <f>+Master!G22</f>
        <v>Plan</v>
      </c>
      <c r="I8" s="480" t="str">
        <f>+Master!G260</f>
        <v>Deviation</v>
      </c>
      <c r="J8" s="480"/>
      <c r="K8" s="170" t="str">
        <f>+CONCATENATE(Master!G245," ",Master!B4-1)</f>
        <v>Jan - Jan 2018</v>
      </c>
      <c r="L8" s="480" t="str">
        <f>+I8</f>
        <v>Deviation</v>
      </c>
      <c r="M8" s="490"/>
      <c r="N8" s="171" t="str">
        <f>+G8</f>
        <v>Execution</v>
      </c>
      <c r="O8" s="170" t="str">
        <f>+H8</f>
        <v>Plan</v>
      </c>
      <c r="P8" s="480" t="str">
        <f>+I8</f>
        <v>Deviation</v>
      </c>
      <c r="Q8" s="480"/>
      <c r="R8" s="170" t="str">
        <f>+CONCATENATE(Master!G244," ",Master!B4-1)</f>
        <v>January 2018</v>
      </c>
      <c r="S8" s="480" t="str">
        <f>+P8</f>
        <v>Deviation</v>
      </c>
      <c r="T8" s="481"/>
    </row>
    <row r="9" spans="1:20" ht="15.75" thickBot="1">
      <c r="A9" s="169"/>
      <c r="B9" s="487"/>
      <c r="C9" s="488"/>
      <c r="D9" s="488"/>
      <c r="E9" s="488"/>
      <c r="F9" s="489"/>
      <c r="G9" s="162" t="s">
        <v>428</v>
      </c>
      <c r="H9" s="162" t="s">
        <v>428</v>
      </c>
      <c r="I9" s="162" t="s">
        <v>428</v>
      </c>
      <c r="J9" s="162" t="s">
        <v>693</v>
      </c>
      <c r="K9" s="162" t="s">
        <v>428</v>
      </c>
      <c r="L9" s="162" t="s">
        <v>428</v>
      </c>
      <c r="M9" s="172" t="s">
        <v>693</v>
      </c>
      <c r="N9" s="173" t="s">
        <v>428</v>
      </c>
      <c r="O9" s="162" t="s">
        <v>428</v>
      </c>
      <c r="P9" s="162" t="s">
        <v>428</v>
      </c>
      <c r="Q9" s="162" t="s">
        <v>693</v>
      </c>
      <c r="R9" s="162" t="s">
        <v>428</v>
      </c>
      <c r="S9" s="162" t="s">
        <v>428</v>
      </c>
      <c r="T9" s="174" t="s">
        <v>693</v>
      </c>
    </row>
    <row r="10" spans="1:20" ht="15.75" thickBot="1">
      <c r="A10" s="175">
        <v>7</v>
      </c>
      <c r="B10" s="450" t="str">
        <f>+VLOOKUP($A10,Master!$D$27:$G$225,4,FALSE)</f>
        <v>Total Revenues</v>
      </c>
      <c r="C10" s="451"/>
      <c r="D10" s="451"/>
      <c r="E10" s="451"/>
      <c r="F10" s="451"/>
      <c r="G10" s="176">
        <v>1351853176.5899999</v>
      </c>
      <c r="H10" s="176">
        <v>1276056399.4371703</v>
      </c>
      <c r="I10" s="177">
        <f>+G10-H10</f>
        <v>75796777.152829647</v>
      </c>
      <c r="J10" s="178">
        <f>+IF(ISNUMBER(G10/H10-1),G10/H10-1,"…")</f>
        <v>5.9399237515098235E-2</v>
      </c>
      <c r="K10" s="176">
        <v>1243436508.1900001</v>
      </c>
      <c r="L10" s="177">
        <f>+G10-K10</f>
        <v>108416668.39999986</v>
      </c>
      <c r="M10" s="179">
        <f>+IF(ISNUMBER(G10/K10-1),G10/K10-1,"…")</f>
        <v>8.7191157478410997E-2</v>
      </c>
      <c r="N10" s="180">
        <v>155249038.93000004</v>
      </c>
      <c r="O10" s="176">
        <v>145612291.91159928</v>
      </c>
      <c r="P10" s="177">
        <f>+N10-O10</f>
        <v>9636747.0184007585</v>
      </c>
      <c r="Q10" s="178">
        <f>+IF(ISNUMBER(N10/O10-1),N10/O10-1,"…")</f>
        <v>6.6180862150368336E-2</v>
      </c>
      <c r="R10" s="176">
        <v>145120002.57999998</v>
      </c>
      <c r="S10" s="177">
        <f>+N10-R10</f>
        <v>10129036.350000054</v>
      </c>
      <c r="T10" s="181">
        <f>+IF(ISNUMBER(N10/R10-1),N10/R10-1,"…")</f>
        <v>6.9797658282263697E-2</v>
      </c>
    </row>
    <row r="11" spans="1:20">
      <c r="A11" s="175">
        <v>711</v>
      </c>
      <c r="B11" s="452" t="str">
        <f>+VLOOKUP($A11,Master!$D$27:$G$225,4,FALSE)</f>
        <v>Taxes</v>
      </c>
      <c r="C11" s="453"/>
      <c r="D11" s="453"/>
      <c r="E11" s="453"/>
      <c r="F11" s="453"/>
      <c r="G11" s="182">
        <v>833203582.51999998</v>
      </c>
      <c r="H11" s="182">
        <v>797828901.35953081</v>
      </c>
      <c r="I11" s="183">
        <f t="shared" ref="I11:I67" si="0">+G11-H11</f>
        <v>35374681.160469174</v>
      </c>
      <c r="J11" s="184">
        <f t="shared" ref="J11:J67" si="1">+IF(ISNUMBER(G11/H11-1),G11/H11-1,"…")</f>
        <v>4.4338681013171399E-2</v>
      </c>
      <c r="K11" s="182">
        <v>755696459.51000011</v>
      </c>
      <c r="L11" s="183">
        <f t="shared" ref="L11:L67" si="2">+G11-K11</f>
        <v>77507123.009999871</v>
      </c>
      <c r="M11" s="185">
        <f t="shared" ref="M11:M67" si="3">+IF(ISNUMBER(G11/K11-1),G11/K11-1,"…")</f>
        <v>0.10256382974224354</v>
      </c>
      <c r="N11" s="186">
        <v>70043886.920000002</v>
      </c>
      <c r="O11" s="182">
        <v>76418346.230174497</v>
      </c>
      <c r="P11" s="183">
        <f t="shared" ref="P11:P67" si="4">+N11-O11</f>
        <v>-6374459.310174495</v>
      </c>
      <c r="Q11" s="184">
        <f t="shared" ref="Q11:Q67" si="5">+IF(ISNUMBER(N11/O11-1),N11/O11-1,"…")</f>
        <v>-8.3415300443357099E-2</v>
      </c>
      <c r="R11" s="182">
        <v>72178168.760000005</v>
      </c>
      <c r="S11" s="183">
        <f t="shared" ref="S11:S67" si="6">+N11-R11</f>
        <v>-2134281.8400000036</v>
      </c>
      <c r="T11" s="187">
        <f t="shared" ref="T11:T67" si="7">+IF(ISNUMBER(N11/R11-1),N11/R11-1,"…")</f>
        <v>-2.9569631325736645E-2</v>
      </c>
    </row>
    <row r="12" spans="1:20">
      <c r="A12" s="175">
        <v>7111</v>
      </c>
      <c r="B12" s="454" t="str">
        <f>+VLOOKUP($A12,Master!$D$27:$G$225,4,FALSE)</f>
        <v>Personal Income Tax</v>
      </c>
      <c r="C12" s="455"/>
      <c r="D12" s="455"/>
      <c r="E12" s="455"/>
      <c r="F12" s="455"/>
      <c r="G12" s="188">
        <v>104405821.67</v>
      </c>
      <c r="H12" s="188">
        <v>96011654.614494905</v>
      </c>
      <c r="I12" s="189">
        <f t="shared" si="0"/>
        <v>8394167.0555050969</v>
      </c>
      <c r="J12" s="190">
        <f t="shared" si="1"/>
        <v>8.7428626130955367E-2</v>
      </c>
      <c r="K12" s="188">
        <v>95618433.909999996</v>
      </c>
      <c r="L12" s="189">
        <f t="shared" si="2"/>
        <v>8787387.7600000054</v>
      </c>
      <c r="M12" s="191">
        <f t="shared" si="3"/>
        <v>9.1900561436417672E-2</v>
      </c>
      <c r="N12" s="192">
        <v>15621993.34</v>
      </c>
      <c r="O12" s="188">
        <v>15517267.438764038</v>
      </c>
      <c r="P12" s="189">
        <f t="shared" si="4"/>
        <v>104725.90123596229</v>
      </c>
      <c r="Q12" s="190">
        <f t="shared" si="5"/>
        <v>6.7489911899272226E-3</v>
      </c>
      <c r="R12" s="188">
        <v>15533677.899999995</v>
      </c>
      <c r="S12" s="189">
        <f t="shared" si="6"/>
        <v>88315.440000005066</v>
      </c>
      <c r="T12" s="193">
        <f t="shared" si="7"/>
        <v>5.6854172314211304E-3</v>
      </c>
    </row>
    <row r="13" spans="1:20">
      <c r="A13" s="175">
        <v>7112</v>
      </c>
      <c r="B13" s="454" t="str">
        <f>+VLOOKUP($A13,Master!$D$27:$G$225,4,FALSE)</f>
        <v>Corporate Income Tax</v>
      </c>
      <c r="C13" s="455"/>
      <c r="D13" s="455"/>
      <c r="E13" s="455"/>
      <c r="F13" s="455"/>
      <c r="G13" s="188">
        <v>45020371.5</v>
      </c>
      <c r="H13" s="188">
        <v>44395641.531501003</v>
      </c>
      <c r="I13" s="189">
        <f t="shared" si="0"/>
        <v>624729.96849899739</v>
      </c>
      <c r="J13" s="190">
        <f t="shared" si="1"/>
        <v>1.4071876133510131E-2</v>
      </c>
      <c r="K13" s="188">
        <v>40638726.390000008</v>
      </c>
      <c r="L13" s="189">
        <f t="shared" si="2"/>
        <v>4381645.109999992</v>
      </c>
      <c r="M13" s="191">
        <f t="shared" si="3"/>
        <v>0.10781944955534306</v>
      </c>
      <c r="N13" s="192">
        <v>1484776.32</v>
      </c>
      <c r="O13" s="188">
        <v>1100346.3151346263</v>
      </c>
      <c r="P13" s="189">
        <f t="shared" si="4"/>
        <v>384430.00486537372</v>
      </c>
      <c r="Q13" s="190">
        <f t="shared" si="5"/>
        <v>0.34937182919391985</v>
      </c>
      <c r="R13" s="188">
        <v>1041215.8400000002</v>
      </c>
      <c r="S13" s="189">
        <f t="shared" si="6"/>
        <v>443560.47999999986</v>
      </c>
      <c r="T13" s="193">
        <f t="shared" si="7"/>
        <v>0.42600243192612175</v>
      </c>
    </row>
    <row r="14" spans="1:20">
      <c r="A14" s="175">
        <v>7113</v>
      </c>
      <c r="B14" s="454" t="str">
        <f>+VLOOKUP($A14,Master!$D$27:$G$225,4,FALSE)</f>
        <v xml:space="preserve">Taxes on Sales of Property </v>
      </c>
      <c r="C14" s="455"/>
      <c r="D14" s="455"/>
      <c r="E14" s="455"/>
      <c r="F14" s="455"/>
      <c r="G14" s="188">
        <v>1479399.88</v>
      </c>
      <c r="H14" s="188">
        <v>1544536.6728920399</v>
      </c>
      <c r="I14" s="189">
        <f t="shared" si="0"/>
        <v>-65136.792892039986</v>
      </c>
      <c r="J14" s="190">
        <f t="shared" si="1"/>
        <v>-4.217238349548269E-2</v>
      </c>
      <c r="K14" s="188">
        <v>1440565.32</v>
      </c>
      <c r="L14" s="189">
        <f t="shared" si="2"/>
        <v>38834.559999999823</v>
      </c>
      <c r="M14" s="191">
        <f t="shared" si="3"/>
        <v>2.6957861237420166E-2</v>
      </c>
      <c r="N14" s="192">
        <v>164005.82999999999</v>
      </c>
      <c r="O14" s="188">
        <v>149884.2713057833</v>
      </c>
      <c r="P14" s="189">
        <f t="shared" si="4"/>
        <v>14121.558694216685</v>
      </c>
      <c r="Q14" s="190">
        <f t="shared" si="5"/>
        <v>9.4216414912588586E-2</v>
      </c>
      <c r="R14" s="188">
        <v>140999.42000000001</v>
      </c>
      <c r="S14" s="189">
        <f t="shared" si="6"/>
        <v>23006.409999999974</v>
      </c>
      <c r="T14" s="193">
        <f t="shared" si="7"/>
        <v>0.16316669955096241</v>
      </c>
    </row>
    <row r="15" spans="1:20">
      <c r="A15" s="175">
        <v>7114</v>
      </c>
      <c r="B15" s="454" t="str">
        <f>+VLOOKUP($A15,Master!$D$27:$G$225,4,FALSE)</f>
        <v>Value Added Tax</v>
      </c>
      <c r="C15" s="455"/>
      <c r="D15" s="455"/>
      <c r="E15" s="455"/>
      <c r="F15" s="455"/>
      <c r="G15" s="188">
        <v>497589192.80000001</v>
      </c>
      <c r="H15" s="188">
        <v>455945630.52919102</v>
      </c>
      <c r="I15" s="189">
        <f t="shared" si="0"/>
        <v>41643562.270808995</v>
      </c>
      <c r="J15" s="190">
        <f t="shared" si="1"/>
        <v>9.1334491400818063E-2</v>
      </c>
      <c r="K15" s="188">
        <v>429195069.32999998</v>
      </c>
      <c r="L15" s="189">
        <f t="shared" si="2"/>
        <v>68394123.470000029</v>
      </c>
      <c r="M15" s="191">
        <f t="shared" si="3"/>
        <v>0.15935440166348491</v>
      </c>
      <c r="N15" s="192">
        <v>37184322.609999999</v>
      </c>
      <c r="O15" s="188">
        <v>41248055.373853616</v>
      </c>
      <c r="P15" s="189">
        <f t="shared" si="4"/>
        <v>-4063732.763853617</v>
      </c>
      <c r="Q15" s="190">
        <f t="shared" si="5"/>
        <v>-9.8519378114235723E-2</v>
      </c>
      <c r="R15" s="188">
        <v>40192913.060000002</v>
      </c>
      <c r="S15" s="189">
        <f t="shared" si="6"/>
        <v>-3008590.450000003</v>
      </c>
      <c r="T15" s="193">
        <f t="shared" si="7"/>
        <v>-7.4853754578792953E-2</v>
      </c>
    </row>
    <row r="16" spans="1:20">
      <c r="A16" s="175">
        <v>7115</v>
      </c>
      <c r="B16" s="454" t="str">
        <f>+VLOOKUP($A16,Master!$D$27:$G$225,4,FALSE)</f>
        <v>Excises</v>
      </c>
      <c r="C16" s="455"/>
      <c r="D16" s="455"/>
      <c r="E16" s="455"/>
      <c r="F16" s="455"/>
      <c r="G16" s="188">
        <v>156466946.75</v>
      </c>
      <c r="H16" s="188">
        <v>171111988.52539012</v>
      </c>
      <c r="I16" s="189">
        <f t="shared" si="0"/>
        <v>-14645041.775390118</v>
      </c>
      <c r="J16" s="190">
        <f t="shared" si="1"/>
        <v>-8.5587467608776224E-2</v>
      </c>
      <c r="K16" s="188">
        <v>161445470.17000002</v>
      </c>
      <c r="L16" s="189">
        <f t="shared" si="2"/>
        <v>-4978523.4200000167</v>
      </c>
      <c r="M16" s="191">
        <f t="shared" si="3"/>
        <v>-3.083718245397471E-2</v>
      </c>
      <c r="N16" s="192">
        <v>13096343.609999999</v>
      </c>
      <c r="O16" s="188">
        <v>16210263.721078064</v>
      </c>
      <c r="P16" s="189">
        <f t="shared" si="4"/>
        <v>-3113920.1110780649</v>
      </c>
      <c r="Q16" s="190">
        <f t="shared" si="5"/>
        <v>-0.19209558614577393</v>
      </c>
      <c r="R16" s="188">
        <v>13187797.070000002</v>
      </c>
      <c r="S16" s="189">
        <f t="shared" si="6"/>
        <v>-91453.460000002757</v>
      </c>
      <c r="T16" s="193">
        <f t="shared" si="7"/>
        <v>-6.9347033105358058E-3</v>
      </c>
    </row>
    <row r="17" spans="1:20">
      <c r="A17" s="175">
        <v>7116</v>
      </c>
      <c r="B17" s="454" t="str">
        <f>+VLOOKUP($A17,Master!$D$27:$G$225,4,FALSE)</f>
        <v>Tax on International Trade and Transactions</v>
      </c>
      <c r="C17" s="455"/>
      <c r="D17" s="455"/>
      <c r="E17" s="455"/>
      <c r="F17" s="455"/>
      <c r="G17" s="188">
        <v>22270229.460000001</v>
      </c>
      <c r="H17" s="188">
        <v>23735353.696558259</v>
      </c>
      <c r="I17" s="189">
        <f t="shared" si="0"/>
        <v>-1465124.2365582585</v>
      </c>
      <c r="J17" s="190">
        <f t="shared" si="1"/>
        <v>-6.1727508057767388E-2</v>
      </c>
      <c r="K17" s="188">
        <v>22269382.640000001</v>
      </c>
      <c r="L17" s="189">
        <f t="shared" si="2"/>
        <v>846.82000000029802</v>
      </c>
      <c r="M17" s="191">
        <f t="shared" si="3"/>
        <v>3.8026200083196571E-5</v>
      </c>
      <c r="N17" s="192">
        <v>1965267.81</v>
      </c>
      <c r="O17" s="188">
        <v>1802456.6976206759</v>
      </c>
      <c r="P17" s="189">
        <f t="shared" si="4"/>
        <v>162811.11237932416</v>
      </c>
      <c r="Q17" s="190">
        <f t="shared" si="5"/>
        <v>9.0327336348352771E-2</v>
      </c>
      <c r="R17" s="188">
        <v>1691131.2300000002</v>
      </c>
      <c r="S17" s="189">
        <f t="shared" si="6"/>
        <v>274136.57999999984</v>
      </c>
      <c r="T17" s="193">
        <f t="shared" si="7"/>
        <v>0.16210248804878358</v>
      </c>
    </row>
    <row r="18" spans="1:20">
      <c r="A18" s="175">
        <v>7117</v>
      </c>
      <c r="B18" s="454" t="e">
        <f>+VLOOKUP($A18,Master!$D$27:$G$225,4,FALSE)</f>
        <v>#N/A</v>
      </c>
      <c r="C18" s="455"/>
      <c r="D18" s="455"/>
      <c r="E18" s="455"/>
      <c r="F18" s="455"/>
      <c r="G18" s="188">
        <v>0</v>
      </c>
      <c r="H18" s="188">
        <v>0</v>
      </c>
      <c r="I18" s="189">
        <f t="shared" si="0"/>
        <v>0</v>
      </c>
      <c r="J18" s="190" t="str">
        <f t="shared" si="1"/>
        <v>…</v>
      </c>
      <c r="K18" s="188">
        <v>0</v>
      </c>
      <c r="L18" s="189">
        <f t="shared" si="2"/>
        <v>0</v>
      </c>
      <c r="M18" s="191" t="str">
        <f t="shared" si="3"/>
        <v>…</v>
      </c>
      <c r="N18" s="192">
        <v>0</v>
      </c>
      <c r="O18" s="188">
        <v>0</v>
      </c>
      <c r="P18" s="189">
        <f t="shared" si="4"/>
        <v>0</v>
      </c>
      <c r="Q18" s="190" t="str">
        <f t="shared" si="5"/>
        <v>…</v>
      </c>
      <c r="R18" s="188">
        <v>0</v>
      </c>
      <c r="S18" s="189">
        <f t="shared" si="6"/>
        <v>0</v>
      </c>
      <c r="T18" s="193" t="str">
        <f t="shared" si="7"/>
        <v>…</v>
      </c>
    </row>
    <row r="19" spans="1:20">
      <c r="A19" s="175">
        <v>7118</v>
      </c>
      <c r="B19" s="454" t="str">
        <f>+VLOOKUP($A19,Master!$D$27:$G$225,4,FALSE)</f>
        <v>Other Republic Taxes</v>
      </c>
      <c r="C19" s="455"/>
      <c r="D19" s="455"/>
      <c r="E19" s="455"/>
      <c r="F19" s="455"/>
      <c r="G19" s="188">
        <v>5971620.4600000009</v>
      </c>
      <c r="H19" s="188">
        <v>5084095.7895035082</v>
      </c>
      <c r="I19" s="189">
        <f t="shared" si="0"/>
        <v>887524.67049649265</v>
      </c>
      <c r="J19" s="190">
        <f t="shared" si="1"/>
        <v>0.17456883332702988</v>
      </c>
      <c r="K19" s="188">
        <v>5088811.7500000009</v>
      </c>
      <c r="L19" s="189">
        <f t="shared" si="2"/>
        <v>882808.71</v>
      </c>
      <c r="M19" s="191">
        <f t="shared" si="3"/>
        <v>0.17348032377106493</v>
      </c>
      <c r="N19" s="192">
        <v>527177.4</v>
      </c>
      <c r="O19" s="188">
        <v>390072.41241769306</v>
      </c>
      <c r="P19" s="189">
        <f t="shared" si="4"/>
        <v>137104.98758230696</v>
      </c>
      <c r="Q19" s="190">
        <f t="shared" si="5"/>
        <v>0.35148598880018644</v>
      </c>
      <c r="R19" s="188">
        <v>390434.24000000005</v>
      </c>
      <c r="S19" s="189">
        <f t="shared" si="6"/>
        <v>136743.15999999997</v>
      </c>
      <c r="T19" s="193">
        <f t="shared" si="7"/>
        <v>0.35023352460071111</v>
      </c>
    </row>
    <row r="20" spans="1:20">
      <c r="A20" s="175">
        <v>712</v>
      </c>
      <c r="B20" s="458" t="str">
        <f>+VLOOKUP($A20,Master!$D$27:$G$225,4,FALSE)</f>
        <v>Contributions</v>
      </c>
      <c r="C20" s="459"/>
      <c r="D20" s="459"/>
      <c r="E20" s="459"/>
      <c r="F20" s="459"/>
      <c r="G20" s="194">
        <v>444303244.54999995</v>
      </c>
      <c r="H20" s="194">
        <v>397823173.70918262</v>
      </c>
      <c r="I20" s="195">
        <f t="shared" si="0"/>
        <v>46480070.840817332</v>
      </c>
      <c r="J20" s="196">
        <f t="shared" si="1"/>
        <v>0.11683600632776425</v>
      </c>
      <c r="K20" s="194">
        <v>398494284.19000012</v>
      </c>
      <c r="L20" s="195">
        <f t="shared" si="2"/>
        <v>45808960.359999835</v>
      </c>
      <c r="M20" s="197">
        <f t="shared" si="3"/>
        <v>0.11495512527391316</v>
      </c>
      <c r="N20" s="198">
        <v>75176038.930000007</v>
      </c>
      <c r="O20" s="194">
        <v>59783744.593186989</v>
      </c>
      <c r="P20" s="195">
        <f t="shared" si="4"/>
        <v>15392294.336813018</v>
      </c>
      <c r="Q20" s="196">
        <f t="shared" si="5"/>
        <v>0.25746621329181751</v>
      </c>
      <c r="R20" s="194">
        <v>60241080.990000002</v>
      </c>
      <c r="S20" s="195">
        <f t="shared" si="6"/>
        <v>14934957.940000005</v>
      </c>
      <c r="T20" s="199">
        <f t="shared" si="7"/>
        <v>0.24791981974027322</v>
      </c>
    </row>
    <row r="21" spans="1:20">
      <c r="A21" s="175">
        <v>7121</v>
      </c>
      <c r="B21" s="454" t="str">
        <f>+VLOOKUP($A21,Master!$D$27:$G$225,4,FALSE)</f>
        <v>Contributions for Pension and Disability Insurance</v>
      </c>
      <c r="C21" s="455"/>
      <c r="D21" s="455"/>
      <c r="E21" s="455"/>
      <c r="F21" s="455"/>
      <c r="G21" s="188">
        <v>270120228.04000002</v>
      </c>
      <c r="H21" s="188">
        <v>234882396.70208701</v>
      </c>
      <c r="I21" s="189">
        <f t="shared" si="0"/>
        <v>35237831.337913007</v>
      </c>
      <c r="J21" s="190">
        <f t="shared" si="1"/>
        <v>0.15002329605230869</v>
      </c>
      <c r="K21" s="188">
        <v>241949355.73000002</v>
      </c>
      <c r="L21" s="189">
        <f t="shared" si="2"/>
        <v>28170872.310000002</v>
      </c>
      <c r="M21" s="191">
        <f t="shared" si="3"/>
        <v>0.11643292963109553</v>
      </c>
      <c r="N21" s="192">
        <v>45661635.619999997</v>
      </c>
      <c r="O21" s="188">
        <v>35471517.456119657</v>
      </c>
      <c r="P21" s="189">
        <f t="shared" si="4"/>
        <v>10190118.163880341</v>
      </c>
      <c r="Q21" s="190">
        <f t="shared" si="5"/>
        <v>0.28727607090635776</v>
      </c>
      <c r="R21" s="188">
        <v>36741484.630000003</v>
      </c>
      <c r="S21" s="189">
        <f t="shared" si="6"/>
        <v>8920150.9899999946</v>
      </c>
      <c r="T21" s="193">
        <f t="shared" si="7"/>
        <v>0.24278145207873703</v>
      </c>
    </row>
    <row r="22" spans="1:20">
      <c r="A22" s="175">
        <v>7122</v>
      </c>
      <c r="B22" s="454" t="str">
        <f>+VLOOKUP($A22,Master!$D$27:$G$225,4,FALSE)</f>
        <v>Contributions for Health Insurance</v>
      </c>
      <c r="C22" s="455"/>
      <c r="D22" s="455"/>
      <c r="E22" s="455"/>
      <c r="F22" s="455"/>
      <c r="G22" s="188">
        <v>151034703.57999998</v>
      </c>
      <c r="H22" s="188">
        <v>138667298.82084399</v>
      </c>
      <c r="I22" s="189">
        <f t="shared" si="0"/>
        <v>12367404.759155989</v>
      </c>
      <c r="J22" s="190">
        <f t="shared" si="1"/>
        <v>8.9187608501226201E-2</v>
      </c>
      <c r="K22" s="188">
        <v>134703897.09</v>
      </c>
      <c r="L22" s="189">
        <f t="shared" si="2"/>
        <v>16330806.48999998</v>
      </c>
      <c r="M22" s="191">
        <f t="shared" si="3"/>
        <v>0.1212348480095482</v>
      </c>
      <c r="N22" s="192">
        <v>25500379.309999999</v>
      </c>
      <c r="O22" s="188">
        <v>20777724.488506641</v>
      </c>
      <c r="P22" s="189">
        <f t="shared" si="4"/>
        <v>4722654.8214933574</v>
      </c>
      <c r="Q22" s="190">
        <f t="shared" si="5"/>
        <v>0.22729413050527891</v>
      </c>
      <c r="R22" s="188">
        <v>20296721.100000005</v>
      </c>
      <c r="S22" s="189">
        <f t="shared" si="6"/>
        <v>5203658.2099999934</v>
      </c>
      <c r="T22" s="193">
        <f t="shared" si="7"/>
        <v>0.25637925378991344</v>
      </c>
    </row>
    <row r="23" spans="1:20">
      <c r="A23" s="175">
        <v>7123</v>
      </c>
      <c r="B23" s="454" t="str">
        <f>+VLOOKUP($A23,Master!$D$27:$G$225,4,FALSE)</f>
        <v>Contributions for  Unemployment Insurance</v>
      </c>
      <c r="C23" s="455"/>
      <c r="D23" s="455"/>
      <c r="E23" s="455"/>
      <c r="F23" s="455"/>
      <c r="G23" s="188">
        <v>12160117.389999999</v>
      </c>
      <c r="H23" s="188">
        <v>11617385.520490499</v>
      </c>
      <c r="I23" s="189">
        <f t="shared" si="0"/>
        <v>542731.86950949952</v>
      </c>
      <c r="J23" s="190">
        <f t="shared" si="1"/>
        <v>4.6717212625184912E-2</v>
      </c>
      <c r="K23" s="188">
        <v>10770190.189999999</v>
      </c>
      <c r="L23" s="189">
        <f t="shared" si="2"/>
        <v>1389927.1999999993</v>
      </c>
      <c r="M23" s="191">
        <f t="shared" si="3"/>
        <v>0.12905317134422845</v>
      </c>
      <c r="N23" s="192">
        <v>2051002.51</v>
      </c>
      <c r="O23" s="188">
        <v>1773125.5378420665</v>
      </c>
      <c r="P23" s="189">
        <f t="shared" si="4"/>
        <v>277876.97215793352</v>
      </c>
      <c r="Q23" s="190">
        <f t="shared" si="5"/>
        <v>0.15671590433247951</v>
      </c>
      <c r="R23" s="188">
        <v>1652845.01</v>
      </c>
      <c r="S23" s="189">
        <f t="shared" si="6"/>
        <v>398157.5</v>
      </c>
      <c r="T23" s="193">
        <f t="shared" si="7"/>
        <v>0.24089221771616676</v>
      </c>
    </row>
    <row r="24" spans="1:20">
      <c r="A24" s="175">
        <v>7124</v>
      </c>
      <c r="B24" s="454" t="str">
        <f>+VLOOKUP($A24,Master!$D$27:$G$225,4,FALSE)</f>
        <v>Other contributions</v>
      </c>
      <c r="C24" s="455"/>
      <c r="D24" s="455"/>
      <c r="E24" s="455"/>
      <c r="F24" s="455"/>
      <c r="G24" s="188">
        <v>10988195.539999999</v>
      </c>
      <c r="H24" s="188">
        <v>12656092.6657611</v>
      </c>
      <c r="I24" s="189">
        <f t="shared" si="0"/>
        <v>-1667897.125761101</v>
      </c>
      <c r="J24" s="190">
        <f t="shared" si="1"/>
        <v>-0.13178610253647338</v>
      </c>
      <c r="K24" s="188">
        <v>11070841.18</v>
      </c>
      <c r="L24" s="189">
        <f t="shared" si="2"/>
        <v>-82645.640000000596</v>
      </c>
      <c r="M24" s="191">
        <f t="shared" si="3"/>
        <v>-7.4651635459556109E-3</v>
      </c>
      <c r="N24" s="192">
        <v>1963021.49</v>
      </c>
      <c r="O24" s="188">
        <v>1761377.1107186193</v>
      </c>
      <c r="P24" s="189">
        <f t="shared" si="4"/>
        <v>201644.37928138068</v>
      </c>
      <c r="Q24" s="190">
        <f t="shared" si="5"/>
        <v>0.11448109439727672</v>
      </c>
      <c r="R24" s="188">
        <v>1550030.2500000012</v>
      </c>
      <c r="S24" s="189">
        <f t="shared" si="6"/>
        <v>412991.23999999883</v>
      </c>
      <c r="T24" s="193">
        <f t="shared" si="7"/>
        <v>0.26644076139804262</v>
      </c>
    </row>
    <row r="25" spans="1:20">
      <c r="A25" s="175">
        <v>713</v>
      </c>
      <c r="B25" s="456" t="str">
        <f>+VLOOKUP($A25,Master!$D$27:$G$225,4,FALSE)</f>
        <v>Duties</v>
      </c>
      <c r="C25" s="457"/>
      <c r="D25" s="457"/>
      <c r="E25" s="457"/>
      <c r="F25" s="457"/>
      <c r="G25" s="200">
        <v>15006989.84</v>
      </c>
      <c r="H25" s="200">
        <v>20923047.198280636</v>
      </c>
      <c r="I25" s="201">
        <f t="shared" si="0"/>
        <v>-5916057.3582806364</v>
      </c>
      <c r="J25" s="202">
        <f t="shared" si="1"/>
        <v>-0.28275314308743671</v>
      </c>
      <c r="K25" s="200">
        <v>27179432.649999999</v>
      </c>
      <c r="L25" s="201">
        <f t="shared" si="2"/>
        <v>-12172442.809999999</v>
      </c>
      <c r="M25" s="203">
        <f t="shared" si="3"/>
        <v>-0.44785492643460312</v>
      </c>
      <c r="N25" s="204">
        <v>1146974.23</v>
      </c>
      <c r="O25" s="200">
        <v>2370557.2656825301</v>
      </c>
      <c r="P25" s="201">
        <f t="shared" si="4"/>
        <v>-1223583.0356825301</v>
      </c>
      <c r="Q25" s="202">
        <f t="shared" si="5"/>
        <v>-0.51615839591634438</v>
      </c>
      <c r="R25" s="200">
        <v>3282224.9699999997</v>
      </c>
      <c r="S25" s="201">
        <f t="shared" si="6"/>
        <v>-2135250.7399999998</v>
      </c>
      <c r="T25" s="205">
        <f t="shared" si="7"/>
        <v>-0.65054978239349626</v>
      </c>
    </row>
    <row r="26" spans="1:20">
      <c r="A26" s="175">
        <v>714</v>
      </c>
      <c r="B26" s="456" t="str">
        <f>+VLOOKUP($A26,Master!$D$27:$G$225,4,FALSE)</f>
        <v>Fees</v>
      </c>
      <c r="C26" s="457"/>
      <c r="D26" s="457"/>
      <c r="E26" s="457"/>
      <c r="F26" s="457"/>
      <c r="G26" s="200">
        <v>16956990.550000001</v>
      </c>
      <c r="H26" s="200">
        <v>13024243.768271768</v>
      </c>
      <c r="I26" s="201">
        <f t="shared" si="0"/>
        <v>3932746.7817282323</v>
      </c>
      <c r="J26" s="202">
        <f t="shared" si="1"/>
        <v>0.30195586413306841</v>
      </c>
      <c r="K26" s="200">
        <v>13233490.179999998</v>
      </c>
      <c r="L26" s="201">
        <f t="shared" si="2"/>
        <v>3723500.3700000029</v>
      </c>
      <c r="M26" s="203">
        <f t="shared" si="3"/>
        <v>0.28136948902772407</v>
      </c>
      <c r="N26" s="204">
        <v>1428133.03</v>
      </c>
      <c r="O26" s="200">
        <v>915688.23864849063</v>
      </c>
      <c r="P26" s="201">
        <f t="shared" si="4"/>
        <v>512444.7913515094</v>
      </c>
      <c r="Q26" s="202">
        <f t="shared" si="5"/>
        <v>0.5596280149976065</v>
      </c>
      <c r="R26" s="200">
        <v>927547.93</v>
      </c>
      <c r="S26" s="201">
        <f t="shared" si="6"/>
        <v>500585.1</v>
      </c>
      <c r="T26" s="205">
        <f t="shared" si="7"/>
        <v>0.53968650439444121</v>
      </c>
    </row>
    <row r="27" spans="1:20">
      <c r="A27" s="175">
        <v>715</v>
      </c>
      <c r="B27" s="456" t="str">
        <f>+VLOOKUP($A27,Master!$D$27:$G$225,4,FALSE)</f>
        <v>Other revenues</v>
      </c>
      <c r="C27" s="457"/>
      <c r="D27" s="457"/>
      <c r="E27" s="457"/>
      <c r="F27" s="457"/>
      <c r="G27" s="200">
        <v>29530041.649999999</v>
      </c>
      <c r="H27" s="200">
        <v>31410770.914738216</v>
      </c>
      <c r="I27" s="201">
        <f t="shared" si="0"/>
        <v>-1880729.264738217</v>
      </c>
      <c r="J27" s="202">
        <f t="shared" si="1"/>
        <v>-5.987529786655954E-2</v>
      </c>
      <c r="K27" s="200">
        <v>33675751.280000009</v>
      </c>
      <c r="L27" s="201">
        <f t="shared" si="2"/>
        <v>-4145709.6300000101</v>
      </c>
      <c r="M27" s="203">
        <f t="shared" si="3"/>
        <v>-0.12310667089592575</v>
      </c>
      <c r="N27" s="204">
        <v>4214617.99</v>
      </c>
      <c r="O27" s="200">
        <v>4766285.5166419055</v>
      </c>
      <c r="P27" s="201">
        <f t="shared" si="4"/>
        <v>-551667.52664190531</v>
      </c>
      <c r="Q27" s="202">
        <f t="shared" si="5"/>
        <v>-0.11574370119366739</v>
      </c>
      <c r="R27" s="200">
        <v>5571807.3499999987</v>
      </c>
      <c r="S27" s="201">
        <f t="shared" si="6"/>
        <v>-1357189.3599999985</v>
      </c>
      <c r="T27" s="205">
        <f t="shared" si="7"/>
        <v>-0.24358153014748418</v>
      </c>
    </row>
    <row r="28" spans="1:20">
      <c r="A28" s="175">
        <v>73</v>
      </c>
      <c r="B28" s="456" t="str">
        <f>+VLOOKUP($A28,Master!$D$27:$G$225,4,FALSE)</f>
        <v>Receipts from Repayment of Loans and Funds Carried over from Previous Year</v>
      </c>
      <c r="C28" s="457"/>
      <c r="D28" s="457"/>
      <c r="E28" s="457"/>
      <c r="F28" s="457"/>
      <c r="G28" s="200">
        <v>7382202.0500000007</v>
      </c>
      <c r="H28" s="200">
        <v>7046262.487166306</v>
      </c>
      <c r="I28" s="201">
        <f t="shared" si="0"/>
        <v>335939.56283369474</v>
      </c>
      <c r="J28" s="202">
        <f t="shared" si="1"/>
        <v>4.767627709662503E-2</v>
      </c>
      <c r="K28" s="200">
        <v>8543082.6699999999</v>
      </c>
      <c r="L28" s="201">
        <f t="shared" si="2"/>
        <v>-1160880.6199999992</v>
      </c>
      <c r="M28" s="203">
        <f t="shared" si="3"/>
        <v>-0.13588544847828321</v>
      </c>
      <c r="N28" s="204">
        <v>2215639.15</v>
      </c>
      <c r="O28" s="200">
        <v>691003.4005981891</v>
      </c>
      <c r="P28" s="201">
        <f t="shared" si="4"/>
        <v>1524635.7494018108</v>
      </c>
      <c r="Q28" s="202">
        <f t="shared" si="5"/>
        <v>2.2064084606269105</v>
      </c>
      <c r="R28" s="200">
        <v>1810625.69</v>
      </c>
      <c r="S28" s="201">
        <f t="shared" si="6"/>
        <v>405013.45999999996</v>
      </c>
      <c r="T28" s="205">
        <f t="shared" si="7"/>
        <v>0.22368701727633167</v>
      </c>
    </row>
    <row r="29" spans="1:20" ht="15.75" thickBot="1">
      <c r="A29" s="175">
        <v>74</v>
      </c>
      <c r="B29" s="460" t="str">
        <f>+VLOOKUP($A29,Master!$D$27:$G$225,4,FALSE)</f>
        <v>Grants and Transfers</v>
      </c>
      <c r="C29" s="461"/>
      <c r="D29" s="461"/>
      <c r="E29" s="461"/>
      <c r="F29" s="461"/>
      <c r="G29" s="200">
        <v>5470125.4299999997</v>
      </c>
      <c r="H29" s="200">
        <v>8000000.0000000009</v>
      </c>
      <c r="I29" s="201">
        <f t="shared" si="0"/>
        <v>-2529874.5700000012</v>
      </c>
      <c r="J29" s="202">
        <f t="shared" si="1"/>
        <v>-0.31623432125000017</v>
      </c>
      <c r="K29" s="200">
        <v>6614007.7099999981</v>
      </c>
      <c r="L29" s="201">
        <f t="shared" si="2"/>
        <v>-1143882.2799999984</v>
      </c>
      <c r="M29" s="203">
        <f t="shared" si="3"/>
        <v>-0.1729484346186223</v>
      </c>
      <c r="N29" s="204">
        <v>1023748.68</v>
      </c>
      <c r="O29" s="200">
        <v>666666.66666666663</v>
      </c>
      <c r="P29" s="201">
        <f t="shared" si="4"/>
        <v>357082.01333333342</v>
      </c>
      <c r="Q29" s="202">
        <f t="shared" si="5"/>
        <v>0.53562302000000006</v>
      </c>
      <c r="R29" s="200">
        <v>1108546.8900000001</v>
      </c>
      <c r="S29" s="201">
        <f t="shared" si="6"/>
        <v>-84798.210000000079</v>
      </c>
      <c r="T29" s="205">
        <f t="shared" si="7"/>
        <v>-7.6494923908902113E-2</v>
      </c>
    </row>
    <row r="30" spans="1:20" ht="15.75" thickBot="1">
      <c r="A30" s="175">
        <v>4</v>
      </c>
      <c r="B30" s="462" t="str">
        <f>+VLOOKUP($A30,Master!$D$27:$G$225,4,FALSE)</f>
        <v>Total Expenditures</v>
      </c>
      <c r="C30" s="463"/>
      <c r="D30" s="463"/>
      <c r="E30" s="463"/>
      <c r="F30" s="463"/>
      <c r="G30" s="176">
        <v>1454424592.8399999</v>
      </c>
      <c r="H30" s="176">
        <v>1337605069.8199997</v>
      </c>
      <c r="I30" s="177">
        <f t="shared" si="0"/>
        <v>116819523.02000022</v>
      </c>
      <c r="J30" s="178">
        <f t="shared" si="1"/>
        <v>8.7334838702219031E-2</v>
      </c>
      <c r="K30" s="176">
        <v>1444789714.3500001</v>
      </c>
      <c r="L30" s="177">
        <f t="shared" si="2"/>
        <v>9634878.4899997711</v>
      </c>
      <c r="M30" s="179">
        <f t="shared" si="3"/>
        <v>6.6687064520905004E-3</v>
      </c>
      <c r="N30" s="180">
        <v>173918629.21999994</v>
      </c>
      <c r="O30" s="176">
        <v>110629366.79018211</v>
      </c>
      <c r="P30" s="177">
        <f t="shared" si="4"/>
        <v>63289262.429817826</v>
      </c>
      <c r="Q30" s="178">
        <f t="shared" si="5"/>
        <v>0.57208374472441137</v>
      </c>
      <c r="R30" s="176">
        <v>160423364.29416665</v>
      </c>
      <c r="S30" s="177">
        <f t="shared" si="6"/>
        <v>13495264.925833285</v>
      </c>
      <c r="T30" s="181">
        <f t="shared" si="7"/>
        <v>8.4122814561395032E-2</v>
      </c>
    </row>
    <row r="31" spans="1:20" ht="15.75" thickBot="1">
      <c r="A31" s="175">
        <v>41</v>
      </c>
      <c r="B31" s="464" t="str">
        <f>+VLOOKUP($A31,Master!$D$27:$G$225,4,FALSE)</f>
        <v>Current Expenditures</v>
      </c>
      <c r="C31" s="465"/>
      <c r="D31" s="465"/>
      <c r="E31" s="465"/>
      <c r="F31" s="465"/>
      <c r="G31" s="206">
        <v>1379272218.5099998</v>
      </c>
      <c r="H31" s="206">
        <v>1235784569.8199997</v>
      </c>
      <c r="I31" s="207">
        <f t="shared" si="0"/>
        <v>143487648.69000006</v>
      </c>
      <c r="J31" s="208">
        <f t="shared" si="1"/>
        <v>0.11611056829338784</v>
      </c>
      <c r="K31" s="206">
        <v>1367570486.9199996</v>
      </c>
      <c r="L31" s="207">
        <f t="shared" si="2"/>
        <v>11701731.590000153</v>
      </c>
      <c r="M31" s="209">
        <f t="shared" si="3"/>
        <v>8.556583885013902E-3</v>
      </c>
      <c r="N31" s="210">
        <v>155933566.94999993</v>
      </c>
      <c r="O31" s="206">
        <v>103106825.12351544</v>
      </c>
      <c r="P31" s="207">
        <f t="shared" si="4"/>
        <v>52826741.826484486</v>
      </c>
      <c r="Q31" s="208">
        <f t="shared" si="5"/>
        <v>0.51234961180505167</v>
      </c>
      <c r="R31" s="206">
        <v>141764211.89999998</v>
      </c>
      <c r="S31" s="207">
        <f t="shared" si="6"/>
        <v>14169355.049999952</v>
      </c>
      <c r="T31" s="211">
        <f t="shared" si="7"/>
        <v>9.995015568523713E-2</v>
      </c>
    </row>
    <row r="32" spans="1:20">
      <c r="A32" s="175">
        <v>40</v>
      </c>
      <c r="B32" s="466" t="str">
        <f>+VLOOKUP($A32,Master!$D$27:$G$225,4,FALSE)</f>
        <v>Current Budgetary Expenditures</v>
      </c>
      <c r="C32" s="467"/>
      <c r="D32" s="467"/>
      <c r="E32" s="467"/>
      <c r="F32" s="467"/>
      <c r="G32" s="212">
        <v>691525208.71000004</v>
      </c>
      <c r="H32" s="212">
        <v>625526473.45999992</v>
      </c>
      <c r="I32" s="213">
        <f t="shared" si="0"/>
        <v>65998735.250000119</v>
      </c>
      <c r="J32" s="214">
        <f t="shared" si="1"/>
        <v>0.10550910001448632</v>
      </c>
      <c r="K32" s="212">
        <v>605642630.8599999</v>
      </c>
      <c r="L32" s="213">
        <f t="shared" si="2"/>
        <v>85882577.850000143</v>
      </c>
      <c r="M32" s="215">
        <f t="shared" si="3"/>
        <v>0.14180404990323869</v>
      </c>
      <c r="N32" s="216">
        <v>79489436.039999947</v>
      </c>
      <c r="O32" s="212">
        <v>52676003.419999987</v>
      </c>
      <c r="P32" s="213">
        <f t="shared" si="4"/>
        <v>26813432.61999996</v>
      </c>
      <c r="Q32" s="214">
        <f t="shared" si="5"/>
        <v>0.50902556912317798</v>
      </c>
      <c r="R32" s="212">
        <v>70669565.12999998</v>
      </c>
      <c r="S32" s="213">
        <f t="shared" si="6"/>
        <v>8819870.9099999666</v>
      </c>
      <c r="T32" s="217">
        <f t="shared" si="7"/>
        <v>0.12480437503436459</v>
      </c>
    </row>
    <row r="33" spans="1:20">
      <c r="A33" s="175">
        <v>411</v>
      </c>
      <c r="B33" s="454" t="str">
        <f>+VLOOKUP($A33,Master!$D$27:$G$225,4,FALSE)</f>
        <v>Gross Salaries and Contributions</v>
      </c>
      <c r="C33" s="455"/>
      <c r="D33" s="455"/>
      <c r="E33" s="455"/>
      <c r="F33" s="455"/>
      <c r="G33" s="188">
        <v>387343216.04000008</v>
      </c>
      <c r="H33" s="188">
        <v>386488693.71999997</v>
      </c>
      <c r="I33" s="189">
        <f t="shared" si="0"/>
        <v>854522.32000011206</v>
      </c>
      <c r="J33" s="190">
        <f t="shared" si="1"/>
        <v>2.2109891799815262E-3</v>
      </c>
      <c r="K33" s="188">
        <v>371004370.16999996</v>
      </c>
      <c r="L33" s="189">
        <f t="shared" si="2"/>
        <v>16338845.870000124</v>
      </c>
      <c r="M33" s="191">
        <f t="shared" si="3"/>
        <v>4.4039497061755473E-2</v>
      </c>
      <c r="N33" s="192">
        <v>35561795.230000004</v>
      </c>
      <c r="O33" s="188">
        <v>32195307.643333331</v>
      </c>
      <c r="P33" s="189">
        <f t="shared" si="4"/>
        <v>3366487.5866666734</v>
      </c>
      <c r="Q33" s="190">
        <f t="shared" si="5"/>
        <v>0.10456454163946383</v>
      </c>
      <c r="R33" s="188">
        <v>29829447.000000007</v>
      </c>
      <c r="S33" s="189">
        <f t="shared" si="6"/>
        <v>5732348.2299999967</v>
      </c>
      <c r="T33" s="193">
        <f t="shared" si="7"/>
        <v>0.19217078446006708</v>
      </c>
    </row>
    <row r="34" spans="1:20">
      <c r="A34" s="175">
        <v>412</v>
      </c>
      <c r="B34" s="454" t="str">
        <f>+VLOOKUP($A34,Master!$D$27:$G$225,4,FALSE)</f>
        <v>Other Personal Income</v>
      </c>
      <c r="C34" s="455"/>
      <c r="D34" s="455"/>
      <c r="E34" s="455"/>
      <c r="F34" s="455"/>
      <c r="G34" s="188">
        <v>11826015.559999991</v>
      </c>
      <c r="H34" s="188">
        <v>11478163.960000001</v>
      </c>
      <c r="I34" s="189">
        <f t="shared" si="0"/>
        <v>347851.59999999031</v>
      </c>
      <c r="J34" s="190">
        <f t="shared" si="1"/>
        <v>3.0305508896040445E-2</v>
      </c>
      <c r="K34" s="188">
        <v>12022159.040000003</v>
      </c>
      <c r="L34" s="189">
        <f t="shared" si="2"/>
        <v>-196143.48000001162</v>
      </c>
      <c r="M34" s="191">
        <f t="shared" si="3"/>
        <v>-1.6315162638208758E-2</v>
      </c>
      <c r="N34" s="192">
        <v>2425531.3999999957</v>
      </c>
      <c r="O34" s="188">
        <v>956513.66333333333</v>
      </c>
      <c r="P34" s="189">
        <f t="shared" si="4"/>
        <v>1469017.7366666624</v>
      </c>
      <c r="Q34" s="190">
        <f t="shared" si="5"/>
        <v>1.5358042367605234</v>
      </c>
      <c r="R34" s="188">
        <v>1871989.5499999975</v>
      </c>
      <c r="S34" s="189">
        <f t="shared" si="6"/>
        <v>553541.84999999823</v>
      </c>
      <c r="T34" s="193">
        <f t="shared" si="7"/>
        <v>0.29569708335177358</v>
      </c>
    </row>
    <row r="35" spans="1:20">
      <c r="A35" s="175">
        <v>413</v>
      </c>
      <c r="B35" s="454" t="str">
        <f>+VLOOKUP($A35,Master!$D$27:$G$225,4,FALSE)</f>
        <v>Expenditures for Supplies</v>
      </c>
      <c r="C35" s="455"/>
      <c r="D35" s="455"/>
      <c r="E35" s="455"/>
      <c r="F35" s="455"/>
      <c r="G35" s="188">
        <v>28585285.350000001</v>
      </c>
      <c r="H35" s="188">
        <v>29295302.830000002</v>
      </c>
      <c r="I35" s="189">
        <f t="shared" si="0"/>
        <v>-710017.48000000045</v>
      </c>
      <c r="J35" s="190">
        <f t="shared" si="1"/>
        <v>-2.4236563933823008E-2</v>
      </c>
      <c r="K35" s="188">
        <v>27269260.950000003</v>
      </c>
      <c r="L35" s="189">
        <f t="shared" si="2"/>
        <v>1316024.3999999985</v>
      </c>
      <c r="M35" s="191">
        <f t="shared" si="3"/>
        <v>4.8260361819596698E-2</v>
      </c>
      <c r="N35" s="192">
        <v>6753045.8400000036</v>
      </c>
      <c r="O35" s="188">
        <v>2567060.8260771562</v>
      </c>
      <c r="P35" s="189">
        <f t="shared" si="4"/>
        <v>4185985.0139228473</v>
      </c>
      <c r="Q35" s="190">
        <f t="shared" si="5"/>
        <v>1.6306528351023313</v>
      </c>
      <c r="R35" s="188">
        <v>5693241.2300000023</v>
      </c>
      <c r="S35" s="189">
        <f t="shared" si="6"/>
        <v>1059804.6100000013</v>
      </c>
      <c r="T35" s="193">
        <f t="shared" si="7"/>
        <v>0.18615136214770955</v>
      </c>
    </row>
    <row r="36" spans="1:20">
      <c r="A36" s="175">
        <v>414</v>
      </c>
      <c r="B36" s="454" t="str">
        <f>+VLOOKUP($A36,Master!$D$27:$G$225,4,FALSE)</f>
        <v>Expenditures for Services</v>
      </c>
      <c r="C36" s="455"/>
      <c r="D36" s="455"/>
      <c r="E36" s="455"/>
      <c r="F36" s="455"/>
      <c r="G36" s="188">
        <v>51906870.649999976</v>
      </c>
      <c r="H36" s="188">
        <v>40692845.799999997</v>
      </c>
      <c r="I36" s="189">
        <f t="shared" si="0"/>
        <v>11214024.849999979</v>
      </c>
      <c r="J36" s="190">
        <f t="shared" si="1"/>
        <v>0.27557730676088465</v>
      </c>
      <c r="K36" s="188">
        <v>47503563.839999989</v>
      </c>
      <c r="L36" s="189">
        <f t="shared" si="2"/>
        <v>4403306.8099999875</v>
      </c>
      <c r="M36" s="191">
        <f t="shared" si="3"/>
        <v>9.269424131694759E-2</v>
      </c>
      <c r="N36" s="192">
        <v>9401300.1599999405</v>
      </c>
      <c r="O36" s="188">
        <v>3555210.7859614557</v>
      </c>
      <c r="P36" s="189">
        <f t="shared" si="4"/>
        <v>5846089.3740384849</v>
      </c>
      <c r="Q36" s="190">
        <f t="shared" si="5"/>
        <v>1.6443720853691923</v>
      </c>
      <c r="R36" s="188">
        <v>9675540.9999999683</v>
      </c>
      <c r="S36" s="189">
        <f t="shared" si="6"/>
        <v>-274240.84000002779</v>
      </c>
      <c r="T36" s="193">
        <f t="shared" si="7"/>
        <v>-2.8343721555211143E-2</v>
      </c>
    </row>
    <row r="37" spans="1:20">
      <c r="A37" s="175">
        <v>415</v>
      </c>
      <c r="B37" s="454" t="str">
        <f>+VLOOKUP($A37,Master!$D$27:$G$225,4,FALSE)</f>
        <v>Current Maintenance</v>
      </c>
      <c r="C37" s="455"/>
      <c r="D37" s="455"/>
      <c r="E37" s="455"/>
      <c r="F37" s="455"/>
      <c r="G37" s="188">
        <v>21275343.770000003</v>
      </c>
      <c r="H37" s="188">
        <v>21654903.199999999</v>
      </c>
      <c r="I37" s="189">
        <f t="shared" si="0"/>
        <v>-379559.42999999598</v>
      </c>
      <c r="J37" s="190">
        <f t="shared" si="1"/>
        <v>-1.7527643808631588E-2</v>
      </c>
      <c r="K37" s="188">
        <v>20415784.170000002</v>
      </c>
      <c r="L37" s="189">
        <f t="shared" si="2"/>
        <v>859559.60000000149</v>
      </c>
      <c r="M37" s="191">
        <f t="shared" si="3"/>
        <v>4.2102698228122959E-2</v>
      </c>
      <c r="N37" s="192">
        <v>3374454.9999999991</v>
      </c>
      <c r="O37" s="188">
        <v>1804116.9333333331</v>
      </c>
      <c r="P37" s="189">
        <f t="shared" si="4"/>
        <v>1570338.066666666</v>
      </c>
      <c r="Q37" s="190">
        <f t="shared" si="5"/>
        <v>0.8704192270759683</v>
      </c>
      <c r="R37" s="188">
        <v>4861519.66</v>
      </c>
      <c r="S37" s="189">
        <f t="shared" si="6"/>
        <v>-1487064.6600000011</v>
      </c>
      <c r="T37" s="193">
        <f t="shared" si="7"/>
        <v>-0.30588473646119141</v>
      </c>
    </row>
    <row r="38" spans="1:20">
      <c r="A38" s="175">
        <v>416</v>
      </c>
      <c r="B38" s="454" t="str">
        <f>+VLOOKUP($A38,Master!$D$27:$G$225,4,FALSE)</f>
        <v>Interests</v>
      </c>
      <c r="C38" s="455"/>
      <c r="D38" s="455"/>
      <c r="E38" s="455"/>
      <c r="F38" s="455"/>
      <c r="G38" s="188">
        <v>74981970.939999998</v>
      </c>
      <c r="H38" s="188">
        <v>73316123.120000005</v>
      </c>
      <c r="I38" s="189">
        <f t="shared" si="0"/>
        <v>1665847.8199999928</v>
      </c>
      <c r="J38" s="190">
        <f t="shared" si="1"/>
        <v>2.2721439011081035E-2</v>
      </c>
      <c r="K38" s="188">
        <v>67922775.539999992</v>
      </c>
      <c r="L38" s="189">
        <f t="shared" si="2"/>
        <v>7059195.400000006</v>
      </c>
      <c r="M38" s="191">
        <f t="shared" si="3"/>
        <v>0.1039297252486806</v>
      </c>
      <c r="N38" s="192">
        <v>5676117.540000001</v>
      </c>
      <c r="O38" s="188">
        <v>6297113.5108333332</v>
      </c>
      <c r="P38" s="189">
        <f t="shared" si="4"/>
        <v>-620995.97083333228</v>
      </c>
      <c r="Q38" s="190">
        <f t="shared" si="5"/>
        <v>-9.8615972185508882E-2</v>
      </c>
      <c r="R38" s="188">
        <v>5611866.1400000006</v>
      </c>
      <c r="S38" s="189">
        <f t="shared" si="6"/>
        <v>64251.400000000373</v>
      </c>
      <c r="T38" s="193">
        <f t="shared" si="7"/>
        <v>1.1449203954105869E-2</v>
      </c>
    </row>
    <row r="39" spans="1:20">
      <c r="A39" s="175">
        <v>417</v>
      </c>
      <c r="B39" s="454" t="str">
        <f>+VLOOKUP($A39,Master!$D$27:$G$225,4,FALSE)</f>
        <v>Rent</v>
      </c>
      <c r="C39" s="455"/>
      <c r="D39" s="455"/>
      <c r="E39" s="455"/>
      <c r="F39" s="455"/>
      <c r="G39" s="188">
        <v>8048001.6999999993</v>
      </c>
      <c r="H39" s="188">
        <v>8172802.1399999997</v>
      </c>
      <c r="I39" s="189">
        <f t="shared" si="0"/>
        <v>-124800.44000000041</v>
      </c>
      <c r="J39" s="190">
        <f t="shared" si="1"/>
        <v>-1.527021428662656E-2</v>
      </c>
      <c r="K39" s="188">
        <v>7928041.8100000005</v>
      </c>
      <c r="L39" s="189">
        <f t="shared" si="2"/>
        <v>119959.88999999873</v>
      </c>
      <c r="M39" s="191">
        <f t="shared" si="3"/>
        <v>1.5131086953740214E-2</v>
      </c>
      <c r="N39" s="192">
        <v>640245.18999999983</v>
      </c>
      <c r="O39" s="188">
        <v>678983.51166666672</v>
      </c>
      <c r="P39" s="189">
        <f t="shared" si="4"/>
        <v>-38738.321666666889</v>
      </c>
      <c r="Q39" s="190">
        <f t="shared" si="5"/>
        <v>-5.7053405570303029E-2</v>
      </c>
      <c r="R39" s="188">
        <v>668357.00999999989</v>
      </c>
      <c r="S39" s="189">
        <f t="shared" si="6"/>
        <v>-28111.820000000065</v>
      </c>
      <c r="T39" s="193">
        <f t="shared" si="7"/>
        <v>-4.2061083491890194E-2</v>
      </c>
    </row>
    <row r="40" spans="1:20">
      <c r="A40" s="175">
        <v>418</v>
      </c>
      <c r="B40" s="454" t="str">
        <f>+VLOOKUP($A40,Master!$D$27:$G$225,4,FALSE)</f>
        <v>Subsidies</v>
      </c>
      <c r="C40" s="455"/>
      <c r="D40" s="455"/>
      <c r="E40" s="455"/>
      <c r="F40" s="455"/>
      <c r="G40" s="188">
        <v>18426863.34</v>
      </c>
      <c r="H40" s="188">
        <v>18874600</v>
      </c>
      <c r="I40" s="189">
        <f t="shared" si="0"/>
        <v>-447736.66000000015</v>
      </c>
      <c r="J40" s="190">
        <f t="shared" si="1"/>
        <v>-2.372165026013795E-2</v>
      </c>
      <c r="K40" s="188">
        <v>17425749.960000001</v>
      </c>
      <c r="L40" s="189">
        <f t="shared" si="2"/>
        <v>1001113.379999999</v>
      </c>
      <c r="M40" s="191">
        <f t="shared" si="3"/>
        <v>5.7450232116150524E-2</v>
      </c>
      <c r="N40" s="192">
        <v>4582041.3</v>
      </c>
      <c r="O40" s="188">
        <v>1572883.3333333333</v>
      </c>
      <c r="P40" s="189">
        <f t="shared" si="4"/>
        <v>3009157.9666666668</v>
      </c>
      <c r="Q40" s="190">
        <f t="shared" si="5"/>
        <v>1.913147595180825</v>
      </c>
      <c r="R40" s="188">
        <v>3977237.29</v>
      </c>
      <c r="S40" s="189">
        <f t="shared" si="6"/>
        <v>604804.00999999978</v>
      </c>
      <c r="T40" s="193">
        <f t="shared" si="7"/>
        <v>0.15206636313117738</v>
      </c>
    </row>
    <row r="41" spans="1:20">
      <c r="A41" s="175">
        <v>419</v>
      </c>
      <c r="B41" s="454" t="str">
        <f>+VLOOKUP($A41,Master!$D$27:$G$225,4,FALSE)</f>
        <v>Other expenditures</v>
      </c>
      <c r="C41" s="455"/>
      <c r="D41" s="455"/>
      <c r="E41" s="455"/>
      <c r="F41" s="455"/>
      <c r="G41" s="188">
        <v>24777222.48</v>
      </c>
      <c r="H41" s="188">
        <v>25049575.370000001</v>
      </c>
      <c r="I41" s="189">
        <f t="shared" si="0"/>
        <v>-272352.8900000006</v>
      </c>
      <c r="J41" s="190">
        <f t="shared" si="1"/>
        <v>-1.0872555162199538E-2</v>
      </c>
      <c r="K41" s="188">
        <v>21938694.789999999</v>
      </c>
      <c r="L41" s="189">
        <f t="shared" si="2"/>
        <v>2838527.6900000013</v>
      </c>
      <c r="M41" s="191">
        <f t="shared" si="3"/>
        <v>0.12938452889612417</v>
      </c>
      <c r="N41" s="192">
        <v>4342483.6900000004</v>
      </c>
      <c r="O41" s="188">
        <v>2186482.9354613866</v>
      </c>
      <c r="P41" s="189">
        <f t="shared" si="4"/>
        <v>2156000.7545386138</v>
      </c>
      <c r="Q41" s="190">
        <f t="shared" si="5"/>
        <v>0.98605880684985059</v>
      </c>
      <c r="R41" s="188">
        <v>3716241.4300000006</v>
      </c>
      <c r="S41" s="189">
        <f t="shared" si="6"/>
        <v>626242.25999999978</v>
      </c>
      <c r="T41" s="193">
        <f t="shared" si="7"/>
        <v>0.16851495571427377</v>
      </c>
    </row>
    <row r="42" spans="1:20">
      <c r="A42" s="175">
        <v>440</v>
      </c>
      <c r="B42" s="454" t="str">
        <f>+VLOOKUP($A42,Master!$D$27:$G$225,4,FALSE)</f>
        <v>Current Capital Expenditure</v>
      </c>
      <c r="C42" s="455"/>
      <c r="D42" s="455"/>
      <c r="E42" s="455"/>
      <c r="F42" s="455"/>
      <c r="G42" s="188">
        <v>64354418.879999995</v>
      </c>
      <c r="H42" s="188">
        <v>10502963.32</v>
      </c>
      <c r="I42" s="189">
        <f t="shared" si="0"/>
        <v>53851455.559999995</v>
      </c>
      <c r="J42" s="190">
        <f t="shared" si="1"/>
        <v>5.1272630322772557</v>
      </c>
      <c r="K42" s="188">
        <v>12212230.590000002</v>
      </c>
      <c r="L42" s="189">
        <f t="shared" si="2"/>
        <v>52142188.289999992</v>
      </c>
      <c r="M42" s="191">
        <f t="shared" si="3"/>
        <v>4.2696694846801106</v>
      </c>
      <c r="N42" s="192">
        <v>6732420.6899999958</v>
      </c>
      <c r="O42" s="188">
        <v>862330.27666666661</v>
      </c>
      <c r="P42" s="189">
        <f t="shared" si="4"/>
        <v>5870090.4133333294</v>
      </c>
      <c r="Q42" s="190">
        <f t="shared" si="5"/>
        <v>6.8072414620812509</v>
      </c>
      <c r="R42" s="188">
        <v>4764124.82</v>
      </c>
      <c r="S42" s="189">
        <f t="shared" si="6"/>
        <v>1968295.8699999955</v>
      </c>
      <c r="T42" s="193">
        <f t="shared" si="7"/>
        <v>0.41314951735458427</v>
      </c>
    </row>
    <row r="43" spans="1:20">
      <c r="A43" s="175">
        <v>42</v>
      </c>
      <c r="B43" s="470" t="str">
        <f>+VLOOKUP($A43,Master!$D$27:$G$225,4,FALSE)</f>
        <v>Social Security Transfers</v>
      </c>
      <c r="C43" s="471"/>
      <c r="D43" s="471"/>
      <c r="E43" s="471"/>
      <c r="F43" s="471"/>
      <c r="G43" s="218">
        <v>492148010.11999995</v>
      </c>
      <c r="H43" s="218">
        <v>498223398.96999997</v>
      </c>
      <c r="I43" s="219">
        <f t="shared" si="0"/>
        <v>-6075388.8500000238</v>
      </c>
      <c r="J43" s="220">
        <f t="shared" si="1"/>
        <v>-1.2194105821926371E-2</v>
      </c>
      <c r="K43" s="218">
        <v>482967420.4799999</v>
      </c>
      <c r="L43" s="219">
        <f t="shared" si="2"/>
        <v>9180589.6400000453</v>
      </c>
      <c r="M43" s="221">
        <f t="shared" si="3"/>
        <v>1.9008714150689165E-2</v>
      </c>
      <c r="N43" s="222">
        <v>42841697.649999999</v>
      </c>
      <c r="O43" s="218">
        <v>41226949.914166674</v>
      </c>
      <c r="P43" s="219">
        <f t="shared" si="4"/>
        <v>1614747.7358333245</v>
      </c>
      <c r="Q43" s="220">
        <f t="shared" si="5"/>
        <v>3.9167285942694807E-2</v>
      </c>
      <c r="R43" s="218">
        <v>43051593.350000001</v>
      </c>
      <c r="S43" s="219">
        <f t="shared" si="6"/>
        <v>-209895.70000000298</v>
      </c>
      <c r="T43" s="223">
        <f t="shared" si="7"/>
        <v>-4.875445568148784E-3</v>
      </c>
    </row>
    <row r="44" spans="1:20">
      <c r="A44" s="175">
        <v>421</v>
      </c>
      <c r="B44" s="454" t="str">
        <f>+VLOOKUP($A44,Master!$D$27:$G$225,4,FALSE)</f>
        <v>Social Security</v>
      </c>
      <c r="C44" s="455"/>
      <c r="D44" s="455"/>
      <c r="E44" s="455"/>
      <c r="F44" s="455"/>
      <c r="G44" s="188">
        <v>61864914.019999996</v>
      </c>
      <c r="H44" s="188">
        <v>58645000</v>
      </c>
      <c r="I44" s="189">
        <f t="shared" si="0"/>
        <v>3219914.0199999958</v>
      </c>
      <c r="J44" s="190">
        <f t="shared" si="1"/>
        <v>5.4905175547787399E-2</v>
      </c>
      <c r="K44" s="188">
        <v>64036543.990000002</v>
      </c>
      <c r="L44" s="189">
        <f t="shared" si="2"/>
        <v>-2171629.9700000063</v>
      </c>
      <c r="M44" s="191">
        <f t="shared" si="3"/>
        <v>-3.391235433222517E-2</v>
      </c>
      <c r="N44" s="192">
        <v>5256058.13</v>
      </c>
      <c r="O44" s="188">
        <v>4887083.333333333</v>
      </c>
      <c r="P44" s="189">
        <f t="shared" si="4"/>
        <v>368974.79666666687</v>
      </c>
      <c r="Q44" s="190">
        <f t="shared" si="5"/>
        <v>7.5500001023105279E-2</v>
      </c>
      <c r="R44" s="188">
        <v>5578422.5699999994</v>
      </c>
      <c r="S44" s="189">
        <f t="shared" si="6"/>
        <v>-322364.43999999948</v>
      </c>
      <c r="T44" s="193">
        <f t="shared" si="7"/>
        <v>-5.7787741239545332E-2</v>
      </c>
    </row>
    <row r="45" spans="1:20">
      <c r="A45" s="175">
        <v>422</v>
      </c>
      <c r="B45" s="454" t="str">
        <f>+VLOOKUP($A45,Master!$D$27:$G$225,4,FALSE)</f>
        <v>Funds for redundant labor</v>
      </c>
      <c r="C45" s="455"/>
      <c r="D45" s="455"/>
      <c r="E45" s="455"/>
      <c r="F45" s="455"/>
      <c r="G45" s="188">
        <v>22587777.399999995</v>
      </c>
      <c r="H45" s="188">
        <v>20758124</v>
      </c>
      <c r="I45" s="189">
        <f t="shared" si="0"/>
        <v>1829653.3999999948</v>
      </c>
      <c r="J45" s="190">
        <f t="shared" si="1"/>
        <v>8.8141558456823699E-2</v>
      </c>
      <c r="K45" s="188">
        <v>13086355.520000001</v>
      </c>
      <c r="L45" s="189">
        <f t="shared" si="2"/>
        <v>9501421.8799999934</v>
      </c>
      <c r="M45" s="191">
        <f t="shared" si="3"/>
        <v>0.72605561307568633</v>
      </c>
      <c r="N45" s="192">
        <v>3352388.2399999998</v>
      </c>
      <c r="O45" s="188">
        <v>1438177</v>
      </c>
      <c r="P45" s="189">
        <f t="shared" si="4"/>
        <v>1914211.2399999998</v>
      </c>
      <c r="Q45" s="190">
        <f t="shared" si="5"/>
        <v>1.3309983680729145</v>
      </c>
      <c r="R45" s="188">
        <v>1939799.67</v>
      </c>
      <c r="S45" s="189">
        <f t="shared" si="6"/>
        <v>1412588.5699999998</v>
      </c>
      <c r="T45" s="193">
        <f t="shared" si="7"/>
        <v>0.7282136355864004</v>
      </c>
    </row>
    <row r="46" spans="1:20">
      <c r="A46" s="175">
        <v>423</v>
      </c>
      <c r="B46" s="454" t="str">
        <f>+VLOOKUP($A46,Master!$D$27:$G$225,4,FALSE)</f>
        <v>Pension and Disability Insurance</v>
      </c>
      <c r="C46" s="455"/>
      <c r="D46" s="455"/>
      <c r="E46" s="455"/>
      <c r="F46" s="455"/>
      <c r="G46" s="188">
        <v>384390842.84999996</v>
      </c>
      <c r="H46" s="188">
        <v>397320274.96999997</v>
      </c>
      <c r="I46" s="189">
        <f t="shared" si="0"/>
        <v>-12929432.120000005</v>
      </c>
      <c r="J46" s="190">
        <f t="shared" si="1"/>
        <v>-3.2541586560052238E-2</v>
      </c>
      <c r="K46" s="188">
        <v>383189899.51999998</v>
      </c>
      <c r="L46" s="189">
        <f t="shared" si="2"/>
        <v>1200943.3299999833</v>
      </c>
      <c r="M46" s="191">
        <f t="shared" si="3"/>
        <v>3.1340683340148612E-3</v>
      </c>
      <c r="N46" s="192">
        <v>32063162.379999995</v>
      </c>
      <c r="O46" s="188">
        <v>33110022.91416667</v>
      </c>
      <c r="P46" s="189">
        <f t="shared" si="4"/>
        <v>-1046860.5341666751</v>
      </c>
      <c r="Q46" s="190">
        <f t="shared" si="5"/>
        <v>-3.1617632427513587E-2</v>
      </c>
      <c r="R46" s="188">
        <v>32148029.949999999</v>
      </c>
      <c r="S46" s="189">
        <f t="shared" si="6"/>
        <v>-84867.570000004023</v>
      </c>
      <c r="T46" s="193">
        <f t="shared" si="7"/>
        <v>-2.6398995562714189E-3</v>
      </c>
    </row>
    <row r="47" spans="1:20">
      <c r="A47" s="175">
        <v>424</v>
      </c>
      <c r="B47" s="454" t="str">
        <f>+VLOOKUP($A47,Master!$D$27:$G$225,4,FALSE)</f>
        <v>Other Health Care Transfers</v>
      </c>
      <c r="C47" s="455"/>
      <c r="D47" s="455"/>
      <c r="E47" s="455"/>
      <c r="F47" s="455"/>
      <c r="G47" s="188">
        <v>15215135.74</v>
      </c>
      <c r="H47" s="188">
        <v>14500000</v>
      </c>
      <c r="I47" s="189">
        <f t="shared" si="0"/>
        <v>715135.74000000022</v>
      </c>
      <c r="J47" s="190">
        <f t="shared" si="1"/>
        <v>4.931970620689663E-2</v>
      </c>
      <c r="K47" s="188">
        <v>14792096.09</v>
      </c>
      <c r="L47" s="189">
        <f t="shared" si="2"/>
        <v>423039.65000000037</v>
      </c>
      <c r="M47" s="191">
        <f t="shared" si="3"/>
        <v>2.8599033390946493E-2</v>
      </c>
      <c r="N47" s="192">
        <v>1426429.0600000005</v>
      </c>
      <c r="O47" s="188">
        <v>1208333.3333333333</v>
      </c>
      <c r="P47" s="189">
        <f t="shared" si="4"/>
        <v>218095.72666666727</v>
      </c>
      <c r="Q47" s="190">
        <f t="shared" si="5"/>
        <v>0.18049301517241423</v>
      </c>
      <c r="R47" s="188">
        <v>2021633.8499999989</v>
      </c>
      <c r="S47" s="189">
        <f t="shared" si="6"/>
        <v>-595204.78999999841</v>
      </c>
      <c r="T47" s="193">
        <f t="shared" si="7"/>
        <v>-0.29441770081164731</v>
      </c>
    </row>
    <row r="48" spans="1:20">
      <c r="A48" s="175">
        <v>425</v>
      </c>
      <c r="B48" s="454" t="str">
        <f>+VLOOKUP($A48,Master!$D$27:$G$225,4,FALSE)</f>
        <v>Other Health Care Insurance</v>
      </c>
      <c r="C48" s="455"/>
      <c r="D48" s="455"/>
      <c r="E48" s="455"/>
      <c r="F48" s="455"/>
      <c r="G48" s="188">
        <v>8089340.1100000003</v>
      </c>
      <c r="H48" s="188">
        <v>7000000</v>
      </c>
      <c r="I48" s="189">
        <f t="shared" si="0"/>
        <v>1089340.1100000003</v>
      </c>
      <c r="J48" s="190">
        <f t="shared" si="1"/>
        <v>0.15562001571428574</v>
      </c>
      <c r="K48" s="188">
        <v>7862525.3599999994</v>
      </c>
      <c r="L48" s="189">
        <f t="shared" si="2"/>
        <v>226814.75000000093</v>
      </c>
      <c r="M48" s="191">
        <f t="shared" si="3"/>
        <v>2.8847569911049753E-2</v>
      </c>
      <c r="N48" s="192">
        <v>743659.84</v>
      </c>
      <c r="O48" s="188">
        <v>583333.33333333326</v>
      </c>
      <c r="P48" s="189">
        <f t="shared" si="4"/>
        <v>160326.50666666671</v>
      </c>
      <c r="Q48" s="190">
        <f t="shared" si="5"/>
        <v>0.27484544000000022</v>
      </c>
      <c r="R48" s="188">
        <v>1363707.3099999998</v>
      </c>
      <c r="S48" s="189">
        <f t="shared" si="6"/>
        <v>-620047.46999999986</v>
      </c>
      <c r="T48" s="193">
        <f t="shared" si="7"/>
        <v>-0.45467782232537857</v>
      </c>
    </row>
    <row r="49" spans="1:20">
      <c r="A49" s="175">
        <v>43</v>
      </c>
      <c r="B49" s="468" t="str">
        <f>+VLOOKUP($A49,Master!$D$27:$G$225,4,FALSE)</f>
        <v xml:space="preserve">Transfers to Institutions, Individuals, NGO and Public Sector </v>
      </c>
      <c r="C49" s="469"/>
      <c r="D49" s="469"/>
      <c r="E49" s="469"/>
      <c r="F49" s="469"/>
      <c r="G49" s="200">
        <v>99049746.079999998</v>
      </c>
      <c r="H49" s="200">
        <v>101040047.61999999</v>
      </c>
      <c r="I49" s="201">
        <f t="shared" si="0"/>
        <v>-1990301.5399999917</v>
      </c>
      <c r="J49" s="202">
        <f t="shared" si="1"/>
        <v>-1.969814530853442E-2</v>
      </c>
      <c r="K49" s="200">
        <v>94307026.210000023</v>
      </c>
      <c r="L49" s="201">
        <f t="shared" si="2"/>
        <v>4742719.869999975</v>
      </c>
      <c r="M49" s="203">
        <f t="shared" si="3"/>
        <v>5.0290207003654608E-2</v>
      </c>
      <c r="N49" s="204">
        <v>11500398.329999996</v>
      </c>
      <c r="O49" s="200">
        <v>8287650.975182116</v>
      </c>
      <c r="P49" s="201">
        <f t="shared" si="4"/>
        <v>3212747.3548178803</v>
      </c>
      <c r="Q49" s="202">
        <f t="shared" si="5"/>
        <v>0.38765476061174042</v>
      </c>
      <c r="R49" s="200">
        <v>17851748.629999999</v>
      </c>
      <c r="S49" s="201">
        <f t="shared" si="6"/>
        <v>-6351350.3000000026</v>
      </c>
      <c r="T49" s="205">
        <f t="shared" si="7"/>
        <v>-0.35578309058903679</v>
      </c>
    </row>
    <row r="50" spans="1:20">
      <c r="A50" s="175">
        <v>44</v>
      </c>
      <c r="B50" s="468" t="str">
        <f>+VLOOKUP($A50,Master!$D$27:$G$225,4,FALSE)</f>
        <v>Capital Expenditure</v>
      </c>
      <c r="C50" s="469"/>
      <c r="D50" s="469"/>
      <c r="E50" s="469"/>
      <c r="F50" s="469"/>
      <c r="G50" s="200">
        <v>75152374.330000043</v>
      </c>
      <c r="H50" s="200">
        <v>101820500</v>
      </c>
      <c r="I50" s="201">
        <f t="shared" si="0"/>
        <v>-26668125.669999957</v>
      </c>
      <c r="J50" s="202">
        <f t="shared" si="1"/>
        <v>-0.26191312820109858</v>
      </c>
      <c r="K50" s="200">
        <v>77219227.430000037</v>
      </c>
      <c r="L50" s="201">
        <f t="shared" si="2"/>
        <v>-2066853.099999994</v>
      </c>
      <c r="M50" s="203">
        <f t="shared" si="3"/>
        <v>-2.6766042199445894E-2</v>
      </c>
      <c r="N50" s="204">
        <v>17985062.270000018</v>
      </c>
      <c r="O50" s="200">
        <v>7522541.6666666651</v>
      </c>
      <c r="P50" s="201">
        <f t="shared" si="4"/>
        <v>10462520.603333354</v>
      </c>
      <c r="Q50" s="202">
        <f t="shared" si="5"/>
        <v>1.3908225526611715</v>
      </c>
      <c r="R50" s="200">
        <v>18659152.394166682</v>
      </c>
      <c r="S50" s="201">
        <f t="shared" si="6"/>
        <v>-674090.12416666374</v>
      </c>
      <c r="T50" s="205">
        <f t="shared" si="7"/>
        <v>-3.612651367686992E-2</v>
      </c>
    </row>
    <row r="51" spans="1:20">
      <c r="A51" s="175">
        <v>451</v>
      </c>
      <c r="B51" s="472" t="str">
        <f>+VLOOKUP($A51,Master!$D$27:$G$225,4,FALSE)</f>
        <v>Credits and Borrowings</v>
      </c>
      <c r="C51" s="473"/>
      <c r="D51" s="473"/>
      <c r="E51" s="473"/>
      <c r="F51" s="473"/>
      <c r="G51" s="188">
        <v>2484899.7699999996</v>
      </c>
      <c r="H51" s="188">
        <v>2139999.9999999995</v>
      </c>
      <c r="I51" s="189">
        <f t="shared" si="0"/>
        <v>344899.77</v>
      </c>
      <c r="J51" s="190">
        <f t="shared" si="1"/>
        <v>0.16116811682242993</v>
      </c>
      <c r="K51" s="188">
        <v>2752781.98</v>
      </c>
      <c r="L51" s="189">
        <f t="shared" si="2"/>
        <v>-267882.21000000043</v>
      </c>
      <c r="M51" s="191">
        <f t="shared" si="3"/>
        <v>-9.7313267794640446E-2</v>
      </c>
      <c r="N51" s="192">
        <v>599222.64999999991</v>
      </c>
      <c r="O51" s="188">
        <v>178333.33333333334</v>
      </c>
      <c r="P51" s="189">
        <f t="shared" si="4"/>
        <v>420889.31666666653</v>
      </c>
      <c r="Q51" s="190">
        <f t="shared" si="5"/>
        <v>2.3601270093457938</v>
      </c>
      <c r="R51" s="188">
        <v>828836.39999999991</v>
      </c>
      <c r="S51" s="189">
        <f t="shared" si="6"/>
        <v>-229613.75</v>
      </c>
      <c r="T51" s="193">
        <f t="shared" si="7"/>
        <v>-0.27703145035618615</v>
      </c>
    </row>
    <row r="52" spans="1:20">
      <c r="A52" s="175">
        <v>47</v>
      </c>
      <c r="B52" s="472" t="str">
        <f>+VLOOKUP($A52,Master!$D$27:$G$225,4,FALSE)</f>
        <v>Reserves</v>
      </c>
      <c r="C52" s="473"/>
      <c r="D52" s="473"/>
      <c r="E52" s="473"/>
      <c r="F52" s="473"/>
      <c r="G52" s="188">
        <v>13532542.719999999</v>
      </c>
      <c r="H52" s="188">
        <v>8854649.7699999977</v>
      </c>
      <c r="I52" s="189">
        <f t="shared" si="0"/>
        <v>4677892.9500000011</v>
      </c>
      <c r="J52" s="190">
        <f t="shared" si="1"/>
        <v>0.52829790804927601</v>
      </c>
      <c r="K52" s="188">
        <v>14126844.789999999</v>
      </c>
      <c r="L52" s="189">
        <f t="shared" si="2"/>
        <v>-594302.0700000003</v>
      </c>
      <c r="M52" s="191">
        <f t="shared" si="3"/>
        <v>-4.2068988428377918E-2</v>
      </c>
      <c r="N52" s="192">
        <v>2586424.5499999998</v>
      </c>
      <c r="O52" s="188">
        <v>737887.48083333333</v>
      </c>
      <c r="P52" s="189">
        <f t="shared" si="4"/>
        <v>1848537.0691666664</v>
      </c>
      <c r="Q52" s="190">
        <f t="shared" si="5"/>
        <v>2.5051747281022045</v>
      </c>
      <c r="R52" s="188">
        <v>1306027.21</v>
      </c>
      <c r="S52" s="189">
        <f t="shared" si="6"/>
        <v>1280397.3399999999</v>
      </c>
      <c r="T52" s="193">
        <f t="shared" si="7"/>
        <v>0.98037569982940842</v>
      </c>
    </row>
    <row r="53" spans="1:20" ht="15.75" thickBot="1">
      <c r="A53" s="175">
        <v>462</v>
      </c>
      <c r="B53" s="474" t="str">
        <f>+VLOOKUP($A53,Master!$D$27:$G$225,4,FALSE)</f>
        <v>Repayment of Guarantees</v>
      </c>
      <c r="C53" s="475"/>
      <c r="D53" s="475"/>
      <c r="E53" s="475"/>
      <c r="F53" s="475"/>
      <c r="G53" s="224">
        <v>15258930.949999999</v>
      </c>
      <c r="H53" s="224">
        <v>0</v>
      </c>
      <c r="I53" s="225">
        <f t="shared" si="0"/>
        <v>15258930.949999999</v>
      </c>
      <c r="J53" s="226" t="str">
        <f t="shared" si="1"/>
        <v>…</v>
      </c>
      <c r="K53" s="224">
        <v>107230592.5</v>
      </c>
      <c r="L53" s="225">
        <f t="shared" si="2"/>
        <v>-91971661.549999997</v>
      </c>
      <c r="M53" s="227">
        <f t="shared" si="3"/>
        <v>-0.857699835520353</v>
      </c>
      <c r="N53" s="228">
        <v>0</v>
      </c>
      <c r="O53" s="224">
        <v>0</v>
      </c>
      <c r="P53" s="225">
        <f t="shared" si="4"/>
        <v>0</v>
      </c>
      <c r="Q53" s="226" t="str">
        <f t="shared" si="5"/>
        <v>…</v>
      </c>
      <c r="R53" s="224">
        <v>575548.03</v>
      </c>
      <c r="S53" s="225">
        <f t="shared" si="6"/>
        <v>-575548.03</v>
      </c>
      <c r="T53" s="229">
        <f t="shared" si="7"/>
        <v>-1</v>
      </c>
    </row>
    <row r="54" spans="1:20" ht="15.75" thickBot="1">
      <c r="A54" s="169">
        <v>4630</v>
      </c>
      <c r="B54" s="474" t="str">
        <f>+VLOOKUP($A54,Master!$D$27:$G$225,4,FALSE)</f>
        <v>Repayments of Arrears</v>
      </c>
      <c r="C54" s="475"/>
      <c r="D54" s="475"/>
      <c r="E54" s="475"/>
      <c r="F54" s="475"/>
      <c r="G54" s="224">
        <v>65272880.160000011</v>
      </c>
      <c r="H54" s="224">
        <v>0</v>
      </c>
      <c r="I54" s="225">
        <f>+G54-H54</f>
        <v>65272880.160000011</v>
      </c>
      <c r="J54" s="226" t="str">
        <f>+IF(ISNUMBER(G54/H54-1),G54/H54-1,"…")</f>
        <v>…</v>
      </c>
      <c r="K54" s="224">
        <v>60543190.100000016</v>
      </c>
      <c r="L54" s="225">
        <f>+G54-K54</f>
        <v>4729690.0599999949</v>
      </c>
      <c r="M54" s="227">
        <f>+IF(ISNUMBER(G54/K54-1),G54/K54-1,"…")</f>
        <v>7.8120925775267303E-2</v>
      </c>
      <c r="N54" s="228">
        <v>18916387.729999989</v>
      </c>
      <c r="O54" s="224">
        <v>0</v>
      </c>
      <c r="P54" s="225">
        <f>+N54-O54</f>
        <v>18916387.729999989</v>
      </c>
      <c r="Q54" s="226" t="str">
        <f>+IF(ISNUMBER(N54/O54-O592),N54/O54-1,"…")</f>
        <v>…</v>
      </c>
      <c r="R54" s="224">
        <v>7480893.1499999976</v>
      </c>
      <c r="S54" s="225">
        <f>+N54-R54</f>
        <v>11435494.579999991</v>
      </c>
      <c r="T54" s="229">
        <f>+IF(ISNUMBER(N54/R54-1),N54/R54-1,"…")</f>
        <v>1.5286269100100696</v>
      </c>
    </row>
    <row r="55" spans="1:20" ht="15.75" thickBot="1">
      <c r="A55" s="169">
        <v>1005</v>
      </c>
      <c r="B55" s="474" t="str">
        <f>+VLOOKUP($A55,Master!$D$27:$G$227,4,FALSE)</f>
        <v>Net increase of liabilities</v>
      </c>
      <c r="C55" s="475"/>
      <c r="D55" s="475"/>
      <c r="E55" s="475"/>
      <c r="F55" s="475"/>
      <c r="G55" s="224">
        <v>0</v>
      </c>
      <c r="H55" s="224">
        <v>0</v>
      </c>
      <c r="I55" s="225">
        <f>+G55-H55</f>
        <v>0</v>
      </c>
      <c r="J55" s="226" t="str">
        <f>+IF(ISNUMBER(G55/H55-1),G55/H55-1,"…")</f>
        <v>…</v>
      </c>
      <c r="K55" s="224">
        <v>14438105.227299999</v>
      </c>
      <c r="L55" s="225">
        <f>+G55-K55</f>
        <v>-14438105.227299999</v>
      </c>
      <c r="M55" s="227">
        <f>+IF(ISNUMBER(G55/K55-1),G55/K55-1,"…")</f>
        <v>-1</v>
      </c>
      <c r="N55" s="228">
        <v>0</v>
      </c>
      <c r="O55" s="224">
        <v>0</v>
      </c>
      <c r="P55" s="225">
        <f>+N55-O55</f>
        <v>0</v>
      </c>
      <c r="Q55" s="226" t="str">
        <f>+IF(ISNUMBER(N55/O55-O593),N55/O55-1,"…")</f>
        <v>…</v>
      </c>
      <c r="R55" s="224">
        <v>14438105.227299999</v>
      </c>
      <c r="S55" s="225">
        <f>+N55-R55</f>
        <v>-14438105.227299999</v>
      </c>
      <c r="T55" s="229">
        <f>+IF(ISNUMBER(N55/R55-1),N55/R55-1,"…")</f>
        <v>-1</v>
      </c>
    </row>
    <row r="56" spans="1:20" ht="15.75" thickBot="1">
      <c r="A56" s="169">
        <v>1000</v>
      </c>
      <c r="B56" s="476" t="str">
        <f>+VLOOKUP($A56,Master!$D$27:$G$225,4,FALSE)</f>
        <v>Surplus / deficit</v>
      </c>
      <c r="C56" s="477"/>
      <c r="D56" s="477"/>
      <c r="E56" s="477"/>
      <c r="F56" s="477"/>
      <c r="G56" s="176">
        <v>-102571416.25000001</v>
      </c>
      <c r="H56" s="176">
        <v>-61509737.965015844</v>
      </c>
      <c r="I56" s="177">
        <f t="shared" si="0"/>
        <v>-41061678.284984171</v>
      </c>
      <c r="J56" s="178">
        <f t="shared" si="1"/>
        <v>0.66756386295025893</v>
      </c>
      <c r="K56" s="176">
        <v>-215791311.3872999</v>
      </c>
      <c r="L56" s="177">
        <f t="shared" si="2"/>
        <v>113219895.13729988</v>
      </c>
      <c r="M56" s="179">
        <f t="shared" si="3"/>
        <v>-0.52467309461822609</v>
      </c>
      <c r="N56" s="180">
        <v>-18669590.289999902</v>
      </c>
      <c r="O56" s="176">
        <v>34982925.121417165</v>
      </c>
      <c r="P56" s="177">
        <f t="shared" si="4"/>
        <v>-53652515.411417067</v>
      </c>
      <c r="Q56" s="178">
        <f t="shared" si="5"/>
        <v>-1.5336772218218553</v>
      </c>
      <c r="R56" s="176">
        <v>-29741466.94146667</v>
      </c>
      <c r="S56" s="177">
        <f t="shared" si="6"/>
        <v>11071876.651466768</v>
      </c>
      <c r="T56" s="181">
        <f t="shared" si="7"/>
        <v>-0.37227069778558708</v>
      </c>
    </row>
    <row r="57" spans="1:20" ht="15.75" thickBot="1">
      <c r="A57" s="169">
        <v>1001</v>
      </c>
      <c r="B57" s="478" t="str">
        <f>+VLOOKUP($A57,Master!$D$27:$G$225,4,FALSE)</f>
        <v>Primary balance</v>
      </c>
      <c r="C57" s="479"/>
      <c r="D57" s="479"/>
      <c r="E57" s="479"/>
      <c r="F57" s="479"/>
      <c r="G57" s="230">
        <v>-27589445.31000001</v>
      </c>
      <c r="H57" s="230">
        <v>11767452.737170577</v>
      </c>
      <c r="I57" s="231">
        <f t="shared" si="0"/>
        <v>-39356898.047170587</v>
      </c>
      <c r="J57" s="232">
        <f t="shared" si="1"/>
        <v>-3.3445554383109211</v>
      </c>
      <c r="K57" s="230">
        <v>-147868535.8472999</v>
      </c>
      <c r="L57" s="231">
        <f t="shared" si="2"/>
        <v>120279090.5372999</v>
      </c>
      <c r="M57" s="233">
        <f t="shared" si="3"/>
        <v>-0.81341909452264449</v>
      </c>
      <c r="N57" s="234">
        <v>-12993472.749999901</v>
      </c>
      <c r="O57" s="230">
        <v>41280038.632250495</v>
      </c>
      <c r="P57" s="231">
        <f t="shared" si="4"/>
        <v>-54273511.382250398</v>
      </c>
      <c r="Q57" s="232">
        <f t="shared" si="5"/>
        <v>-1.3147640646791596</v>
      </c>
      <c r="R57" s="230">
        <v>-24129600.80146667</v>
      </c>
      <c r="S57" s="231">
        <f t="shared" si="6"/>
        <v>11136128.051466769</v>
      </c>
      <c r="T57" s="235">
        <f t="shared" si="7"/>
        <v>-0.46151314906087804</v>
      </c>
    </row>
    <row r="58" spans="1:20">
      <c r="A58" s="169">
        <v>46</v>
      </c>
      <c r="B58" s="470" t="str">
        <f>+VLOOKUP($A58,Master!$D$27:$G$225,4,FALSE)</f>
        <v>Repayment of Debt</v>
      </c>
      <c r="C58" s="471"/>
      <c r="D58" s="471"/>
      <c r="E58" s="471"/>
      <c r="F58" s="471"/>
      <c r="G58" s="218">
        <v>209750952.28</v>
      </c>
      <c r="H58" s="218">
        <v>171426905.49000001</v>
      </c>
      <c r="I58" s="219">
        <f t="shared" si="0"/>
        <v>38324046.789999992</v>
      </c>
      <c r="J58" s="220">
        <f t="shared" si="1"/>
        <v>0.22355911215019608</v>
      </c>
      <c r="K58" s="218">
        <v>174025451.75</v>
      </c>
      <c r="L58" s="219">
        <f t="shared" si="2"/>
        <v>35725500.530000001</v>
      </c>
      <c r="M58" s="221">
        <f t="shared" si="3"/>
        <v>0.20528894004149589</v>
      </c>
      <c r="N58" s="222">
        <v>31216208.469999999</v>
      </c>
      <c r="O58" s="218">
        <v>14285575.4575</v>
      </c>
      <c r="P58" s="219">
        <f t="shared" si="4"/>
        <v>16930633.012499999</v>
      </c>
      <c r="Q58" s="220">
        <f t="shared" si="5"/>
        <v>1.1851558281897092</v>
      </c>
      <c r="R58" s="218">
        <v>64186408.939999998</v>
      </c>
      <c r="S58" s="219">
        <f t="shared" si="6"/>
        <v>-32970200.469999999</v>
      </c>
      <c r="T58" s="223">
        <f t="shared" si="7"/>
        <v>-0.51366326632823145</v>
      </c>
    </row>
    <row r="59" spans="1:20">
      <c r="A59" s="169">
        <v>4611</v>
      </c>
      <c r="B59" s="496" t="str">
        <f>+VLOOKUP($A59,Master!$D$27:$G$225,4,FALSE)</f>
        <v>Repayment of Domestic Debt</v>
      </c>
      <c r="C59" s="497"/>
      <c r="D59" s="497"/>
      <c r="E59" s="497"/>
      <c r="F59" s="497"/>
      <c r="G59" s="236">
        <v>99756836.799999982</v>
      </c>
      <c r="H59" s="236">
        <v>30008345.269999992</v>
      </c>
      <c r="I59" s="237">
        <f t="shared" si="0"/>
        <v>69748491.529999986</v>
      </c>
      <c r="J59" s="238">
        <f t="shared" si="1"/>
        <v>2.3243031530875213</v>
      </c>
      <c r="K59" s="236">
        <v>107621020.41999999</v>
      </c>
      <c r="L59" s="237">
        <f t="shared" si="2"/>
        <v>-7864183.6200000048</v>
      </c>
      <c r="M59" s="239">
        <f t="shared" si="3"/>
        <v>-7.3072933050712385E-2</v>
      </c>
      <c r="N59" s="240">
        <v>9805053.8499999996</v>
      </c>
      <c r="O59" s="236">
        <v>2500695.4391666665</v>
      </c>
      <c r="P59" s="237">
        <f t="shared" si="4"/>
        <v>7304358.4108333327</v>
      </c>
      <c r="Q59" s="238">
        <f t="shared" si="5"/>
        <v>2.9209308324517291</v>
      </c>
      <c r="R59" s="236">
        <v>48820983.07</v>
      </c>
      <c r="S59" s="237">
        <f t="shared" si="6"/>
        <v>-39015929.219999999</v>
      </c>
      <c r="T59" s="241">
        <f t="shared" si="7"/>
        <v>-0.79916312139922674</v>
      </c>
    </row>
    <row r="60" spans="1:20">
      <c r="A60" s="169">
        <v>4612</v>
      </c>
      <c r="B60" s="472" t="str">
        <f>+VLOOKUP($A60,Master!$D$27:$G$225,4,FALSE)</f>
        <v>Repayment of Foreign Debt</v>
      </c>
      <c r="C60" s="473"/>
      <c r="D60" s="473"/>
      <c r="E60" s="473"/>
      <c r="F60" s="473"/>
      <c r="G60" s="236">
        <v>109994115.48000002</v>
      </c>
      <c r="H60" s="236">
        <v>108080400.24999999</v>
      </c>
      <c r="I60" s="237">
        <f t="shared" si="0"/>
        <v>1913715.230000034</v>
      </c>
      <c r="J60" s="238">
        <f t="shared" si="1"/>
        <v>1.7706403987896246E-2</v>
      </c>
      <c r="K60" s="236">
        <v>66404431.329999998</v>
      </c>
      <c r="L60" s="237">
        <f t="shared" si="2"/>
        <v>43589684.150000021</v>
      </c>
      <c r="M60" s="239">
        <f t="shared" si="3"/>
        <v>0.65642733891325711</v>
      </c>
      <c r="N60" s="240">
        <v>21411154.620000001</v>
      </c>
      <c r="O60" s="236">
        <v>9006700.020833334</v>
      </c>
      <c r="P60" s="237">
        <f t="shared" si="4"/>
        <v>12404454.599166667</v>
      </c>
      <c r="Q60" s="238">
        <f t="shared" si="5"/>
        <v>1.3772474458429849</v>
      </c>
      <c r="R60" s="236">
        <v>15365425.870000001</v>
      </c>
      <c r="S60" s="237">
        <f t="shared" si="6"/>
        <v>6045728.75</v>
      </c>
      <c r="T60" s="241">
        <f t="shared" si="7"/>
        <v>0.39346314258714399</v>
      </c>
    </row>
    <row r="61" spans="1:20" ht="15.75" thickBot="1">
      <c r="A61" s="169" t="s">
        <v>698</v>
      </c>
      <c r="B61" s="299" t="str">
        <f>+B54</f>
        <v>Repayments of Arrears</v>
      </c>
      <c r="C61" s="300"/>
      <c r="D61" s="300"/>
      <c r="E61" s="300"/>
      <c r="F61" s="300"/>
      <c r="G61" s="236"/>
      <c r="H61" s="236">
        <v>33338159.969999988</v>
      </c>
      <c r="I61" s="237">
        <f>+G61-H61</f>
        <v>-33338159.969999988</v>
      </c>
      <c r="J61" s="238">
        <f>+IF(ISNUMBER(G61/H61-1),G61/H61-1,"…")</f>
        <v>-1</v>
      </c>
      <c r="K61" s="236"/>
      <c r="L61" s="237">
        <f>+G61-K61</f>
        <v>0</v>
      </c>
      <c r="M61" s="239" t="str">
        <f>+IF(ISNUMBER(G61/K61-1),G61/K61-1,"…")</f>
        <v>…</v>
      </c>
      <c r="N61" s="240"/>
      <c r="O61" s="236">
        <v>2778179.9974999996</v>
      </c>
      <c r="P61" s="237"/>
      <c r="Q61" s="238"/>
      <c r="R61" s="236"/>
      <c r="S61" s="237"/>
      <c r="T61" s="241"/>
    </row>
    <row r="62" spans="1:20" ht="15.75" thickBot="1">
      <c r="A62" s="169">
        <v>1002</v>
      </c>
      <c r="B62" s="498" t="str">
        <f>+VLOOKUP($A62,Master!$D$27:$G$225,4,FALSE)</f>
        <v>Financing needs</v>
      </c>
      <c r="C62" s="499"/>
      <c r="D62" s="499"/>
      <c r="E62" s="499"/>
      <c r="F62" s="499"/>
      <c r="G62" s="242">
        <v>-312322368.52999997</v>
      </c>
      <c r="H62" s="242">
        <v>-232936643.45501581</v>
      </c>
      <c r="I62" s="243">
        <f t="shared" si="0"/>
        <v>-79385725.074984163</v>
      </c>
      <c r="J62" s="244">
        <f t="shared" si="1"/>
        <v>0.34080393663058417</v>
      </c>
      <c r="K62" s="242">
        <v>-389816763.1372999</v>
      </c>
      <c r="L62" s="243">
        <f t="shared" si="2"/>
        <v>77494394.607299924</v>
      </c>
      <c r="M62" s="245">
        <f t="shared" si="3"/>
        <v>-0.19879697831261589</v>
      </c>
      <c r="N62" s="246">
        <v>-49885798.759999901</v>
      </c>
      <c r="O62" s="242">
        <v>20697349.663917165</v>
      </c>
      <c r="P62" s="243">
        <f t="shared" si="4"/>
        <v>-70583148.42391707</v>
      </c>
      <c r="Q62" s="244">
        <f t="shared" si="5"/>
        <v>-3.4102505668621221</v>
      </c>
      <c r="R62" s="242">
        <v>-93927875.881466672</v>
      </c>
      <c r="S62" s="243">
        <f t="shared" si="6"/>
        <v>44042077.121466771</v>
      </c>
      <c r="T62" s="247">
        <f t="shared" si="7"/>
        <v>-0.46889250617192879</v>
      </c>
    </row>
    <row r="63" spans="1:20" ht="15.75" thickBot="1">
      <c r="A63" s="169">
        <v>1003</v>
      </c>
      <c r="B63" s="462" t="str">
        <f>+VLOOKUP($A63,Master!$D$27:$G$225,4,FALSE)</f>
        <v>Financing</v>
      </c>
      <c r="C63" s="463"/>
      <c r="D63" s="463"/>
      <c r="E63" s="463"/>
      <c r="F63" s="463"/>
      <c r="G63" s="176">
        <v>312322368.52999997</v>
      </c>
      <c r="H63" s="176">
        <v>232936643.45501578</v>
      </c>
      <c r="I63" s="177">
        <f t="shared" si="0"/>
        <v>79385725.074984193</v>
      </c>
      <c r="J63" s="178">
        <f t="shared" si="1"/>
        <v>0.34080393663058417</v>
      </c>
      <c r="K63" s="176">
        <v>389816763.1372999</v>
      </c>
      <c r="L63" s="177">
        <f t="shared" si="2"/>
        <v>-77494394.607299924</v>
      </c>
      <c r="M63" s="179">
        <f t="shared" si="3"/>
        <v>-0.19879697831261589</v>
      </c>
      <c r="N63" s="180">
        <v>49885798.759999901</v>
      </c>
      <c r="O63" s="176">
        <v>-20697349.663917169</v>
      </c>
      <c r="P63" s="177">
        <f t="shared" si="4"/>
        <v>70583148.42391707</v>
      </c>
      <c r="Q63" s="178">
        <f t="shared" si="5"/>
        <v>-3.4102505668621217</v>
      </c>
      <c r="R63" s="176">
        <v>93927875.881466672</v>
      </c>
      <c r="S63" s="177">
        <f t="shared" si="6"/>
        <v>-44042077.121466771</v>
      </c>
      <c r="T63" s="181">
        <f t="shared" si="7"/>
        <v>-0.46889250617192879</v>
      </c>
    </row>
    <row r="64" spans="1:20">
      <c r="A64" s="169">
        <v>7511</v>
      </c>
      <c r="B64" s="496" t="str">
        <f>+VLOOKUP($A64,Master!$D$27:$G$225,4,FALSE)</f>
        <v>Domestic Loans and Borrowings</v>
      </c>
      <c r="C64" s="497"/>
      <c r="D64" s="497"/>
      <c r="E64" s="497"/>
      <c r="F64" s="497"/>
      <c r="G64" s="236">
        <v>104410759.67</v>
      </c>
      <c r="H64" s="236">
        <v>0</v>
      </c>
      <c r="I64" s="237">
        <f t="shared" si="0"/>
        <v>104410759.67</v>
      </c>
      <c r="J64" s="238" t="str">
        <f t="shared" si="1"/>
        <v>…</v>
      </c>
      <c r="K64" s="236">
        <v>145350142</v>
      </c>
      <c r="L64" s="237">
        <f t="shared" si="2"/>
        <v>-40939382.329999998</v>
      </c>
      <c r="M64" s="239">
        <f t="shared" si="3"/>
        <v>-0.28166042197605834</v>
      </c>
      <c r="N64" s="240">
        <v>6000000</v>
      </c>
      <c r="O64" s="236">
        <v>0</v>
      </c>
      <c r="P64" s="237">
        <f t="shared" si="4"/>
        <v>6000000</v>
      </c>
      <c r="Q64" s="238" t="str">
        <f t="shared" si="5"/>
        <v>…</v>
      </c>
      <c r="R64" s="236">
        <v>20000000</v>
      </c>
      <c r="S64" s="237">
        <f t="shared" si="6"/>
        <v>-14000000</v>
      </c>
      <c r="T64" s="241">
        <f t="shared" si="7"/>
        <v>-0.7</v>
      </c>
    </row>
    <row r="65" spans="1:20">
      <c r="A65" s="169">
        <v>7512</v>
      </c>
      <c r="B65" s="472" t="str">
        <f>+VLOOKUP($A65,Master!$D$27:$G$225,4,FALSE)</f>
        <v>Foreign Loans and Borrowings</v>
      </c>
      <c r="C65" s="473"/>
      <c r="D65" s="473"/>
      <c r="E65" s="473"/>
      <c r="F65" s="473"/>
      <c r="G65" s="236">
        <v>205747503.70999998</v>
      </c>
      <c r="H65" s="236">
        <v>227975575.86282948</v>
      </c>
      <c r="I65" s="237">
        <f t="shared" si="0"/>
        <v>-22228072.152829498</v>
      </c>
      <c r="J65" s="238">
        <f t="shared" si="1"/>
        <v>-9.7501989275394552E-2</v>
      </c>
      <c r="K65" s="236">
        <v>188517208.25000003</v>
      </c>
      <c r="L65" s="237">
        <f t="shared" si="2"/>
        <v>17230295.459999949</v>
      </c>
      <c r="M65" s="239">
        <f t="shared" si="3"/>
        <v>9.1399059109501524E-2</v>
      </c>
      <c r="N65" s="240">
        <v>991400.6100000001</v>
      </c>
      <c r="O65" s="236">
        <v>18997964.655235786</v>
      </c>
      <c r="P65" s="237">
        <f t="shared" si="4"/>
        <v>-18006564.045235787</v>
      </c>
      <c r="Q65" s="238">
        <f t="shared" si="5"/>
        <v>-0.94781543033733495</v>
      </c>
      <c r="R65" s="236">
        <v>83544900.230000019</v>
      </c>
      <c r="S65" s="237">
        <f t="shared" si="6"/>
        <v>-82553499.62000002</v>
      </c>
      <c r="T65" s="241">
        <f t="shared" si="7"/>
        <v>-0.98813331984034136</v>
      </c>
    </row>
    <row r="66" spans="1:20">
      <c r="A66" s="169">
        <v>72</v>
      </c>
      <c r="B66" s="472" t="str">
        <f>+VLOOKUP($A66,Master!$D$27:$G$225,4,FALSE)</f>
        <v>Revenues from Selling Assets</v>
      </c>
      <c r="C66" s="473"/>
      <c r="D66" s="473"/>
      <c r="E66" s="473"/>
      <c r="F66" s="473"/>
      <c r="G66" s="236">
        <v>3918918.72</v>
      </c>
      <c r="H66" s="236">
        <v>5000000</v>
      </c>
      <c r="I66" s="237">
        <f t="shared" si="0"/>
        <v>-1081081.2799999998</v>
      </c>
      <c r="J66" s="238">
        <f t="shared" si="1"/>
        <v>-0.21621625599999994</v>
      </c>
      <c r="K66" s="236">
        <v>11948846.35</v>
      </c>
      <c r="L66" s="237">
        <f t="shared" si="2"/>
        <v>-8029927.629999999</v>
      </c>
      <c r="M66" s="239">
        <f t="shared" si="3"/>
        <v>-0.67202534828812155</v>
      </c>
      <c r="N66" s="240">
        <v>462623.71</v>
      </c>
      <c r="O66" s="236">
        <v>416666.66666666669</v>
      </c>
      <c r="P66" s="237">
        <f t="shared" si="4"/>
        <v>45957.043333333335</v>
      </c>
      <c r="Q66" s="238">
        <f t="shared" si="5"/>
        <v>0.11029690399999992</v>
      </c>
      <c r="R66" s="236">
        <v>27299.41</v>
      </c>
      <c r="S66" s="237">
        <f t="shared" si="6"/>
        <v>435324.30000000005</v>
      </c>
      <c r="T66" s="241">
        <f t="shared" si="7"/>
        <v>15.946289681718397</v>
      </c>
    </row>
    <row r="67" spans="1:20" ht="15.75" thickBot="1">
      <c r="A67" s="169">
        <v>1004</v>
      </c>
      <c r="B67" s="248" t="str">
        <f>+VLOOKUP($A67,Master!$D$27:$G$225,4,FALSE)</f>
        <v>Increase / decrease of deposits</v>
      </c>
      <c r="C67" s="249"/>
      <c r="D67" s="249"/>
      <c r="E67" s="249"/>
      <c r="F67" s="249"/>
      <c r="G67" s="250">
        <v>-1754813.5699999332</v>
      </c>
      <c r="H67" s="250">
        <v>-38932.407813630998</v>
      </c>
      <c r="I67" s="251">
        <f t="shared" si="0"/>
        <v>-1715881.1621863022</v>
      </c>
      <c r="J67" s="252">
        <f t="shared" si="1"/>
        <v>44.073337832075687</v>
      </c>
      <c r="K67" s="250">
        <v>44000566.537299901</v>
      </c>
      <c r="L67" s="251">
        <f t="shared" si="2"/>
        <v>-45755380.107299834</v>
      </c>
      <c r="M67" s="253">
        <f t="shared" si="3"/>
        <v>-1.0398816130813304</v>
      </c>
      <c r="N67" s="254">
        <v>42431774.439999901</v>
      </c>
      <c r="O67" s="250">
        <v>-40111980.985819623</v>
      </c>
      <c r="P67" s="251">
        <f t="shared" si="4"/>
        <v>82543755.425819516</v>
      </c>
      <c r="Q67" s="252">
        <f t="shared" si="5"/>
        <v>-2.0578329316370683</v>
      </c>
      <c r="R67" s="250">
        <v>-9644323.7585333437</v>
      </c>
      <c r="S67" s="251">
        <f t="shared" si="6"/>
        <v>52076098.198533244</v>
      </c>
      <c r="T67" s="255">
        <f t="shared" si="7"/>
        <v>-5.3996630041018756</v>
      </c>
    </row>
  </sheetData>
  <mergeCells count="63">
    <mergeCell ref="S8:T8"/>
    <mergeCell ref="B65:F65"/>
    <mergeCell ref="B7:F9"/>
    <mergeCell ref="B66:F66"/>
    <mergeCell ref="I8:J8"/>
    <mergeCell ref="L8:M8"/>
    <mergeCell ref="G7:M7"/>
    <mergeCell ref="N7:T7"/>
    <mergeCell ref="P8:Q8"/>
    <mergeCell ref="B59:F59"/>
    <mergeCell ref="B60:F60"/>
    <mergeCell ref="B54:F54"/>
    <mergeCell ref="B62:F62"/>
    <mergeCell ref="B63:F63"/>
    <mergeCell ref="B64:F64"/>
    <mergeCell ref="B51:F51"/>
    <mergeCell ref="B52:F52"/>
    <mergeCell ref="B53:F53"/>
    <mergeCell ref="B56:F56"/>
    <mergeCell ref="B57:F57"/>
    <mergeCell ref="B58:F58"/>
    <mergeCell ref="B55:F55"/>
    <mergeCell ref="B50:F50"/>
    <mergeCell ref="B39:F39"/>
    <mergeCell ref="B40:F40"/>
    <mergeCell ref="B41:F41"/>
    <mergeCell ref="B42:F42"/>
    <mergeCell ref="B43:F43"/>
    <mergeCell ref="B44:F44"/>
    <mergeCell ref="B45:F45"/>
    <mergeCell ref="B46:F46"/>
    <mergeCell ref="B47:F47"/>
    <mergeCell ref="B48:F48"/>
    <mergeCell ref="B49:F49"/>
    <mergeCell ref="B38:F38"/>
    <mergeCell ref="B27:F27"/>
    <mergeCell ref="B28:F28"/>
    <mergeCell ref="B29:F29"/>
    <mergeCell ref="B30:F30"/>
    <mergeCell ref="B31:F31"/>
    <mergeCell ref="B32:F32"/>
    <mergeCell ref="B33:F33"/>
    <mergeCell ref="B34:F34"/>
    <mergeCell ref="B35:F35"/>
    <mergeCell ref="B36:F36"/>
    <mergeCell ref="B37:F37"/>
    <mergeCell ref="B26:F26"/>
    <mergeCell ref="B15:F15"/>
    <mergeCell ref="B16:F16"/>
    <mergeCell ref="B17:F17"/>
    <mergeCell ref="B18:F18"/>
    <mergeCell ref="B19:F19"/>
    <mergeCell ref="B20:F20"/>
    <mergeCell ref="B21:F21"/>
    <mergeCell ref="B22:F22"/>
    <mergeCell ref="B23:F23"/>
    <mergeCell ref="B24:F24"/>
    <mergeCell ref="B25:F25"/>
    <mergeCell ref="B10:F10"/>
    <mergeCell ref="B11:F11"/>
    <mergeCell ref="B12:F12"/>
    <mergeCell ref="B13:F13"/>
    <mergeCell ref="B14:F14"/>
  </mergeCells>
  <pageMargins left="0.7" right="0.7" top="0.75" bottom="0.75" header="0.3" footer="0.3"/>
  <pageSetup paperSize="9" scale="3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3074"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X160"/>
  <sheetViews>
    <sheetView workbookViewId="0">
      <pane ySplit="5" topLeftCell="A6" activePane="bottomLeft" state="frozen"/>
      <selection activeCell="DK219" sqref="DK219"/>
      <selection pane="bottomLeft" activeCell="O21" sqref="O21"/>
    </sheetView>
  </sheetViews>
  <sheetFormatPr defaultColWidth="9.140625" defaultRowHeight="12.75"/>
  <cols>
    <col min="1" max="1" width="9.140625" style="71"/>
    <col min="2" max="6" width="9.140625" style="63"/>
    <col min="7" max="9" width="10.7109375" style="63" customWidth="1"/>
    <col min="10" max="10" width="10.7109375" style="303" customWidth="1"/>
    <col min="11" max="13" width="10.7109375" style="63" customWidth="1"/>
    <col min="14" max="14" width="10.7109375" style="303" customWidth="1"/>
    <col min="15" max="17" width="10.7109375" style="63" customWidth="1"/>
    <col min="18" max="18" width="10.7109375" style="303" customWidth="1"/>
    <col min="19" max="21" width="10.7109375" style="63" customWidth="1"/>
    <col min="22" max="22" width="10.7109375" style="303" customWidth="1"/>
    <col min="23" max="24" width="11" style="63" customWidth="1"/>
    <col min="25" max="16384" width="9.140625" style="63"/>
  </cols>
  <sheetData>
    <row r="1" spans="1:24" s="1" customFormat="1" ht="15">
      <c r="A1" s="70"/>
    </row>
    <row r="2" spans="1:24" s="1" customFormat="1" ht="15">
      <c r="A2" s="70"/>
      <c r="C2" s="2"/>
      <c r="E2" s="3" t="str">
        <f>+Master!G6</f>
        <v>Montenegro</v>
      </c>
      <c r="I2" s="4"/>
      <c r="J2" s="4"/>
    </row>
    <row r="3" spans="1:24" s="1" customFormat="1" ht="15">
      <c r="A3" s="70"/>
      <c r="E3" s="4" t="str">
        <f>+Master!G7</f>
        <v>Ministry of Finance</v>
      </c>
    </row>
    <row r="4" spans="1:24" s="1" customFormat="1" ht="15">
      <c r="A4" s="70"/>
      <c r="E4" s="4" t="str">
        <f>+Master!G8</f>
        <v>Direcorate for Economic Policy and Developement</v>
      </c>
    </row>
    <row r="5" spans="1:24" s="1" customFormat="1" ht="15">
      <c r="A5" s="70"/>
      <c r="G5" s="146">
        <f>+RIGHT(G6,2)*1</f>
        <v>1</v>
      </c>
      <c r="H5" s="146">
        <f t="shared" ref="H5:U5" si="0">+RIGHT(H6,2)*1</f>
        <v>2</v>
      </c>
      <c r="I5" s="146">
        <f t="shared" si="0"/>
        <v>3</v>
      </c>
      <c r="J5" s="146"/>
      <c r="K5" s="146">
        <f t="shared" si="0"/>
        <v>4</v>
      </c>
      <c r="L5" s="146">
        <f t="shared" si="0"/>
        <v>5</v>
      </c>
      <c r="M5" s="146">
        <f t="shared" si="0"/>
        <v>6</v>
      </c>
      <c r="N5" s="146"/>
      <c r="O5" s="146">
        <f t="shared" si="0"/>
        <v>7</v>
      </c>
      <c r="P5" s="146">
        <f t="shared" si="0"/>
        <v>8</v>
      </c>
      <c r="Q5" s="146">
        <f t="shared" si="0"/>
        <v>9</v>
      </c>
      <c r="R5" s="146"/>
      <c r="S5" s="146">
        <f t="shared" si="0"/>
        <v>10</v>
      </c>
      <c r="T5" s="146">
        <f t="shared" si="0"/>
        <v>11</v>
      </c>
      <c r="U5" s="146">
        <f t="shared" si="0"/>
        <v>12</v>
      </c>
      <c r="V5" s="146"/>
    </row>
    <row r="6" spans="1:24" ht="13.5" thickBot="1">
      <c r="G6" s="69" t="s">
        <v>518</v>
      </c>
      <c r="H6" s="69" t="s">
        <v>519</v>
      </c>
      <c r="I6" s="69" t="s">
        <v>520</v>
      </c>
      <c r="J6" s="69"/>
      <c r="K6" s="69" t="s">
        <v>521</v>
      </c>
      <c r="L6" s="69" t="s">
        <v>522</v>
      </c>
      <c r="M6" s="69" t="s">
        <v>523</v>
      </c>
      <c r="N6" s="69"/>
      <c r="O6" s="69" t="s">
        <v>524</v>
      </c>
      <c r="P6" s="69" t="s">
        <v>525</v>
      </c>
      <c r="Q6" s="69" t="s">
        <v>526</v>
      </c>
      <c r="R6" s="69"/>
      <c r="S6" s="69" t="s">
        <v>527</v>
      </c>
      <c r="T6" s="69" t="s">
        <v>528</v>
      </c>
      <c r="U6" s="69" t="s">
        <v>529</v>
      </c>
      <c r="V6" s="69"/>
    </row>
    <row r="7" spans="1:24" ht="15" customHeight="1" thickBot="1">
      <c r="B7" s="522" t="str">
        <f>+Master!G251</f>
        <v>Budget Execution</v>
      </c>
      <c r="C7" s="523"/>
      <c r="D7" s="523"/>
      <c r="E7" s="523"/>
      <c r="F7" s="523"/>
      <c r="G7" s="513">
        <v>2013</v>
      </c>
      <c r="H7" s="514"/>
      <c r="I7" s="514"/>
      <c r="J7" s="514"/>
      <c r="K7" s="514"/>
      <c r="L7" s="514"/>
      <c r="M7" s="514"/>
      <c r="N7" s="514"/>
      <c r="O7" s="514"/>
      <c r="P7" s="514"/>
      <c r="Q7" s="514"/>
      <c r="R7" s="514"/>
      <c r="S7" s="514"/>
      <c r="T7" s="514"/>
      <c r="U7" s="515"/>
      <c r="V7" s="360"/>
      <c r="W7" s="115" t="str">
        <f>+Master!G248</f>
        <v>GDP</v>
      </c>
      <c r="X7" s="116">
        <v>3327000000</v>
      </c>
    </row>
    <row r="8" spans="1:24" ht="16.5" customHeight="1">
      <c r="B8" s="524"/>
      <c r="C8" s="525"/>
      <c r="D8" s="525"/>
      <c r="E8" s="525"/>
      <c r="F8" s="526"/>
      <c r="G8" s="73" t="str">
        <f>+Master!G231</f>
        <v>January</v>
      </c>
      <c r="H8" s="73" t="str">
        <f>+Master!G232</f>
        <v>February</v>
      </c>
      <c r="I8" s="73" t="str">
        <f>+Master!G233</f>
        <v>March</v>
      </c>
      <c r="J8" s="73"/>
      <c r="K8" s="73" t="str">
        <f>+Master!G234</f>
        <v>April</v>
      </c>
      <c r="L8" s="73" t="str">
        <f>+Master!G235</f>
        <v>May</v>
      </c>
      <c r="M8" s="73" t="str">
        <f>+Master!G236</f>
        <v>June</v>
      </c>
      <c r="N8" s="73"/>
      <c r="O8" s="73" t="str">
        <f>+Master!G237</f>
        <v>July</v>
      </c>
      <c r="P8" s="73" t="str">
        <f>+Master!G238</f>
        <v>August</v>
      </c>
      <c r="Q8" s="73" t="str">
        <f>+Master!G239</f>
        <v>September</v>
      </c>
      <c r="R8" s="73"/>
      <c r="S8" s="73" t="str">
        <f>+Master!G240</f>
        <v>October</v>
      </c>
      <c r="T8" s="73" t="str">
        <f>+Master!G241</f>
        <v>November</v>
      </c>
      <c r="U8" s="73" t="str">
        <f>+Master!G242</f>
        <v>December</v>
      </c>
      <c r="V8" s="73"/>
      <c r="W8" s="513" t="s">
        <v>706</v>
      </c>
      <c r="X8" s="515"/>
    </row>
    <row r="9" spans="1:24" ht="13.5" thickBot="1">
      <c r="B9" s="527"/>
      <c r="C9" s="528"/>
      <c r="D9" s="528"/>
      <c r="E9" s="528"/>
      <c r="F9" s="529"/>
      <c r="G9" s="68" t="s">
        <v>428</v>
      </c>
      <c r="H9" s="68" t="s">
        <v>428</v>
      </c>
      <c r="I9" s="68" t="s">
        <v>428</v>
      </c>
      <c r="J9" s="68"/>
      <c r="K9" s="68" t="s">
        <v>428</v>
      </c>
      <c r="L9" s="68" t="s">
        <v>428</v>
      </c>
      <c r="M9" s="68" t="s">
        <v>428</v>
      </c>
      <c r="N9" s="68"/>
      <c r="O9" s="68" t="s">
        <v>428</v>
      </c>
      <c r="P9" s="68" t="s">
        <v>428</v>
      </c>
      <c r="Q9" s="68" t="s">
        <v>428</v>
      </c>
      <c r="R9" s="68"/>
      <c r="S9" s="68" t="s">
        <v>428</v>
      </c>
      <c r="T9" s="68" t="s">
        <v>428</v>
      </c>
      <c r="U9" s="68" t="s">
        <v>428</v>
      </c>
      <c r="V9" s="68"/>
      <c r="W9" s="66" t="s">
        <v>428</v>
      </c>
      <c r="X9" s="67" t="str">
        <f>+Master!G249</f>
        <v>% GDP</v>
      </c>
    </row>
    <row r="10" spans="1:24" ht="13.5" thickBot="1">
      <c r="A10" s="72">
        <v>7</v>
      </c>
      <c r="B10" s="516" t="str">
        <f>+VLOOKUP($A10,Master!$D$27:$G$225,4,FALSE)</f>
        <v>Total Revenues</v>
      </c>
      <c r="C10" s="517"/>
      <c r="D10" s="517"/>
      <c r="E10" s="517"/>
      <c r="F10" s="517"/>
      <c r="G10" s="97" t="e">
        <f>+G11+G20+SUM(G25:G29)</f>
        <v>#N/A</v>
      </c>
      <c r="H10" s="97" t="e">
        <f t="shared" ref="H10:U10" si="1">+H11+H20+SUM(H25:H29)</f>
        <v>#N/A</v>
      </c>
      <c r="I10" s="97" t="e">
        <f t="shared" si="1"/>
        <v>#N/A</v>
      </c>
      <c r="J10" s="97"/>
      <c r="K10" s="97" t="e">
        <f t="shared" si="1"/>
        <v>#N/A</v>
      </c>
      <c r="L10" s="97" t="e">
        <f t="shared" si="1"/>
        <v>#N/A</v>
      </c>
      <c r="M10" s="97" t="e">
        <f t="shared" si="1"/>
        <v>#N/A</v>
      </c>
      <c r="N10" s="97"/>
      <c r="O10" s="97" t="e">
        <f t="shared" si="1"/>
        <v>#N/A</v>
      </c>
      <c r="P10" s="97" t="e">
        <f t="shared" si="1"/>
        <v>#N/A</v>
      </c>
      <c r="Q10" s="97" t="e">
        <f t="shared" si="1"/>
        <v>#N/A</v>
      </c>
      <c r="R10" s="97"/>
      <c r="S10" s="97" t="e">
        <f t="shared" si="1"/>
        <v>#N/A</v>
      </c>
      <c r="T10" s="97" t="e">
        <f t="shared" si="1"/>
        <v>#N/A</v>
      </c>
      <c r="U10" s="97" t="e">
        <f t="shared" si="1"/>
        <v>#N/A</v>
      </c>
      <c r="V10" s="97"/>
      <c r="W10" s="121" t="e">
        <f>+SUM(G10:U10)</f>
        <v>#N/A</v>
      </c>
      <c r="X10" s="122" t="e">
        <f>+W10/$X$7</f>
        <v>#N/A</v>
      </c>
    </row>
    <row r="11" spans="1:24">
      <c r="A11" s="72">
        <v>711</v>
      </c>
      <c r="B11" s="518" t="str">
        <f>+VLOOKUP($A11,Master!$D$27:$G$225,4,FALSE)</f>
        <v>Taxes</v>
      </c>
      <c r="C11" s="519"/>
      <c r="D11" s="519"/>
      <c r="E11" s="519"/>
      <c r="F11" s="519"/>
      <c r="G11" s="81" t="e">
        <f>+SUM(G12:G19)</f>
        <v>#N/A</v>
      </c>
      <c r="H11" s="81" t="e">
        <f t="shared" ref="H11:U11" si="2">+SUM(H12:H19)</f>
        <v>#N/A</v>
      </c>
      <c r="I11" s="81" t="e">
        <f t="shared" si="2"/>
        <v>#N/A</v>
      </c>
      <c r="J11" s="81"/>
      <c r="K11" s="81" t="e">
        <f t="shared" si="2"/>
        <v>#N/A</v>
      </c>
      <c r="L11" s="81" t="e">
        <f t="shared" si="2"/>
        <v>#N/A</v>
      </c>
      <c r="M11" s="81" t="e">
        <f t="shared" si="2"/>
        <v>#N/A</v>
      </c>
      <c r="N11" s="81"/>
      <c r="O11" s="81" t="e">
        <f t="shared" si="2"/>
        <v>#N/A</v>
      </c>
      <c r="P11" s="81" t="e">
        <f t="shared" si="2"/>
        <v>#N/A</v>
      </c>
      <c r="Q11" s="81" t="e">
        <f t="shared" si="2"/>
        <v>#N/A</v>
      </c>
      <c r="R11" s="81"/>
      <c r="S11" s="81" t="e">
        <f t="shared" si="2"/>
        <v>#N/A</v>
      </c>
      <c r="T11" s="81" t="e">
        <f t="shared" si="2"/>
        <v>#N/A</v>
      </c>
      <c r="U11" s="82" t="e">
        <f t="shared" si="2"/>
        <v>#N/A</v>
      </c>
      <c r="V11" s="81"/>
      <c r="W11" s="123" t="e">
        <f t="shared" ref="W11:W66" si="3">+SUM(G11:U11)</f>
        <v>#N/A</v>
      </c>
      <c r="X11" s="124" t="e">
        <f t="shared" ref="X11:X66" si="4">+W11/$X$7</f>
        <v>#N/A</v>
      </c>
    </row>
    <row r="12" spans="1:24">
      <c r="A12" s="72">
        <v>7111</v>
      </c>
      <c r="B12" s="520" t="str">
        <f>+VLOOKUP($A12,Master!$D$27:$G$225,4,FALSE)</f>
        <v>Personal Income Tax</v>
      </c>
      <c r="C12" s="521"/>
      <c r="D12" s="521"/>
      <c r="E12" s="521"/>
      <c r="F12" s="521"/>
      <c r="G12" s="91">
        <f>+INDEX(DataEx!$1:$1048576,MATCH('2013'!$A12,DataEx!$D:$D,0),MATCH('2013'!G$6,DataEx!$7:$7,0))</f>
        <v>2526434.27</v>
      </c>
      <c r="H12" s="91">
        <f>+INDEX(DataEx!$1:$1048576,MATCH('2013'!$A12,DataEx!$D:$D,0),MATCH('2013'!H$6,DataEx!$7:$7,0))</f>
        <v>6576693.6499999939</v>
      </c>
      <c r="I12" s="91">
        <f>+INDEX(DataEx!$1:$1048576,MATCH('2013'!$A12,DataEx!$D:$D,0),MATCH('2013'!I$6,DataEx!$7:$7,0))</f>
        <v>6649607.6899999976</v>
      </c>
      <c r="J12" s="91">
        <f>SUM(G12:I12)</f>
        <v>15752735.609999992</v>
      </c>
      <c r="K12" s="91">
        <f>+INDEX(DataEx!$1:$1048576,MATCH('2013'!$A12,DataEx!$D:$D,0),MATCH('2013'!K$6,DataEx!$7:$7,0))</f>
        <v>6878624.9600000037</v>
      </c>
      <c r="L12" s="91">
        <f>+INDEX(DataEx!$1:$1048576,MATCH('2013'!$A12,DataEx!$D:$D,0),MATCH('2013'!L$6,DataEx!$7:$7,0))</f>
        <v>7715762.9900000067</v>
      </c>
      <c r="M12" s="91">
        <f>+INDEX(DataEx!$1:$1048576,MATCH('2013'!$A12,DataEx!$D:$D,0),MATCH('2013'!M$6,DataEx!$7:$7,0))</f>
        <v>6905575.8100000024</v>
      </c>
      <c r="N12" s="91">
        <f>SUM(K12:M12)</f>
        <v>21499963.760000013</v>
      </c>
      <c r="O12" s="91">
        <f>+INDEX(DataEx!$1:$1048576,MATCH('2013'!$A12,DataEx!$D:$D,0),MATCH('2013'!O$6,DataEx!$7:$7,0))</f>
        <v>7544499.169999999</v>
      </c>
      <c r="P12" s="91">
        <f>+INDEX(DataEx!$1:$1048576,MATCH('2013'!$A12,DataEx!$D:$D,0),MATCH('2013'!P$6,DataEx!$7:$7,0))</f>
        <v>8683203.9300000034</v>
      </c>
      <c r="Q12" s="91">
        <f>+INDEX(DataEx!$1:$1048576,MATCH('2013'!$A12,DataEx!$D:$D,0),MATCH('2013'!Q$6,DataEx!$7:$7,0))</f>
        <v>9021711.1100000013</v>
      </c>
      <c r="R12" s="91">
        <f>SUM(O12:Q12)</f>
        <v>25249414.210000001</v>
      </c>
      <c r="S12" s="91">
        <f>+INDEX(DataEx!$1:$1048576,MATCH('2013'!$A12,DataEx!$D:$D,0),MATCH('2013'!S$6,DataEx!$7:$7,0))</f>
        <v>10279942.169999996</v>
      </c>
      <c r="T12" s="91">
        <f>+INDEX(DataEx!$1:$1048576,MATCH('2013'!$A12,DataEx!$D:$D,0),MATCH('2013'!T$6,DataEx!$7:$7,0))</f>
        <v>7302700.2599999951</v>
      </c>
      <c r="U12" s="91">
        <f>+INDEX(DataEx!$1:$1048576,MATCH('2013'!$A12,DataEx!$D:$D,0),MATCH('2013'!U$6,DataEx!$7:$7,0))</f>
        <v>15533677.899999999</v>
      </c>
      <c r="V12" s="91">
        <f>SUM(S12:U12)</f>
        <v>33116320.329999991</v>
      </c>
      <c r="W12" s="125">
        <f t="shared" si="3"/>
        <v>158120547.49000001</v>
      </c>
      <c r="X12" s="126">
        <f t="shared" si="4"/>
        <v>4.7526464529606252E-2</v>
      </c>
    </row>
    <row r="13" spans="1:24">
      <c r="A13" s="72">
        <v>7112</v>
      </c>
      <c r="B13" s="520" t="str">
        <f>+VLOOKUP($A13,Master!$D$27:$G$225,4,FALSE)</f>
        <v>Corporate Income Tax</v>
      </c>
      <c r="C13" s="521"/>
      <c r="D13" s="521"/>
      <c r="E13" s="521"/>
      <c r="F13" s="521"/>
      <c r="G13" s="91">
        <f>+INDEX(DataEx!$1:$1048576,MATCH('2013'!$A13,DataEx!$D:$D,0),MATCH('2013'!G$6,DataEx!$7:$7,0))</f>
        <v>496276.24</v>
      </c>
      <c r="H13" s="91">
        <f>+INDEX(DataEx!$1:$1048576,MATCH('2013'!$A13,DataEx!$D:$D,0),MATCH('2013'!H$6,DataEx!$7:$7,0))</f>
        <v>1055200.6000000003</v>
      </c>
      <c r="I13" s="91">
        <f>+INDEX(DataEx!$1:$1048576,MATCH('2013'!$A13,DataEx!$D:$D,0),MATCH('2013'!I$6,DataEx!$7:$7,0))</f>
        <v>5089275.7499999991</v>
      </c>
      <c r="J13" s="91">
        <f t="shared" ref="J13:J20" si="5">SUM(G13:I13)</f>
        <v>6640752.5899999999</v>
      </c>
      <c r="K13" s="91">
        <f>+INDEX(DataEx!$1:$1048576,MATCH('2013'!$A13,DataEx!$D:$D,0),MATCH('2013'!K$6,DataEx!$7:$7,0))</f>
        <v>14799003.470000001</v>
      </c>
      <c r="L13" s="91">
        <f>+INDEX(DataEx!$1:$1048576,MATCH('2013'!$A13,DataEx!$D:$D,0),MATCH('2013'!L$6,DataEx!$7:$7,0))</f>
        <v>3059202.23</v>
      </c>
      <c r="M13" s="91">
        <f>+INDEX(DataEx!$1:$1048576,MATCH('2013'!$A13,DataEx!$D:$D,0),MATCH('2013'!M$6,DataEx!$7:$7,0))</f>
        <v>3636920.8499999996</v>
      </c>
      <c r="N13" s="91">
        <f t="shared" ref="N13:N20" si="6">SUM(K13:M13)</f>
        <v>21495126.549999997</v>
      </c>
      <c r="O13" s="91">
        <f>+INDEX(DataEx!$1:$1048576,MATCH('2013'!$A13,DataEx!$D:$D,0),MATCH('2013'!O$6,DataEx!$7:$7,0))</f>
        <v>3866755.9</v>
      </c>
      <c r="P13" s="91">
        <f>+INDEX(DataEx!$1:$1048576,MATCH('2013'!$A13,DataEx!$D:$D,0),MATCH('2013'!P$6,DataEx!$7:$7,0))</f>
        <v>2838435.42</v>
      </c>
      <c r="Q13" s="91">
        <f>+INDEX(DataEx!$1:$1048576,MATCH('2013'!$A13,DataEx!$D:$D,0),MATCH('2013'!Q$6,DataEx!$7:$7,0))</f>
        <v>2334594.66</v>
      </c>
      <c r="R13" s="91">
        <f t="shared" ref="R13:R20" si="7">SUM(O13:Q13)</f>
        <v>9039785.9800000004</v>
      </c>
      <c r="S13" s="91">
        <f>+INDEX(DataEx!$1:$1048576,MATCH('2013'!$A13,DataEx!$D:$D,0),MATCH('2013'!S$6,DataEx!$7:$7,0))</f>
        <v>1290368.17</v>
      </c>
      <c r="T13" s="91">
        <f>+INDEX(DataEx!$1:$1048576,MATCH('2013'!$A13,DataEx!$D:$D,0),MATCH('2013'!T$6,DataEx!$7:$7,0))</f>
        <v>1131477.26</v>
      </c>
      <c r="U13" s="91">
        <f>+INDEX(DataEx!$1:$1048576,MATCH('2013'!$A13,DataEx!$D:$D,0),MATCH('2013'!U$6,DataEx!$7:$7,0))</f>
        <v>1041215.8400000002</v>
      </c>
      <c r="V13" s="91">
        <f t="shared" ref="V13:V20" si="8">SUM(S13:U13)</f>
        <v>3463061.27</v>
      </c>
      <c r="W13" s="125">
        <f t="shared" si="3"/>
        <v>77814391.510000005</v>
      </c>
      <c r="X13" s="126">
        <f t="shared" si="4"/>
        <v>2.3388756089570185E-2</v>
      </c>
    </row>
    <row r="14" spans="1:24">
      <c r="A14" s="72">
        <v>7113</v>
      </c>
      <c r="B14" s="520" t="str">
        <f>+VLOOKUP($A14,Master!$D$27:$G$225,4,FALSE)</f>
        <v xml:space="preserve">Taxes on Sales of Property </v>
      </c>
      <c r="C14" s="521"/>
      <c r="D14" s="521"/>
      <c r="E14" s="521"/>
      <c r="F14" s="521"/>
      <c r="G14" s="91">
        <f>+INDEX(DataEx!$1:$1048576,MATCH('2013'!$A14,DataEx!$D:$D,0),MATCH('2013'!G$6,DataEx!$7:$7,0))</f>
        <v>115652.5</v>
      </c>
      <c r="H14" s="91">
        <f>+INDEX(DataEx!$1:$1048576,MATCH('2013'!$A14,DataEx!$D:$D,0),MATCH('2013'!H$6,DataEx!$7:$7,0))</f>
        <v>124226.80999999998</v>
      </c>
      <c r="I14" s="91">
        <f>+INDEX(DataEx!$1:$1048576,MATCH('2013'!$A14,DataEx!$D:$D,0),MATCH('2013'!I$6,DataEx!$7:$7,0))</f>
        <v>132357.70000000001</v>
      </c>
      <c r="J14" s="91">
        <f t="shared" si="5"/>
        <v>372237.01</v>
      </c>
      <c r="K14" s="91">
        <f>+INDEX(DataEx!$1:$1048576,MATCH('2013'!$A14,DataEx!$D:$D,0),MATCH('2013'!K$6,DataEx!$7:$7,0))</f>
        <v>115457.95</v>
      </c>
      <c r="L14" s="91">
        <f>+INDEX(DataEx!$1:$1048576,MATCH('2013'!$A14,DataEx!$D:$D,0),MATCH('2013'!L$6,DataEx!$7:$7,0))</f>
        <v>67705.25999999998</v>
      </c>
      <c r="M14" s="91">
        <f>+INDEX(DataEx!$1:$1048576,MATCH('2013'!$A14,DataEx!$D:$D,0),MATCH('2013'!M$6,DataEx!$7:$7,0))</f>
        <v>72081.91</v>
      </c>
      <c r="N14" s="91">
        <f t="shared" si="6"/>
        <v>255245.11999999997</v>
      </c>
      <c r="O14" s="91">
        <f>+INDEX(DataEx!$1:$1048576,MATCH('2013'!$A14,DataEx!$D:$D,0),MATCH('2013'!O$6,DataEx!$7:$7,0))</f>
        <v>126831.70000000001</v>
      </c>
      <c r="P14" s="91">
        <f>+INDEX(DataEx!$1:$1048576,MATCH('2013'!$A14,DataEx!$D:$D,0),MATCH('2013'!P$6,DataEx!$7:$7,0))</f>
        <v>162557.79</v>
      </c>
      <c r="Q14" s="91">
        <f>+INDEX(DataEx!$1:$1048576,MATCH('2013'!$A14,DataEx!$D:$D,0),MATCH('2013'!Q$6,DataEx!$7:$7,0))</f>
        <v>100652.06999999999</v>
      </c>
      <c r="R14" s="91">
        <f t="shared" si="7"/>
        <v>390041.56</v>
      </c>
      <c r="S14" s="91">
        <f>+INDEX(DataEx!$1:$1048576,MATCH('2013'!$A14,DataEx!$D:$D,0),MATCH('2013'!S$6,DataEx!$7:$7,0))</f>
        <v>168549.68</v>
      </c>
      <c r="T14" s="91">
        <f>+INDEX(DataEx!$1:$1048576,MATCH('2013'!$A14,DataEx!$D:$D,0),MATCH('2013'!T$6,DataEx!$7:$7,0))</f>
        <v>113492.53000000001</v>
      </c>
      <c r="U14" s="91">
        <f>+INDEX(DataEx!$1:$1048576,MATCH('2013'!$A14,DataEx!$D:$D,0),MATCH('2013'!U$6,DataEx!$7:$7,0))</f>
        <v>140999.42000000001</v>
      </c>
      <c r="V14" s="91">
        <f t="shared" si="8"/>
        <v>423041.63</v>
      </c>
      <c r="W14" s="125">
        <f t="shared" si="3"/>
        <v>2458089.0099999998</v>
      </c>
      <c r="X14" s="126">
        <f t="shared" si="4"/>
        <v>7.3883048091373602E-4</v>
      </c>
    </row>
    <row r="15" spans="1:24">
      <c r="A15" s="72">
        <v>7114</v>
      </c>
      <c r="B15" s="520" t="str">
        <f>+VLOOKUP($A15,Master!$D$27:$G$225,4,FALSE)</f>
        <v>Value Added Tax</v>
      </c>
      <c r="C15" s="521"/>
      <c r="D15" s="521"/>
      <c r="E15" s="521"/>
      <c r="F15" s="521"/>
      <c r="G15" s="91">
        <f>+INDEX(DataEx!$1:$1048576,MATCH('2013'!$A15,DataEx!$D:$D,0),MATCH('2013'!G$6,DataEx!$7:$7,0))</f>
        <v>24859352.080000006</v>
      </c>
      <c r="H15" s="91">
        <f>+INDEX(DataEx!$1:$1048576,MATCH('2013'!$A15,DataEx!$D:$D,0),MATCH('2013'!H$6,DataEx!$7:$7,0))</f>
        <v>24747849.059999999</v>
      </c>
      <c r="I15" s="91">
        <f>+INDEX(DataEx!$1:$1048576,MATCH('2013'!$A15,DataEx!$D:$D,0),MATCH('2013'!I$6,DataEx!$7:$7,0))</f>
        <v>29494567.999999996</v>
      </c>
      <c r="J15" s="91">
        <f t="shared" si="5"/>
        <v>79101769.140000001</v>
      </c>
      <c r="K15" s="91">
        <f>+INDEX(DataEx!$1:$1048576,MATCH('2013'!$A15,DataEx!$D:$D,0),MATCH('2013'!K$6,DataEx!$7:$7,0))</f>
        <v>33764031.280000009</v>
      </c>
      <c r="L15" s="91">
        <f>+INDEX(DataEx!$1:$1048576,MATCH('2013'!$A15,DataEx!$D:$D,0),MATCH('2013'!L$6,DataEx!$7:$7,0))</f>
        <v>34164912.100000001</v>
      </c>
      <c r="M15" s="91">
        <f>+INDEX(DataEx!$1:$1048576,MATCH('2013'!$A15,DataEx!$D:$D,0),MATCH('2013'!M$6,DataEx!$7:$7,0))</f>
        <v>35865076.689999998</v>
      </c>
      <c r="N15" s="91">
        <f t="shared" si="6"/>
        <v>103794020.07000001</v>
      </c>
      <c r="O15" s="91">
        <f>+INDEX(DataEx!$1:$1048576,MATCH('2013'!$A15,DataEx!$D:$D,0),MATCH('2013'!O$6,DataEx!$7:$7,0))</f>
        <v>47181978.859999999</v>
      </c>
      <c r="P15" s="91">
        <f>+INDEX(DataEx!$1:$1048576,MATCH('2013'!$A15,DataEx!$D:$D,0),MATCH('2013'!P$6,DataEx!$7:$7,0))</f>
        <v>47065903.330000013</v>
      </c>
      <c r="Q15" s="91">
        <f>+INDEX(DataEx!$1:$1048576,MATCH('2013'!$A15,DataEx!$D:$D,0),MATCH('2013'!Q$6,DataEx!$7:$7,0))</f>
        <v>40694228.75</v>
      </c>
      <c r="R15" s="91">
        <f t="shared" si="7"/>
        <v>134942110.94</v>
      </c>
      <c r="S15" s="91">
        <f>+INDEX(DataEx!$1:$1048576,MATCH('2013'!$A15,DataEx!$D:$D,0),MATCH('2013'!S$6,DataEx!$7:$7,0))</f>
        <v>37652216.650000013</v>
      </c>
      <c r="T15" s="91">
        <f>+INDEX(DataEx!$1:$1048576,MATCH('2013'!$A15,DataEx!$D:$D,0),MATCH('2013'!T$6,DataEx!$7:$7,0))</f>
        <v>33512039.469999999</v>
      </c>
      <c r="U15" s="91">
        <f>+INDEX(DataEx!$1:$1048576,MATCH('2013'!$A15,DataEx!$D:$D,0),MATCH('2013'!U$6,DataEx!$7:$7,0))</f>
        <v>40192913.059999995</v>
      </c>
      <c r="V15" s="91">
        <f t="shared" si="8"/>
        <v>111357169.18000001</v>
      </c>
      <c r="W15" s="125">
        <f t="shared" si="3"/>
        <v>747032969.4799999</v>
      </c>
      <c r="X15" s="126">
        <f t="shared" si="4"/>
        <v>0.22453651021340543</v>
      </c>
    </row>
    <row r="16" spans="1:24">
      <c r="A16" s="72">
        <v>7115</v>
      </c>
      <c r="B16" s="520" t="str">
        <f>+VLOOKUP($A16,Master!$D$27:$G$225,4,FALSE)</f>
        <v>Excises</v>
      </c>
      <c r="C16" s="521"/>
      <c r="D16" s="521"/>
      <c r="E16" s="521"/>
      <c r="F16" s="521"/>
      <c r="G16" s="91">
        <f>+INDEX(DataEx!$1:$1048576,MATCH('2013'!$A16,DataEx!$D:$D,0),MATCH('2013'!G$6,DataEx!$7:$7,0))</f>
        <v>9255849.1899999939</v>
      </c>
      <c r="H16" s="91">
        <f>+INDEX(DataEx!$1:$1048576,MATCH('2013'!$A16,DataEx!$D:$D,0),MATCH('2013'!H$6,DataEx!$7:$7,0))</f>
        <v>8985711.9700000007</v>
      </c>
      <c r="I16" s="91">
        <f>+INDEX(DataEx!$1:$1048576,MATCH('2013'!$A16,DataEx!$D:$D,0),MATCH('2013'!I$6,DataEx!$7:$7,0))</f>
        <v>10357645.700000003</v>
      </c>
      <c r="J16" s="91">
        <f t="shared" si="5"/>
        <v>28599206.859999999</v>
      </c>
      <c r="K16" s="91">
        <f>+INDEX(DataEx!$1:$1048576,MATCH('2013'!$A16,DataEx!$D:$D,0),MATCH('2013'!K$6,DataEx!$7:$7,0))</f>
        <v>12315837.070000006</v>
      </c>
      <c r="L16" s="91">
        <f>+INDEX(DataEx!$1:$1048576,MATCH('2013'!$A16,DataEx!$D:$D,0),MATCH('2013'!L$6,DataEx!$7:$7,0))</f>
        <v>12029998.559999997</v>
      </c>
      <c r="M16" s="91">
        <f>+INDEX(DataEx!$1:$1048576,MATCH('2013'!$A16,DataEx!$D:$D,0),MATCH('2013'!M$6,DataEx!$7:$7,0))</f>
        <v>13029212.489999993</v>
      </c>
      <c r="N16" s="91">
        <f t="shared" si="6"/>
        <v>37375048.119999997</v>
      </c>
      <c r="O16" s="91">
        <f>+INDEX(DataEx!$1:$1048576,MATCH('2013'!$A16,DataEx!$D:$D,0),MATCH('2013'!O$6,DataEx!$7:$7,0))</f>
        <v>16425719.379999999</v>
      </c>
      <c r="P16" s="91">
        <f>+INDEX(DataEx!$1:$1048576,MATCH('2013'!$A16,DataEx!$D:$D,0),MATCH('2013'!P$6,DataEx!$7:$7,0))</f>
        <v>20976976.140000008</v>
      </c>
      <c r="Q16" s="91">
        <f>+INDEX(DataEx!$1:$1048576,MATCH('2013'!$A16,DataEx!$D:$D,0),MATCH('2013'!Q$6,DataEx!$7:$7,0))</f>
        <v>17250832.810000006</v>
      </c>
      <c r="R16" s="91">
        <f t="shared" si="7"/>
        <v>54653528.330000013</v>
      </c>
      <c r="S16" s="91">
        <f>+INDEX(DataEx!$1:$1048576,MATCH('2013'!$A16,DataEx!$D:$D,0),MATCH('2013'!S$6,DataEx!$7:$7,0))</f>
        <v>14547164.49</v>
      </c>
      <c r="T16" s="91">
        <f>+INDEX(DataEx!$1:$1048576,MATCH('2013'!$A16,DataEx!$D:$D,0),MATCH('2013'!T$6,DataEx!$7:$7,0))</f>
        <v>13082725.299999997</v>
      </c>
      <c r="U16" s="91">
        <f>+INDEX(DataEx!$1:$1048576,MATCH('2013'!$A16,DataEx!$D:$D,0),MATCH('2013'!U$6,DataEx!$7:$7,0))</f>
        <v>13187797.070000004</v>
      </c>
      <c r="V16" s="91">
        <f t="shared" si="8"/>
        <v>40817686.859999999</v>
      </c>
      <c r="W16" s="125">
        <f t="shared" si="3"/>
        <v>282073253.48000002</v>
      </c>
      <c r="X16" s="126">
        <f t="shared" si="4"/>
        <v>8.4783063865344163E-2</v>
      </c>
    </row>
    <row r="17" spans="1:24">
      <c r="A17" s="72">
        <v>7116</v>
      </c>
      <c r="B17" s="520" t="str">
        <f>+VLOOKUP($A17,Master!$D$27:$G$225,4,FALSE)</f>
        <v>Tax on International Trade and Transactions</v>
      </c>
      <c r="C17" s="521"/>
      <c r="D17" s="521"/>
      <c r="E17" s="521"/>
      <c r="F17" s="521"/>
      <c r="G17" s="91">
        <f>+INDEX(DataEx!$1:$1048576,MATCH('2013'!$A17,DataEx!$D:$D,0),MATCH('2013'!G$6,DataEx!$7:$7,0))</f>
        <v>1102894.9200000002</v>
      </c>
      <c r="H17" s="91">
        <f>+INDEX(DataEx!$1:$1048576,MATCH('2013'!$A17,DataEx!$D:$D,0),MATCH('2013'!H$6,DataEx!$7:$7,0))</f>
        <v>1314712.1300000008</v>
      </c>
      <c r="I17" s="91">
        <f>+INDEX(DataEx!$1:$1048576,MATCH('2013'!$A17,DataEx!$D:$D,0),MATCH('2013'!I$6,DataEx!$7:$7,0))</f>
        <v>1860387.3400000003</v>
      </c>
      <c r="J17" s="91">
        <f t="shared" si="5"/>
        <v>4277994.3900000006</v>
      </c>
      <c r="K17" s="91">
        <f>+INDEX(DataEx!$1:$1048576,MATCH('2013'!$A17,DataEx!$D:$D,0),MATCH('2013'!K$6,DataEx!$7:$7,0))</f>
        <v>2089824.5000000002</v>
      </c>
      <c r="L17" s="91">
        <f>+INDEX(DataEx!$1:$1048576,MATCH('2013'!$A17,DataEx!$D:$D,0),MATCH('2013'!L$6,DataEx!$7:$7,0))</f>
        <v>1988387.8799999994</v>
      </c>
      <c r="M17" s="91">
        <f>+INDEX(DataEx!$1:$1048576,MATCH('2013'!$A17,DataEx!$D:$D,0),MATCH('2013'!M$6,DataEx!$7:$7,0))</f>
        <v>1996988.0300000007</v>
      </c>
      <c r="N17" s="91">
        <f t="shared" si="6"/>
        <v>6075200.4100000001</v>
      </c>
      <c r="O17" s="91">
        <f>+INDEX(DataEx!$1:$1048576,MATCH('2013'!$A17,DataEx!$D:$D,0),MATCH('2013'!O$6,DataEx!$7:$7,0))</f>
        <v>2464457.4599999995</v>
      </c>
      <c r="P17" s="91">
        <f>+INDEX(DataEx!$1:$1048576,MATCH('2013'!$A17,DataEx!$D:$D,0),MATCH('2013'!P$6,DataEx!$7:$7,0))</f>
        <v>2205770.9</v>
      </c>
      <c r="Q17" s="91">
        <f>+INDEX(DataEx!$1:$1048576,MATCH('2013'!$A17,DataEx!$D:$D,0),MATCH('2013'!Q$6,DataEx!$7:$7,0))</f>
        <v>2039547.6500000001</v>
      </c>
      <c r="R17" s="91">
        <f t="shared" si="7"/>
        <v>6709776.0099999998</v>
      </c>
      <c r="S17" s="91">
        <f>+INDEX(DataEx!$1:$1048576,MATCH('2013'!$A17,DataEx!$D:$D,0),MATCH('2013'!S$6,DataEx!$7:$7,0))</f>
        <v>2036206.1199999999</v>
      </c>
      <c r="T17" s="91">
        <f>+INDEX(DataEx!$1:$1048576,MATCH('2013'!$A17,DataEx!$D:$D,0),MATCH('2013'!T$6,DataEx!$7:$7,0))</f>
        <v>1479074.4800000004</v>
      </c>
      <c r="U17" s="91">
        <f>+INDEX(DataEx!$1:$1048576,MATCH('2013'!$A17,DataEx!$D:$D,0),MATCH('2013'!U$6,DataEx!$7:$7,0))</f>
        <v>1691131.2300000002</v>
      </c>
      <c r="V17" s="91">
        <f t="shared" si="8"/>
        <v>5206411.830000001</v>
      </c>
      <c r="W17" s="125">
        <f t="shared" si="3"/>
        <v>39332353.449999996</v>
      </c>
      <c r="X17" s="126">
        <f t="shared" si="4"/>
        <v>1.1822168154493537E-2</v>
      </c>
    </row>
    <row r="18" spans="1:24">
      <c r="A18" s="72">
        <v>7117</v>
      </c>
      <c r="B18" s="520" t="e">
        <f>+VLOOKUP($A18,Master!$D$27:$G$225,4,FALSE)</f>
        <v>#N/A</v>
      </c>
      <c r="C18" s="521"/>
      <c r="D18" s="521"/>
      <c r="E18" s="521"/>
      <c r="F18" s="521"/>
      <c r="G18" s="91" t="e">
        <f>+INDEX(DataEx!$1:$1048576,MATCH('2013'!$A18,DataEx!$D:$D,0),MATCH('2013'!G$6,DataEx!$7:$7,0))</f>
        <v>#N/A</v>
      </c>
      <c r="H18" s="91" t="e">
        <f>+INDEX(DataEx!$1:$1048576,MATCH('2013'!$A18,DataEx!$D:$D,0),MATCH('2013'!H$6,DataEx!$7:$7,0))</f>
        <v>#N/A</v>
      </c>
      <c r="I18" s="91" t="e">
        <f>+INDEX(DataEx!$1:$1048576,MATCH('2013'!$A18,DataEx!$D:$D,0),MATCH('2013'!I$6,DataEx!$7:$7,0))</f>
        <v>#N/A</v>
      </c>
      <c r="J18" s="91" t="e">
        <f t="shared" si="5"/>
        <v>#N/A</v>
      </c>
      <c r="K18" s="91" t="e">
        <f>+INDEX(DataEx!$1:$1048576,MATCH('2013'!$A18,DataEx!$D:$D,0),MATCH('2013'!K$6,DataEx!$7:$7,0))</f>
        <v>#N/A</v>
      </c>
      <c r="L18" s="91" t="e">
        <f>+INDEX(DataEx!$1:$1048576,MATCH('2013'!$A18,DataEx!$D:$D,0),MATCH('2013'!L$6,DataEx!$7:$7,0))</f>
        <v>#N/A</v>
      </c>
      <c r="M18" s="91" t="e">
        <f>+INDEX(DataEx!$1:$1048576,MATCH('2013'!$A18,DataEx!$D:$D,0),MATCH('2013'!M$6,DataEx!$7:$7,0))</f>
        <v>#N/A</v>
      </c>
      <c r="N18" s="91" t="e">
        <f t="shared" si="6"/>
        <v>#N/A</v>
      </c>
      <c r="O18" s="91" t="e">
        <f>+INDEX(DataEx!$1:$1048576,MATCH('2013'!$A18,DataEx!$D:$D,0),MATCH('2013'!O$6,DataEx!$7:$7,0))</f>
        <v>#N/A</v>
      </c>
      <c r="P18" s="91" t="e">
        <f>+INDEX(DataEx!$1:$1048576,MATCH('2013'!$A18,DataEx!$D:$D,0),MATCH('2013'!P$6,DataEx!$7:$7,0))</f>
        <v>#N/A</v>
      </c>
      <c r="Q18" s="91" t="e">
        <f>+INDEX(DataEx!$1:$1048576,MATCH('2013'!$A18,DataEx!$D:$D,0),MATCH('2013'!Q$6,DataEx!$7:$7,0))</f>
        <v>#N/A</v>
      </c>
      <c r="R18" s="91" t="e">
        <f t="shared" si="7"/>
        <v>#N/A</v>
      </c>
      <c r="S18" s="91" t="e">
        <f>+INDEX(DataEx!$1:$1048576,MATCH('2013'!$A18,DataEx!$D:$D,0),MATCH('2013'!S$6,DataEx!$7:$7,0))</f>
        <v>#N/A</v>
      </c>
      <c r="T18" s="91" t="e">
        <f>+INDEX(DataEx!$1:$1048576,MATCH('2013'!$A18,DataEx!$D:$D,0),MATCH('2013'!T$6,DataEx!$7:$7,0))</f>
        <v>#N/A</v>
      </c>
      <c r="U18" s="91" t="e">
        <f>+INDEX(DataEx!$1:$1048576,MATCH('2013'!$A18,DataEx!$D:$D,0),MATCH('2013'!U$6,DataEx!$7:$7,0))</f>
        <v>#N/A</v>
      </c>
      <c r="V18" s="91" t="e">
        <f t="shared" si="8"/>
        <v>#N/A</v>
      </c>
      <c r="W18" s="125" t="e">
        <f t="shared" si="3"/>
        <v>#N/A</v>
      </c>
      <c r="X18" s="126" t="e">
        <f t="shared" si="4"/>
        <v>#N/A</v>
      </c>
    </row>
    <row r="19" spans="1:24">
      <c r="A19" s="72">
        <v>7118</v>
      </c>
      <c r="B19" s="520" t="str">
        <f>+VLOOKUP($A19,Master!$D$27:$G$225,4,FALSE)</f>
        <v>Other Republic Taxes</v>
      </c>
      <c r="C19" s="521"/>
      <c r="D19" s="521"/>
      <c r="E19" s="521"/>
      <c r="F19" s="521"/>
      <c r="G19" s="91">
        <f>+INDEX(DataEx!$1:$1048576,MATCH('2013'!$A19,DataEx!$D:$D,0),MATCH('2013'!G$6,DataEx!$7:$7,0))</f>
        <v>295222.94000000006</v>
      </c>
      <c r="H19" s="91">
        <f>+INDEX(DataEx!$1:$1048576,MATCH('2013'!$A19,DataEx!$D:$D,0),MATCH('2013'!H$6,DataEx!$7:$7,0))</f>
        <v>270164.90999999992</v>
      </c>
      <c r="I19" s="91">
        <f>+INDEX(DataEx!$1:$1048576,MATCH('2013'!$A19,DataEx!$D:$D,0),MATCH('2013'!I$6,DataEx!$7:$7,0))</f>
        <v>351628.71</v>
      </c>
      <c r="J19" s="91">
        <f t="shared" si="5"/>
        <v>917016.56</v>
      </c>
      <c r="K19" s="91">
        <f>+INDEX(DataEx!$1:$1048576,MATCH('2013'!$A19,DataEx!$D:$D,0),MATCH('2013'!K$6,DataEx!$7:$7,0))</f>
        <v>434315.91000000003</v>
      </c>
      <c r="L19" s="91">
        <f>+INDEX(DataEx!$1:$1048576,MATCH('2013'!$A19,DataEx!$D:$D,0),MATCH('2013'!L$6,DataEx!$7:$7,0))</f>
        <v>461704.03</v>
      </c>
      <c r="M19" s="91">
        <f>+INDEX(DataEx!$1:$1048576,MATCH('2013'!$A19,DataEx!$D:$D,0),MATCH('2013'!M$6,DataEx!$7:$7,0))</f>
        <v>485397.07</v>
      </c>
      <c r="N19" s="91">
        <f t="shared" si="6"/>
        <v>1381417.01</v>
      </c>
      <c r="O19" s="91">
        <f>+INDEX(DataEx!$1:$1048576,MATCH('2013'!$A19,DataEx!$D:$D,0),MATCH('2013'!O$6,DataEx!$7:$7,0))</f>
        <v>545196.39000000013</v>
      </c>
      <c r="P19" s="91">
        <f>+INDEX(DataEx!$1:$1048576,MATCH('2013'!$A19,DataEx!$D:$D,0),MATCH('2013'!P$6,DataEx!$7:$7,0))</f>
        <v>493389.22000000003</v>
      </c>
      <c r="Q19" s="91">
        <f>+INDEX(DataEx!$1:$1048576,MATCH('2013'!$A19,DataEx!$D:$D,0),MATCH('2013'!Q$6,DataEx!$7:$7,0))</f>
        <v>528832.29000000015</v>
      </c>
      <c r="R19" s="91">
        <f t="shared" si="7"/>
        <v>1567417.9000000004</v>
      </c>
      <c r="S19" s="91">
        <f>+INDEX(DataEx!$1:$1048576,MATCH('2013'!$A19,DataEx!$D:$D,0),MATCH('2013'!S$6,DataEx!$7:$7,0))</f>
        <v>429830.19</v>
      </c>
      <c r="T19" s="91">
        <f>+INDEX(DataEx!$1:$1048576,MATCH('2013'!$A19,DataEx!$D:$D,0),MATCH('2013'!T$6,DataEx!$7:$7,0))</f>
        <v>402695.85000000003</v>
      </c>
      <c r="U19" s="91">
        <f>+INDEX(DataEx!$1:$1048576,MATCH('2013'!$A19,DataEx!$D:$D,0),MATCH('2013'!U$6,DataEx!$7:$7,0))</f>
        <v>390434.24000000011</v>
      </c>
      <c r="V19" s="91">
        <f t="shared" si="8"/>
        <v>1222960.2800000003</v>
      </c>
      <c r="W19" s="125">
        <f t="shared" si="3"/>
        <v>8954663.2200000025</v>
      </c>
      <c r="X19" s="126">
        <f t="shared" si="4"/>
        <v>2.6915128403967544E-3</v>
      </c>
    </row>
    <row r="20" spans="1:24">
      <c r="A20" s="72">
        <v>712</v>
      </c>
      <c r="B20" s="532" t="str">
        <f>+VLOOKUP($A20,Master!$D$27:$G$225,4,FALSE)</f>
        <v>Contributions</v>
      </c>
      <c r="C20" s="533"/>
      <c r="D20" s="533"/>
      <c r="E20" s="533"/>
      <c r="F20" s="533"/>
      <c r="G20" s="83">
        <f>+INDEX(DataEx!$1:$1048576,MATCH('2013'!$A20,DataEx!$D:$D,0),MATCH('2013'!G$6,DataEx!$7:$7,0))</f>
        <v>11682979.650000002</v>
      </c>
      <c r="H20" s="83">
        <f>+INDEX(DataEx!$1:$1048576,MATCH('2013'!$A20,DataEx!$D:$D,0),MATCH('2013'!H$6,DataEx!$7:$7,0))</f>
        <v>27994298.859999996</v>
      </c>
      <c r="I20" s="83">
        <f>+INDEX(DataEx!$1:$1048576,MATCH('2013'!$A20,DataEx!$D:$D,0),MATCH('2013'!I$6,DataEx!$7:$7,0))</f>
        <v>28945916.929999996</v>
      </c>
      <c r="J20" s="91">
        <f t="shared" si="5"/>
        <v>68623195.439999998</v>
      </c>
      <c r="K20" s="83">
        <f>+INDEX(DataEx!$1:$1048576,MATCH('2013'!$A20,DataEx!$D:$D,0),MATCH('2013'!K$6,DataEx!$7:$7,0))</f>
        <v>27280628.25</v>
      </c>
      <c r="L20" s="83">
        <f>+INDEX(DataEx!$1:$1048576,MATCH('2013'!$A20,DataEx!$D:$D,0),MATCH('2013'!L$6,DataEx!$7:$7,0))</f>
        <v>28636828.640000008</v>
      </c>
      <c r="M20" s="83">
        <f>+INDEX(DataEx!$1:$1048576,MATCH('2013'!$A20,DataEx!$D:$D,0),MATCH('2013'!M$6,DataEx!$7:$7,0))</f>
        <v>32181705.779999986</v>
      </c>
      <c r="N20" s="91">
        <f t="shared" si="6"/>
        <v>88099162.669999987</v>
      </c>
      <c r="O20" s="83">
        <f>+INDEX(DataEx!$1:$1048576,MATCH('2013'!$A20,DataEx!$D:$D,0),MATCH('2013'!O$6,DataEx!$7:$7,0))</f>
        <v>33084499.86999999</v>
      </c>
      <c r="P20" s="83">
        <f>+INDEX(DataEx!$1:$1048576,MATCH('2013'!$A20,DataEx!$D:$D,0),MATCH('2013'!P$6,DataEx!$7:$7,0))</f>
        <v>36125435.900000021</v>
      </c>
      <c r="Q20" s="83">
        <f>+INDEX(DataEx!$1:$1048576,MATCH('2013'!$A20,DataEx!$D:$D,0),MATCH('2013'!Q$6,DataEx!$7:$7,0))</f>
        <v>38355351.650000013</v>
      </c>
      <c r="R20" s="91">
        <f t="shared" si="7"/>
        <v>107565287.42000002</v>
      </c>
      <c r="S20" s="83">
        <f>+INDEX(DataEx!$1:$1048576,MATCH('2013'!$A20,DataEx!$D:$D,0),MATCH('2013'!S$6,DataEx!$7:$7,0))</f>
        <v>43749236.140000015</v>
      </c>
      <c r="T20" s="83">
        <f>+INDEX(DataEx!$1:$1048576,MATCH('2013'!$A20,DataEx!$D:$D,0),MATCH('2013'!T$6,DataEx!$7:$7,0))</f>
        <v>30216321.530000016</v>
      </c>
      <c r="U20" s="84">
        <f>+INDEX(DataEx!$1:$1048576,MATCH('2013'!$A20,DataEx!$D:$D,0),MATCH('2013'!U$6,DataEx!$7:$7,0))</f>
        <v>60241080.990000017</v>
      </c>
      <c r="V20" s="91">
        <f t="shared" si="8"/>
        <v>134206638.66000006</v>
      </c>
      <c r="W20" s="127">
        <f t="shared" si="3"/>
        <v>662781929.72000015</v>
      </c>
      <c r="X20" s="128">
        <f t="shared" si="4"/>
        <v>0.19921308377517288</v>
      </c>
    </row>
    <row r="21" spans="1:24">
      <c r="A21" s="72">
        <v>7121</v>
      </c>
      <c r="B21" s="520" t="str">
        <f>+VLOOKUP($A21,Master!$D$27:$G$225,4,FALSE)</f>
        <v>Contributions for Pension and Disability Insurance</v>
      </c>
      <c r="C21" s="521"/>
      <c r="D21" s="521"/>
      <c r="E21" s="521"/>
      <c r="F21" s="521"/>
      <c r="G21" s="91">
        <f>+INDEX(DataEx!$1:$1048576,MATCH('2013'!$A21,DataEx!$D:$D,0),MATCH('2013'!G$6,DataEx!$7:$7,0))</f>
        <v>6569958.7900000019</v>
      </c>
      <c r="H21" s="91">
        <f>+INDEX(DataEx!$1:$1048576,MATCH('2013'!$A21,DataEx!$D:$D,0),MATCH('2013'!H$6,DataEx!$7:$7,0))</f>
        <v>16611196.839999998</v>
      </c>
      <c r="I21" s="91">
        <f>+INDEX(DataEx!$1:$1048576,MATCH('2013'!$A21,DataEx!$D:$D,0),MATCH('2013'!I$6,DataEx!$7:$7,0))</f>
        <v>17067697.949999996</v>
      </c>
      <c r="J21" s="91"/>
      <c r="K21" s="91">
        <f>+INDEX(DataEx!$1:$1048576,MATCH('2013'!$A21,DataEx!$D:$D,0),MATCH('2013'!K$6,DataEx!$7:$7,0))</f>
        <v>16395294.609999999</v>
      </c>
      <c r="L21" s="91">
        <f>+INDEX(DataEx!$1:$1048576,MATCH('2013'!$A21,DataEx!$D:$D,0),MATCH('2013'!L$6,DataEx!$7:$7,0))</f>
        <v>17202945.740000002</v>
      </c>
      <c r="M21" s="91">
        <f>+INDEX(DataEx!$1:$1048576,MATCH('2013'!$A21,DataEx!$D:$D,0),MATCH('2013'!M$6,DataEx!$7:$7,0))</f>
        <v>19884670.049999997</v>
      </c>
      <c r="N21" s="91"/>
      <c r="O21" s="91">
        <f>+INDEX(DataEx!$1:$1048576,MATCH('2013'!$A21,DataEx!$D:$D,0),MATCH('2013'!O$6,DataEx!$7:$7,0))</f>
        <v>20554627.069999993</v>
      </c>
      <c r="P21" s="91">
        <f>+INDEX(DataEx!$1:$1048576,MATCH('2013'!$A21,DataEx!$D:$D,0),MATCH('2013'!P$6,DataEx!$7:$7,0))</f>
        <v>21794241.240000013</v>
      </c>
      <c r="Q21" s="91">
        <f>+INDEX(DataEx!$1:$1048576,MATCH('2013'!$A21,DataEx!$D:$D,0),MATCH('2013'!Q$6,DataEx!$7:$7,0))</f>
        <v>24404439.250000011</v>
      </c>
      <c r="R21" s="91"/>
      <c r="S21" s="91">
        <f>+INDEX(DataEx!$1:$1048576,MATCH('2013'!$A21,DataEx!$D:$D,0),MATCH('2013'!S$6,DataEx!$7:$7,0))</f>
        <v>26554882.900000017</v>
      </c>
      <c r="T21" s="91">
        <f>+INDEX(DataEx!$1:$1048576,MATCH('2013'!$A21,DataEx!$D:$D,0),MATCH('2013'!T$6,DataEx!$7:$7,0))</f>
        <v>18167916.660000004</v>
      </c>
      <c r="U21" s="91">
        <f>+INDEX(DataEx!$1:$1048576,MATCH('2013'!$A21,DataEx!$D:$D,0),MATCH('2013'!U$6,DataEx!$7:$7,0))</f>
        <v>36741484.63000001</v>
      </c>
      <c r="V21" s="91"/>
      <c r="W21" s="125">
        <f t="shared" si="3"/>
        <v>241949355.73000002</v>
      </c>
      <c r="X21" s="126">
        <f t="shared" si="4"/>
        <v>7.2722980381725283E-2</v>
      </c>
    </row>
    <row r="22" spans="1:24">
      <c r="A22" s="72">
        <v>7122</v>
      </c>
      <c r="B22" s="520" t="str">
        <f>+VLOOKUP($A22,Master!$D$27:$G$225,4,FALSE)</f>
        <v>Contributions for Health Insurance</v>
      </c>
      <c r="C22" s="521"/>
      <c r="D22" s="521"/>
      <c r="E22" s="521"/>
      <c r="F22" s="521"/>
      <c r="G22" s="91">
        <f>+INDEX(DataEx!$1:$1048576,MATCH('2013'!$A22,DataEx!$D:$D,0),MATCH('2013'!G$6,DataEx!$7:$7,0))</f>
        <v>4448210.5799999991</v>
      </c>
      <c r="H22" s="91">
        <f>+INDEX(DataEx!$1:$1048576,MATCH('2013'!$A22,DataEx!$D:$D,0),MATCH('2013'!H$6,DataEx!$7:$7,0))</f>
        <v>9815385.6499999948</v>
      </c>
      <c r="I22" s="91">
        <f>+INDEX(DataEx!$1:$1048576,MATCH('2013'!$A22,DataEx!$D:$D,0),MATCH('2013'!I$6,DataEx!$7:$7,0))</f>
        <v>10258473.91</v>
      </c>
      <c r="J22" s="91"/>
      <c r="K22" s="91">
        <f>+INDEX(DataEx!$1:$1048576,MATCH('2013'!$A22,DataEx!$D:$D,0),MATCH('2013'!K$6,DataEx!$7:$7,0))</f>
        <v>9269268.3100000005</v>
      </c>
      <c r="L22" s="91">
        <f>+INDEX(DataEx!$1:$1048576,MATCH('2013'!$A22,DataEx!$D:$D,0),MATCH('2013'!L$6,DataEx!$7:$7,0))</f>
        <v>9910929.3900000043</v>
      </c>
      <c r="M22" s="91">
        <f>+INDEX(DataEx!$1:$1048576,MATCH('2013'!$A22,DataEx!$D:$D,0),MATCH('2013'!M$6,DataEx!$7:$7,0))</f>
        <v>10350588.919999991</v>
      </c>
      <c r="N22" s="91"/>
      <c r="O22" s="91">
        <f>+INDEX(DataEx!$1:$1048576,MATCH('2013'!$A22,DataEx!$D:$D,0),MATCH('2013'!O$6,DataEx!$7:$7,0))</f>
        <v>10616032.939999998</v>
      </c>
      <c r="P22" s="91">
        <f>+INDEX(DataEx!$1:$1048576,MATCH('2013'!$A22,DataEx!$D:$D,0),MATCH('2013'!P$6,DataEx!$7:$7,0))</f>
        <v>12357023.080000006</v>
      </c>
      <c r="Q22" s="91">
        <f>+INDEX(DataEx!$1:$1048576,MATCH('2013'!$A22,DataEx!$D:$D,0),MATCH('2013'!Q$6,DataEx!$7:$7,0))</f>
        <v>12078523.4</v>
      </c>
      <c r="R22" s="91"/>
      <c r="S22" s="91">
        <f>+INDEX(DataEx!$1:$1048576,MATCH('2013'!$A22,DataEx!$D:$D,0),MATCH('2013'!S$6,DataEx!$7:$7,0))</f>
        <v>14819585.57</v>
      </c>
      <c r="T22" s="91">
        <f>+INDEX(DataEx!$1:$1048576,MATCH('2013'!$A22,DataEx!$D:$D,0),MATCH('2013'!T$6,DataEx!$7:$7,0))</f>
        <v>10483154.240000008</v>
      </c>
      <c r="U22" s="91">
        <f>+INDEX(DataEx!$1:$1048576,MATCH('2013'!$A22,DataEx!$D:$D,0),MATCH('2013'!U$6,DataEx!$7:$7,0))</f>
        <v>20296721.100000005</v>
      </c>
      <c r="V22" s="91"/>
      <c r="W22" s="125">
        <f t="shared" si="3"/>
        <v>134703897.09</v>
      </c>
      <c r="X22" s="126">
        <f t="shared" si="4"/>
        <v>4.0488096510369706E-2</v>
      </c>
    </row>
    <row r="23" spans="1:24">
      <c r="A23" s="72">
        <v>7123</v>
      </c>
      <c r="B23" s="520" t="str">
        <f>+VLOOKUP($A23,Master!$D$27:$G$225,4,FALSE)</f>
        <v>Contributions for  Unemployment Insurance</v>
      </c>
      <c r="C23" s="521"/>
      <c r="D23" s="521"/>
      <c r="E23" s="521"/>
      <c r="F23" s="521"/>
      <c r="G23" s="91">
        <f>+INDEX(DataEx!$1:$1048576,MATCH('2013'!$A23,DataEx!$D:$D,0),MATCH('2013'!G$6,DataEx!$7:$7,0))</f>
        <v>320175.13999999996</v>
      </c>
      <c r="H23" s="91">
        <f>+INDEX(DataEx!$1:$1048576,MATCH('2013'!$A23,DataEx!$D:$D,0),MATCH('2013'!H$6,DataEx!$7:$7,0))</f>
        <v>855409.47999999975</v>
      </c>
      <c r="I23" s="91">
        <f>+INDEX(DataEx!$1:$1048576,MATCH('2013'!$A23,DataEx!$D:$D,0),MATCH('2013'!I$6,DataEx!$7:$7,0))</f>
        <v>794755.32</v>
      </c>
      <c r="J23" s="91"/>
      <c r="K23" s="91">
        <f>+INDEX(DataEx!$1:$1048576,MATCH('2013'!$A23,DataEx!$D:$D,0),MATCH('2013'!K$6,DataEx!$7:$7,0))</f>
        <v>736973.07000000018</v>
      </c>
      <c r="L23" s="91">
        <f>+INDEX(DataEx!$1:$1048576,MATCH('2013'!$A23,DataEx!$D:$D,0),MATCH('2013'!L$6,DataEx!$7:$7,0))</f>
        <v>797748.44000000006</v>
      </c>
      <c r="M23" s="91">
        <f>+INDEX(DataEx!$1:$1048576,MATCH('2013'!$A23,DataEx!$D:$D,0),MATCH('2013'!M$6,DataEx!$7:$7,0))</f>
        <v>812695.58999999973</v>
      </c>
      <c r="N23" s="91"/>
      <c r="O23" s="91">
        <f>+INDEX(DataEx!$1:$1048576,MATCH('2013'!$A23,DataEx!$D:$D,0),MATCH('2013'!O$6,DataEx!$7:$7,0))</f>
        <v>832467.98</v>
      </c>
      <c r="P23" s="91">
        <f>+INDEX(DataEx!$1:$1048576,MATCH('2013'!$A23,DataEx!$D:$D,0),MATCH('2013'!P$6,DataEx!$7:$7,0))</f>
        <v>972876.82999999973</v>
      </c>
      <c r="Q23" s="91">
        <f>+INDEX(DataEx!$1:$1048576,MATCH('2013'!$A23,DataEx!$D:$D,0),MATCH('2013'!Q$6,DataEx!$7:$7,0))</f>
        <v>974818.92999999982</v>
      </c>
      <c r="R23" s="91"/>
      <c r="S23" s="91">
        <f>+INDEX(DataEx!$1:$1048576,MATCH('2013'!$A23,DataEx!$D:$D,0),MATCH('2013'!S$6,DataEx!$7:$7,0))</f>
        <v>1188966.4200000004</v>
      </c>
      <c r="T23" s="91">
        <f>+INDEX(DataEx!$1:$1048576,MATCH('2013'!$A23,DataEx!$D:$D,0),MATCH('2013'!T$6,DataEx!$7:$7,0))</f>
        <v>830457.97999999963</v>
      </c>
      <c r="U23" s="91">
        <f>+INDEX(DataEx!$1:$1048576,MATCH('2013'!$A23,DataEx!$D:$D,0),MATCH('2013'!U$6,DataEx!$7:$7,0))</f>
        <v>1652845.01</v>
      </c>
      <c r="V23" s="91"/>
      <c r="W23" s="125">
        <f t="shared" si="3"/>
        <v>10770190.189999999</v>
      </c>
      <c r="X23" s="126">
        <f t="shared" si="4"/>
        <v>3.2372077517282835E-3</v>
      </c>
    </row>
    <row r="24" spans="1:24">
      <c r="A24" s="72">
        <v>7124</v>
      </c>
      <c r="B24" s="520" t="str">
        <f>+VLOOKUP($A24,Master!$D$27:$G$225,4,FALSE)</f>
        <v>Other contributions</v>
      </c>
      <c r="C24" s="521"/>
      <c r="D24" s="521"/>
      <c r="E24" s="521"/>
      <c r="F24" s="521"/>
      <c r="G24" s="91">
        <f>+INDEX(DataEx!$1:$1048576,MATCH('2013'!$A24,DataEx!$D:$D,0),MATCH('2013'!G$6,DataEx!$7:$7,0))</f>
        <v>344635.14000000007</v>
      </c>
      <c r="H24" s="91">
        <f>+INDEX(DataEx!$1:$1048576,MATCH('2013'!$A24,DataEx!$D:$D,0),MATCH('2013'!H$6,DataEx!$7:$7,0))</f>
        <v>712306.89000000025</v>
      </c>
      <c r="I24" s="91">
        <f>+INDEX(DataEx!$1:$1048576,MATCH('2013'!$A24,DataEx!$D:$D,0),MATCH('2013'!I$6,DataEx!$7:$7,0))</f>
        <v>824989.75</v>
      </c>
      <c r="J24" s="91"/>
      <c r="K24" s="91">
        <f>+INDEX(DataEx!$1:$1048576,MATCH('2013'!$A24,DataEx!$D:$D,0),MATCH('2013'!K$6,DataEx!$7:$7,0))</f>
        <v>879092.25999999966</v>
      </c>
      <c r="L24" s="91">
        <f>+INDEX(DataEx!$1:$1048576,MATCH('2013'!$A24,DataEx!$D:$D,0),MATCH('2013'!L$6,DataEx!$7:$7,0))</f>
        <v>725205.07000000018</v>
      </c>
      <c r="M24" s="91">
        <f>+INDEX(DataEx!$1:$1048576,MATCH('2013'!$A24,DataEx!$D:$D,0),MATCH('2013'!M$6,DataEx!$7:$7,0))</f>
        <v>1133751.2200000002</v>
      </c>
      <c r="N24" s="91"/>
      <c r="O24" s="91">
        <f>+INDEX(DataEx!$1:$1048576,MATCH('2013'!$A24,DataEx!$D:$D,0),MATCH('2013'!O$6,DataEx!$7:$7,0))</f>
        <v>1081371.8799999994</v>
      </c>
      <c r="P24" s="91">
        <f>+INDEX(DataEx!$1:$1048576,MATCH('2013'!$A24,DataEx!$D:$D,0),MATCH('2013'!P$6,DataEx!$7:$7,0))</f>
        <v>1001294.7499999998</v>
      </c>
      <c r="Q24" s="91">
        <f>+INDEX(DataEx!$1:$1048576,MATCH('2013'!$A24,DataEx!$D:$D,0),MATCH('2013'!Q$6,DataEx!$7:$7,0))</f>
        <v>897570.06999999948</v>
      </c>
      <c r="R24" s="91"/>
      <c r="S24" s="91">
        <f>+INDEX(DataEx!$1:$1048576,MATCH('2013'!$A24,DataEx!$D:$D,0),MATCH('2013'!S$6,DataEx!$7:$7,0))</f>
        <v>1185801.2499999998</v>
      </c>
      <c r="T24" s="91">
        <f>+INDEX(DataEx!$1:$1048576,MATCH('2013'!$A24,DataEx!$D:$D,0),MATCH('2013'!T$6,DataEx!$7:$7,0))</f>
        <v>734792.65000000037</v>
      </c>
      <c r="U24" s="91">
        <f>+INDEX(DataEx!$1:$1048576,MATCH('2013'!$A24,DataEx!$D:$D,0),MATCH('2013'!U$6,DataEx!$7:$7,0))</f>
        <v>1550030.2500000012</v>
      </c>
      <c r="V24" s="91"/>
      <c r="W24" s="125">
        <f t="shared" si="3"/>
        <v>11070841.18</v>
      </c>
      <c r="X24" s="126">
        <f t="shared" si="4"/>
        <v>3.327574746017433E-3</v>
      </c>
    </row>
    <row r="25" spans="1:24">
      <c r="A25" s="72">
        <v>713</v>
      </c>
      <c r="B25" s="530" t="str">
        <f>+VLOOKUP($A25,Master!$D$27:$G$225,4,FALSE)</f>
        <v>Duties</v>
      </c>
      <c r="C25" s="531"/>
      <c r="D25" s="531"/>
      <c r="E25" s="531"/>
      <c r="F25" s="531"/>
      <c r="G25" s="85">
        <f>+INDEX(DataEx!$1:$1048576,MATCH('2013'!$A25,DataEx!$D:$D,0),MATCH('2013'!G$6,DataEx!$7:$7,0))</f>
        <v>1080928.04</v>
      </c>
      <c r="H25" s="85">
        <f>+INDEX(DataEx!$1:$1048576,MATCH('2013'!$A25,DataEx!$D:$D,0),MATCH('2013'!H$6,DataEx!$7:$7,0))</f>
        <v>1829225.4899999998</v>
      </c>
      <c r="I25" s="85">
        <f>+INDEX(DataEx!$1:$1048576,MATCH('2013'!$A25,DataEx!$D:$D,0),MATCH('2013'!I$6,DataEx!$7:$7,0))</f>
        <v>2131564.3200000003</v>
      </c>
      <c r="J25" s="85"/>
      <c r="K25" s="85">
        <f>+INDEX(DataEx!$1:$1048576,MATCH('2013'!$A25,DataEx!$D:$D,0),MATCH('2013'!K$6,DataEx!$7:$7,0))</f>
        <v>2230267.9299999997</v>
      </c>
      <c r="L25" s="85">
        <f>+INDEX(DataEx!$1:$1048576,MATCH('2013'!$A25,DataEx!$D:$D,0),MATCH('2013'!L$6,DataEx!$7:$7,0))</f>
        <v>2071940.6700000004</v>
      </c>
      <c r="M25" s="85">
        <f>+INDEX(DataEx!$1:$1048576,MATCH('2013'!$A25,DataEx!$D:$D,0),MATCH('2013'!M$6,DataEx!$7:$7,0))</f>
        <v>2056189.4</v>
      </c>
      <c r="N25" s="85"/>
      <c r="O25" s="85">
        <f>+INDEX(DataEx!$1:$1048576,MATCH('2013'!$A25,DataEx!$D:$D,0),MATCH('2013'!O$6,DataEx!$7:$7,0))</f>
        <v>2845514.48</v>
      </c>
      <c r="P25" s="85">
        <f>+INDEX(DataEx!$1:$1048576,MATCH('2013'!$A25,DataEx!$D:$D,0),MATCH('2013'!P$6,DataEx!$7:$7,0))</f>
        <v>2292067.08</v>
      </c>
      <c r="Q25" s="85">
        <f>+INDEX(DataEx!$1:$1048576,MATCH('2013'!$A25,DataEx!$D:$D,0),MATCH('2013'!Q$6,DataEx!$7:$7,0))</f>
        <v>1734506.4499999997</v>
      </c>
      <c r="R25" s="85"/>
      <c r="S25" s="85">
        <f>+INDEX(DataEx!$1:$1048576,MATCH('2013'!$A25,DataEx!$D:$D,0),MATCH('2013'!S$6,DataEx!$7:$7,0))</f>
        <v>2895854.4999999995</v>
      </c>
      <c r="T25" s="85">
        <f>+INDEX(DataEx!$1:$1048576,MATCH('2013'!$A25,DataEx!$D:$D,0),MATCH('2013'!T$6,DataEx!$7:$7,0))</f>
        <v>2729149.32</v>
      </c>
      <c r="U25" s="86">
        <f>+INDEX(DataEx!$1:$1048576,MATCH('2013'!$A25,DataEx!$D:$D,0),MATCH('2013'!U$6,DataEx!$7:$7,0))</f>
        <v>3282224.9699999997</v>
      </c>
      <c r="V25" s="85"/>
      <c r="W25" s="127">
        <f t="shared" si="3"/>
        <v>27179432.649999999</v>
      </c>
      <c r="X25" s="128">
        <f t="shared" si="4"/>
        <v>8.1693515629696414E-3</v>
      </c>
    </row>
    <row r="26" spans="1:24">
      <c r="A26" s="72">
        <v>714</v>
      </c>
      <c r="B26" s="530" t="str">
        <f>+VLOOKUP($A26,Master!$D$27:$G$225,4,FALSE)</f>
        <v>Fees</v>
      </c>
      <c r="C26" s="531"/>
      <c r="D26" s="531"/>
      <c r="E26" s="531"/>
      <c r="F26" s="531"/>
      <c r="G26" s="85">
        <f>+INDEX(DataEx!$1:$1048576,MATCH('2013'!$A26,DataEx!$D:$D,0),MATCH('2013'!G$6,DataEx!$7:$7,0))</f>
        <v>893749.16999999993</v>
      </c>
      <c r="H26" s="85">
        <f>+INDEX(DataEx!$1:$1048576,MATCH('2013'!$A26,DataEx!$D:$D,0),MATCH('2013'!H$6,DataEx!$7:$7,0))</f>
        <v>1163449.2899999996</v>
      </c>
      <c r="I26" s="85">
        <f>+INDEX(DataEx!$1:$1048576,MATCH('2013'!$A26,DataEx!$D:$D,0),MATCH('2013'!I$6,DataEx!$7:$7,0))</f>
        <v>1397810.9500000002</v>
      </c>
      <c r="J26" s="85"/>
      <c r="K26" s="85">
        <f>+INDEX(DataEx!$1:$1048576,MATCH('2013'!$A26,DataEx!$D:$D,0),MATCH('2013'!K$6,DataEx!$7:$7,0))</f>
        <v>988260.99000000022</v>
      </c>
      <c r="L26" s="85">
        <f>+INDEX(DataEx!$1:$1048576,MATCH('2013'!$A26,DataEx!$D:$D,0),MATCH('2013'!L$6,DataEx!$7:$7,0))</f>
        <v>663493.42000000004</v>
      </c>
      <c r="M26" s="85">
        <f>+INDEX(DataEx!$1:$1048576,MATCH('2013'!$A26,DataEx!$D:$D,0),MATCH('2013'!M$6,DataEx!$7:$7,0))</f>
        <v>985589.2799999998</v>
      </c>
      <c r="N26" s="85"/>
      <c r="O26" s="85">
        <f>+INDEX(DataEx!$1:$1048576,MATCH('2013'!$A26,DataEx!$D:$D,0),MATCH('2013'!O$6,DataEx!$7:$7,0))</f>
        <v>1220629.8</v>
      </c>
      <c r="P26" s="85">
        <f>+INDEX(DataEx!$1:$1048576,MATCH('2013'!$A26,DataEx!$D:$D,0),MATCH('2013'!P$6,DataEx!$7:$7,0))</f>
        <v>1071856.1399999999</v>
      </c>
      <c r="Q26" s="85">
        <f>+INDEX(DataEx!$1:$1048576,MATCH('2013'!$A26,DataEx!$D:$D,0),MATCH('2013'!Q$6,DataEx!$7:$7,0))</f>
        <v>1326309.73</v>
      </c>
      <c r="R26" s="85"/>
      <c r="S26" s="85">
        <f>+INDEX(DataEx!$1:$1048576,MATCH('2013'!$A26,DataEx!$D:$D,0),MATCH('2013'!S$6,DataEx!$7:$7,0))</f>
        <v>1344708.9499999997</v>
      </c>
      <c r="T26" s="85">
        <f>+INDEX(DataEx!$1:$1048576,MATCH('2013'!$A26,DataEx!$D:$D,0),MATCH('2013'!T$6,DataEx!$7:$7,0))</f>
        <v>1250084.5299999996</v>
      </c>
      <c r="U26" s="86">
        <f>+INDEX(DataEx!$1:$1048576,MATCH('2013'!$A26,DataEx!$D:$D,0),MATCH('2013'!U$6,DataEx!$7:$7,0))</f>
        <v>927547.93</v>
      </c>
      <c r="V26" s="85"/>
      <c r="W26" s="127">
        <f t="shared" si="3"/>
        <v>13233490.179999998</v>
      </c>
      <c r="X26" s="128">
        <f t="shared" si="4"/>
        <v>3.9776045025548537E-3</v>
      </c>
    </row>
    <row r="27" spans="1:24">
      <c r="A27" s="72">
        <v>715</v>
      </c>
      <c r="B27" s="530" t="str">
        <f>+VLOOKUP($A27,Master!$D$27:$G$225,4,FALSE)</f>
        <v>Other revenues</v>
      </c>
      <c r="C27" s="531"/>
      <c r="D27" s="531"/>
      <c r="E27" s="531"/>
      <c r="F27" s="531"/>
      <c r="G27" s="85">
        <f>+INDEX(DataEx!$1:$1048576,MATCH('2013'!$A27,DataEx!$D:$D,0),MATCH('2013'!G$6,DataEx!$7:$7,0))</f>
        <v>2325408.9100000015</v>
      </c>
      <c r="H27" s="85">
        <f>+INDEX(DataEx!$1:$1048576,MATCH('2013'!$A27,DataEx!$D:$D,0),MATCH('2013'!H$6,DataEx!$7:$7,0))</f>
        <v>1380294.78</v>
      </c>
      <c r="I27" s="85">
        <f>+INDEX(DataEx!$1:$1048576,MATCH('2013'!$A27,DataEx!$D:$D,0),MATCH('2013'!I$6,DataEx!$7:$7,0))</f>
        <v>1585729.3000000012</v>
      </c>
      <c r="J27" s="85"/>
      <c r="K27" s="85">
        <f>+INDEX(DataEx!$1:$1048576,MATCH('2013'!$A27,DataEx!$D:$D,0),MATCH('2013'!K$6,DataEx!$7:$7,0))</f>
        <v>2752927.87</v>
      </c>
      <c r="L27" s="85">
        <f>+INDEX(DataEx!$1:$1048576,MATCH('2013'!$A27,DataEx!$D:$D,0),MATCH('2013'!L$6,DataEx!$7:$7,0))</f>
        <v>2926591.1800000006</v>
      </c>
      <c r="M27" s="85">
        <f>+INDEX(DataEx!$1:$1048576,MATCH('2013'!$A27,DataEx!$D:$D,0),MATCH('2013'!M$6,DataEx!$7:$7,0))</f>
        <v>2018414.159999999</v>
      </c>
      <c r="N27" s="85"/>
      <c r="O27" s="85">
        <f>+INDEX(DataEx!$1:$1048576,MATCH('2013'!$A27,DataEx!$D:$D,0),MATCH('2013'!O$6,DataEx!$7:$7,0))</f>
        <v>3252322.99</v>
      </c>
      <c r="P27" s="85">
        <f>+INDEX(DataEx!$1:$1048576,MATCH('2013'!$A27,DataEx!$D:$D,0),MATCH('2013'!P$6,DataEx!$7:$7,0))</f>
        <v>2552195.8000000003</v>
      </c>
      <c r="Q27" s="85">
        <f>+INDEX(DataEx!$1:$1048576,MATCH('2013'!$A27,DataEx!$D:$D,0),MATCH('2013'!Q$6,DataEx!$7:$7,0))</f>
        <v>2584912.9000000013</v>
      </c>
      <c r="R27" s="85"/>
      <c r="S27" s="85">
        <f>+INDEX(DataEx!$1:$1048576,MATCH('2013'!$A27,DataEx!$D:$D,0),MATCH('2013'!S$6,DataEx!$7:$7,0))</f>
        <v>2305817.4300000011</v>
      </c>
      <c r="T27" s="85">
        <f>+INDEX(DataEx!$1:$1048576,MATCH('2013'!$A27,DataEx!$D:$D,0),MATCH('2013'!T$6,DataEx!$7:$7,0))</f>
        <v>4419328.6100000013</v>
      </c>
      <c r="U27" s="86">
        <f>+INDEX(DataEx!$1:$1048576,MATCH('2013'!$A27,DataEx!$D:$D,0),MATCH('2013'!U$6,DataEx!$7:$7,0))</f>
        <v>5571807.3499999987</v>
      </c>
      <c r="V27" s="85"/>
      <c r="W27" s="127">
        <f t="shared" si="3"/>
        <v>33675751.280000009</v>
      </c>
      <c r="X27" s="128">
        <f t="shared" si="4"/>
        <v>1.0121957102494743E-2</v>
      </c>
    </row>
    <row r="28" spans="1:24">
      <c r="A28" s="72">
        <v>73</v>
      </c>
      <c r="B28" s="530" t="str">
        <f>+VLOOKUP($A28,Master!$D$27:$G$225,4,FALSE)</f>
        <v>Receipts from Repayment of Loans and Funds Carried over from Previous Year</v>
      </c>
      <c r="C28" s="531"/>
      <c r="D28" s="531"/>
      <c r="E28" s="531"/>
      <c r="F28" s="531"/>
      <c r="G28" s="85">
        <f>+INDEX(DataEx!$1:$1048576,MATCH('2013'!$A28,DataEx!$D:$D,0),MATCH('2013'!G$6,DataEx!$7:$7,0))</f>
        <v>206949.9</v>
      </c>
      <c r="H28" s="85">
        <f>+INDEX(DataEx!$1:$1048576,MATCH('2013'!$A28,DataEx!$D:$D,0),MATCH('2013'!H$6,DataEx!$7:$7,0))</f>
        <v>235107.78999999998</v>
      </c>
      <c r="I28" s="85">
        <f>+INDEX(DataEx!$1:$1048576,MATCH('2013'!$A28,DataEx!$D:$D,0),MATCH('2013'!I$6,DataEx!$7:$7,0))</f>
        <v>299748.19</v>
      </c>
      <c r="J28" s="85"/>
      <c r="K28" s="85">
        <f>+INDEX(DataEx!$1:$1048576,MATCH('2013'!$A28,DataEx!$D:$D,0),MATCH('2013'!K$6,DataEx!$7:$7,0))</f>
        <v>298965.78000000003</v>
      </c>
      <c r="L28" s="85">
        <f>+INDEX(DataEx!$1:$1048576,MATCH('2013'!$A28,DataEx!$D:$D,0),MATCH('2013'!L$6,DataEx!$7:$7,0))</f>
        <v>208873.82</v>
      </c>
      <c r="M28" s="85">
        <f>+INDEX(DataEx!$1:$1048576,MATCH('2013'!$A28,DataEx!$D:$D,0),MATCH('2013'!M$6,DataEx!$7:$7,0))</f>
        <v>273742.46000000002</v>
      </c>
      <c r="N28" s="85"/>
      <c r="O28" s="85">
        <f>+INDEX(DataEx!$1:$1048576,MATCH('2013'!$A28,DataEx!$D:$D,0),MATCH('2013'!O$6,DataEx!$7:$7,0))</f>
        <v>3435190.4099999997</v>
      </c>
      <c r="P28" s="85">
        <f>+INDEX(DataEx!$1:$1048576,MATCH('2013'!$A28,DataEx!$D:$D,0),MATCH('2013'!P$6,DataEx!$7:$7,0))</f>
        <v>586185.70000000007</v>
      </c>
      <c r="Q28" s="85">
        <f>+INDEX(DataEx!$1:$1048576,MATCH('2013'!$A28,DataEx!$D:$D,0),MATCH('2013'!Q$6,DataEx!$7:$7,0))</f>
        <v>401482.51</v>
      </c>
      <c r="R28" s="85"/>
      <c r="S28" s="85">
        <f>+INDEX(DataEx!$1:$1048576,MATCH('2013'!$A28,DataEx!$D:$D,0),MATCH('2013'!S$6,DataEx!$7:$7,0))</f>
        <v>614629.94999999995</v>
      </c>
      <c r="T28" s="85">
        <f>+INDEX(DataEx!$1:$1048576,MATCH('2013'!$A28,DataEx!$D:$D,0),MATCH('2013'!T$6,DataEx!$7:$7,0))</f>
        <v>171580.47</v>
      </c>
      <c r="U28" s="86">
        <f>+INDEX(DataEx!$1:$1048576,MATCH('2013'!$A28,DataEx!$D:$D,0),MATCH('2013'!U$6,DataEx!$7:$7,0))</f>
        <v>1810625.69</v>
      </c>
      <c r="V28" s="85"/>
      <c r="W28" s="127">
        <f t="shared" si="3"/>
        <v>8543082.6699999999</v>
      </c>
      <c r="X28" s="128">
        <f t="shared" si="4"/>
        <v>2.5678036278929967E-3</v>
      </c>
    </row>
    <row r="29" spans="1:24" ht="13.5" thickBot="1">
      <c r="A29" s="72">
        <v>74</v>
      </c>
      <c r="B29" s="534" t="str">
        <f>+VLOOKUP($A29,Master!$D$27:$G$225,4,FALSE)</f>
        <v>Grants and Transfers</v>
      </c>
      <c r="C29" s="535"/>
      <c r="D29" s="535"/>
      <c r="E29" s="535"/>
      <c r="F29" s="535"/>
      <c r="G29" s="85">
        <f>+INDEX(DataEx!$1:$1048576,MATCH('2013'!$A29,DataEx!$D:$D,0),MATCH('2013'!G$6,DataEx!$7:$7,0))</f>
        <v>165851.26</v>
      </c>
      <c r="H29" s="85">
        <f>+INDEX(DataEx!$1:$1048576,MATCH('2013'!$A29,DataEx!$D:$D,0),MATCH('2013'!H$6,DataEx!$7:$7,0))</f>
        <v>158391.43</v>
      </c>
      <c r="I29" s="85">
        <f>+INDEX(DataEx!$1:$1048576,MATCH('2013'!$A29,DataEx!$D:$D,0),MATCH('2013'!I$6,DataEx!$7:$7,0))</f>
        <v>618410.81000000006</v>
      </c>
      <c r="J29" s="85"/>
      <c r="K29" s="85">
        <f>+INDEX(DataEx!$1:$1048576,MATCH('2013'!$A29,DataEx!$D:$D,0),MATCH('2013'!K$6,DataEx!$7:$7,0))</f>
        <v>143255.71000000002</v>
      </c>
      <c r="L29" s="85">
        <f>+INDEX(DataEx!$1:$1048576,MATCH('2013'!$A29,DataEx!$D:$D,0),MATCH('2013'!L$6,DataEx!$7:$7,0))</f>
        <v>330184.12999999995</v>
      </c>
      <c r="M29" s="85">
        <f>+INDEX(DataEx!$1:$1048576,MATCH('2013'!$A29,DataEx!$D:$D,0),MATCH('2013'!M$6,DataEx!$7:$7,0))</f>
        <v>460006.45</v>
      </c>
      <c r="N29" s="85"/>
      <c r="O29" s="85">
        <f>+INDEX(DataEx!$1:$1048576,MATCH('2013'!$A29,DataEx!$D:$D,0),MATCH('2013'!O$6,DataEx!$7:$7,0))</f>
        <v>487486.95</v>
      </c>
      <c r="P29" s="85">
        <f>+INDEX(DataEx!$1:$1048576,MATCH('2013'!$A29,DataEx!$D:$D,0),MATCH('2013'!P$6,DataEx!$7:$7,0))</f>
        <v>225390.90000000002</v>
      </c>
      <c r="Q29" s="85">
        <f>+INDEX(DataEx!$1:$1048576,MATCH('2013'!$A29,DataEx!$D:$D,0),MATCH('2013'!Q$6,DataEx!$7:$7,0))</f>
        <v>761867.5299999998</v>
      </c>
      <c r="R29" s="85"/>
      <c r="S29" s="85">
        <f>+INDEX(DataEx!$1:$1048576,MATCH('2013'!$A29,DataEx!$D:$D,0),MATCH('2013'!S$6,DataEx!$7:$7,0))</f>
        <v>1447115.8099999996</v>
      </c>
      <c r="T29" s="85">
        <f>+INDEX(DataEx!$1:$1048576,MATCH('2013'!$A29,DataEx!$D:$D,0),MATCH('2013'!T$6,DataEx!$7:$7,0))</f>
        <v>707499.84000000008</v>
      </c>
      <c r="U29" s="86">
        <f>+INDEX(DataEx!$1:$1048576,MATCH('2013'!$A29,DataEx!$D:$D,0),MATCH('2013'!U$6,DataEx!$7:$7,0))</f>
        <v>1108546.8899999999</v>
      </c>
      <c r="V29" s="361"/>
      <c r="W29" s="129">
        <f t="shared" si="3"/>
        <v>6614007.7099999981</v>
      </c>
      <c r="X29" s="130">
        <f t="shared" si="4"/>
        <v>1.9879794740006005E-3</v>
      </c>
    </row>
    <row r="30" spans="1:24" ht="13.5" thickBot="1">
      <c r="A30" s="72">
        <v>4</v>
      </c>
      <c r="B30" s="536" t="str">
        <f>+VLOOKUP($A30,Master!$D$27:$G$225,4,FALSE)</f>
        <v>Total Expenditures</v>
      </c>
      <c r="C30" s="537"/>
      <c r="D30" s="537"/>
      <c r="E30" s="537"/>
      <c r="F30" s="537"/>
      <c r="G30" s="97">
        <f>+G32+G43+G49+SUM(G50:G54)</f>
        <v>84584048.424166679</v>
      </c>
      <c r="H30" s="97">
        <f t="shared" ref="H30:U30" si="9">+H32+H43+H49+SUM(H50:H54)</f>
        <v>102684088.27416666</v>
      </c>
      <c r="I30" s="97">
        <f t="shared" si="9"/>
        <v>104008573.38416666</v>
      </c>
      <c r="J30" s="97"/>
      <c r="K30" s="97">
        <f t="shared" si="9"/>
        <v>122210494.66416664</v>
      </c>
      <c r="L30" s="97">
        <f t="shared" si="9"/>
        <v>102878087.82416667</v>
      </c>
      <c r="M30" s="97">
        <f t="shared" si="9"/>
        <v>102392322.23416667</v>
      </c>
      <c r="N30" s="97"/>
      <c r="O30" s="97">
        <f t="shared" si="9"/>
        <v>181346847.16416669</v>
      </c>
      <c r="P30" s="97">
        <f t="shared" si="9"/>
        <v>150239168.24416667</v>
      </c>
      <c r="Q30" s="97">
        <f t="shared" si="9"/>
        <v>125770955.07416669</v>
      </c>
      <c r="R30" s="97"/>
      <c r="S30" s="97">
        <f t="shared" si="9"/>
        <v>102908154.45416665</v>
      </c>
      <c r="T30" s="97">
        <f t="shared" si="9"/>
        <v>105343610.31416669</v>
      </c>
      <c r="U30" s="97">
        <f t="shared" si="9"/>
        <v>160423364.29416662</v>
      </c>
      <c r="V30" s="97"/>
      <c r="W30" s="131">
        <f>+SUM(G30:U30)</f>
        <v>1444789714.3500001</v>
      </c>
      <c r="X30" s="132">
        <f t="shared" si="4"/>
        <v>0.43426201212804333</v>
      </c>
    </row>
    <row r="31" spans="1:24" ht="13.5" thickBot="1">
      <c r="A31" s="72">
        <v>41</v>
      </c>
      <c r="B31" s="538" t="str">
        <f>+VLOOKUP($A31,Master!$D$27:$G$225,4,FALSE)</f>
        <v>Current Expenditures</v>
      </c>
      <c r="C31" s="539"/>
      <c r="D31" s="539"/>
      <c r="E31" s="539"/>
      <c r="F31" s="539"/>
      <c r="G31" s="80">
        <f>+G30-G50</f>
        <v>83159826.900000006</v>
      </c>
      <c r="H31" s="80">
        <f t="shared" ref="H31:T31" si="10">+H30-H50</f>
        <v>99389879.539999992</v>
      </c>
      <c r="I31" s="80">
        <f t="shared" si="10"/>
        <v>98300188.419999987</v>
      </c>
      <c r="J31" s="80"/>
      <c r="K31" s="80">
        <f t="shared" si="10"/>
        <v>116726678.27999997</v>
      </c>
      <c r="L31" s="80">
        <f t="shared" si="10"/>
        <v>97355026.670000002</v>
      </c>
      <c r="M31" s="80">
        <f t="shared" si="10"/>
        <v>96400023.099999994</v>
      </c>
      <c r="N31" s="80"/>
      <c r="O31" s="80">
        <f t="shared" si="10"/>
        <v>175536179.88000003</v>
      </c>
      <c r="P31" s="80">
        <f t="shared" si="10"/>
        <v>144736707.03999999</v>
      </c>
      <c r="Q31" s="80">
        <f t="shared" si="10"/>
        <v>120543454.79000002</v>
      </c>
      <c r="R31" s="80"/>
      <c r="S31" s="80">
        <f t="shared" si="10"/>
        <v>95646690.069999978</v>
      </c>
      <c r="T31" s="80">
        <f t="shared" si="10"/>
        <v>98011620.330000028</v>
      </c>
      <c r="U31" s="80">
        <f>+U30-U50</f>
        <v>141764211.89999995</v>
      </c>
      <c r="V31" s="80"/>
      <c r="W31" s="133">
        <f t="shared" si="3"/>
        <v>1367570486.9199996</v>
      </c>
      <c r="X31" s="134">
        <f t="shared" si="4"/>
        <v>0.41105214515178828</v>
      </c>
    </row>
    <row r="32" spans="1:24">
      <c r="A32" s="72">
        <v>40</v>
      </c>
      <c r="B32" s="540" t="str">
        <f>+VLOOKUP($A32,Master!$D$27:$G$225,4,FALSE)</f>
        <v>Current Budgetary Expenditures</v>
      </c>
      <c r="C32" s="541"/>
      <c r="D32" s="541"/>
      <c r="E32" s="541"/>
      <c r="F32" s="541"/>
      <c r="G32" s="89">
        <f>+SUM(G33:G42)</f>
        <v>37559259.920000024</v>
      </c>
      <c r="H32" s="89">
        <f t="shared" ref="H32:U32" si="11">+SUM(H33:H42)</f>
        <v>43448523.989999987</v>
      </c>
      <c r="I32" s="89">
        <f t="shared" si="11"/>
        <v>45712746.45000001</v>
      </c>
      <c r="J32" s="89"/>
      <c r="K32" s="89">
        <f t="shared" si="11"/>
        <v>66765798.219999984</v>
      </c>
      <c r="L32" s="89">
        <f t="shared" si="11"/>
        <v>47578093.07</v>
      </c>
      <c r="M32" s="89">
        <f t="shared" si="11"/>
        <v>39972707.770000003</v>
      </c>
      <c r="N32" s="89"/>
      <c r="O32" s="89">
        <f t="shared" si="11"/>
        <v>52244035.139999993</v>
      </c>
      <c r="P32" s="89">
        <f t="shared" si="11"/>
        <v>46109305.099999987</v>
      </c>
      <c r="Q32" s="89">
        <f t="shared" si="11"/>
        <v>64428387.520000018</v>
      </c>
      <c r="R32" s="89"/>
      <c r="S32" s="89">
        <f t="shared" si="11"/>
        <v>44963115.269999988</v>
      </c>
      <c r="T32" s="89">
        <f t="shared" si="11"/>
        <v>46191093.280000009</v>
      </c>
      <c r="U32" s="90">
        <f t="shared" si="11"/>
        <v>70669565.129999951</v>
      </c>
      <c r="V32" s="89"/>
      <c r="W32" s="123">
        <f t="shared" si="3"/>
        <v>605642630.8599999</v>
      </c>
      <c r="X32" s="124">
        <f t="shared" si="4"/>
        <v>0.18203866271716257</v>
      </c>
    </row>
    <row r="33" spans="1:24">
      <c r="A33" s="72">
        <v>411</v>
      </c>
      <c r="B33" s="520" t="str">
        <f>+VLOOKUP($A33,Master!$D$27:$G$225,4,FALSE)</f>
        <v>Gross Salaries and Contributions</v>
      </c>
      <c r="C33" s="521"/>
      <c r="D33" s="521"/>
      <c r="E33" s="521"/>
      <c r="F33" s="521"/>
      <c r="G33" s="91">
        <f>+INDEX(DataEx!$1:$1048576,MATCH('2013'!$A33,DataEx!$D:$D,0),MATCH('2013'!G$6,DataEx!$7:$7,0))</f>
        <v>30971376.560000021</v>
      </c>
      <c r="H33" s="91">
        <f>+INDEX(DataEx!$1:$1048576,MATCH('2013'!$A33,DataEx!$D:$D,0),MATCH('2013'!H$6,DataEx!$7:$7,0))</f>
        <v>31767543.569999989</v>
      </c>
      <c r="I33" s="91">
        <f>+INDEX(DataEx!$1:$1048576,MATCH('2013'!$A33,DataEx!$D:$D,0),MATCH('2013'!I$6,DataEx!$7:$7,0))</f>
        <v>27281136.950000007</v>
      </c>
      <c r="J33" s="91"/>
      <c r="K33" s="91">
        <f>+INDEX(DataEx!$1:$1048576,MATCH('2013'!$A33,DataEx!$D:$D,0),MATCH('2013'!K$6,DataEx!$7:$7,0))</f>
        <v>29258745.93999999</v>
      </c>
      <c r="L33" s="91">
        <f>+INDEX(DataEx!$1:$1048576,MATCH('2013'!$A33,DataEx!$D:$D,0),MATCH('2013'!L$6,DataEx!$7:$7,0))</f>
        <v>36008593.489999995</v>
      </c>
      <c r="M33" s="91">
        <f>+INDEX(DataEx!$1:$1048576,MATCH('2013'!$A33,DataEx!$D:$D,0),MATCH('2013'!M$6,DataEx!$7:$7,0))</f>
        <v>25859054.300000004</v>
      </c>
      <c r="N33" s="91"/>
      <c r="O33" s="91">
        <f>+INDEX(DataEx!$1:$1048576,MATCH('2013'!$A33,DataEx!$D:$D,0),MATCH('2013'!O$6,DataEx!$7:$7,0))</f>
        <v>34643447.109999992</v>
      </c>
      <c r="P33" s="91">
        <f>+INDEX(DataEx!$1:$1048576,MATCH('2013'!$A33,DataEx!$D:$D,0),MATCH('2013'!P$6,DataEx!$7:$7,0))</f>
        <v>30708364.169999976</v>
      </c>
      <c r="Q33" s="91">
        <f>+INDEX(DataEx!$1:$1048576,MATCH('2013'!$A33,DataEx!$D:$D,0),MATCH('2013'!Q$6,DataEx!$7:$7,0))</f>
        <v>31076205.190000027</v>
      </c>
      <c r="R33" s="91"/>
      <c r="S33" s="91">
        <f>+INDEX(DataEx!$1:$1048576,MATCH('2013'!$A33,DataEx!$D:$D,0),MATCH('2013'!S$6,DataEx!$7:$7,0))</f>
        <v>30090664.149999991</v>
      </c>
      <c r="T33" s="91">
        <f>+INDEX(DataEx!$1:$1048576,MATCH('2013'!$A33,DataEx!$D:$D,0),MATCH('2013'!T$6,DataEx!$7:$7,0))</f>
        <v>33509791.740000006</v>
      </c>
      <c r="U33" s="91">
        <f>+INDEX(DataEx!$1:$1048576,MATCH('2013'!$A33,DataEx!$D:$D,0),MATCH('2013'!U$6,DataEx!$7:$7,0))</f>
        <v>29829446.999999981</v>
      </c>
      <c r="V33" s="91"/>
      <c r="W33" s="125">
        <f t="shared" si="3"/>
        <v>371004370.16999996</v>
      </c>
      <c r="X33" s="126">
        <f t="shared" si="4"/>
        <v>0.11151318610459872</v>
      </c>
    </row>
    <row r="34" spans="1:24">
      <c r="A34" s="72">
        <v>412</v>
      </c>
      <c r="B34" s="520" t="str">
        <f>+VLOOKUP($A34,Master!$D$27:$G$225,4,FALSE)</f>
        <v>Other Personal Income</v>
      </c>
      <c r="C34" s="521"/>
      <c r="D34" s="521"/>
      <c r="E34" s="521"/>
      <c r="F34" s="521"/>
      <c r="G34" s="91">
        <f>+INDEX(DataEx!$1:$1048576,MATCH('2013'!$A34,DataEx!$D:$D,0),MATCH('2013'!G$6,DataEx!$7:$7,0))</f>
        <v>1584140</v>
      </c>
      <c r="H34" s="91">
        <f>+INDEX(DataEx!$1:$1048576,MATCH('2013'!$A34,DataEx!$D:$D,0),MATCH('2013'!H$6,DataEx!$7:$7,0))</f>
        <v>494224.27999999968</v>
      </c>
      <c r="I34" s="91">
        <f>+INDEX(DataEx!$1:$1048576,MATCH('2013'!$A34,DataEx!$D:$D,0),MATCH('2013'!I$6,DataEx!$7:$7,0))</f>
        <v>1196100.0600000008</v>
      </c>
      <c r="J34" s="91"/>
      <c r="K34" s="91">
        <f>+INDEX(DataEx!$1:$1048576,MATCH('2013'!$A34,DataEx!$D:$D,0),MATCH('2013'!K$6,DataEx!$7:$7,0))</f>
        <v>1826112.7700000014</v>
      </c>
      <c r="L34" s="91">
        <f>+INDEX(DataEx!$1:$1048576,MATCH('2013'!$A34,DataEx!$D:$D,0),MATCH('2013'!L$6,DataEx!$7:$7,0))</f>
        <v>404313.79000000004</v>
      </c>
      <c r="M34" s="91">
        <f>+INDEX(DataEx!$1:$1048576,MATCH('2013'!$A34,DataEx!$D:$D,0),MATCH('2013'!M$6,DataEx!$7:$7,0))</f>
        <v>460176.8899999999</v>
      </c>
      <c r="N34" s="91"/>
      <c r="O34" s="91">
        <f>+INDEX(DataEx!$1:$1048576,MATCH('2013'!$A34,DataEx!$D:$D,0),MATCH('2013'!O$6,DataEx!$7:$7,0))</f>
        <v>807342.56</v>
      </c>
      <c r="P34" s="91">
        <f>+INDEX(DataEx!$1:$1048576,MATCH('2013'!$A34,DataEx!$D:$D,0),MATCH('2013'!P$6,DataEx!$7:$7,0))</f>
        <v>1160483.8900000001</v>
      </c>
      <c r="Q34" s="91">
        <f>+INDEX(DataEx!$1:$1048576,MATCH('2013'!$A34,DataEx!$D:$D,0),MATCH('2013'!Q$6,DataEx!$7:$7,0))</f>
        <v>545300.30999999971</v>
      </c>
      <c r="R34" s="91"/>
      <c r="S34" s="91">
        <f>+INDEX(DataEx!$1:$1048576,MATCH('2013'!$A34,DataEx!$D:$D,0),MATCH('2013'!S$6,DataEx!$7:$7,0))</f>
        <v>1094017.3800000006</v>
      </c>
      <c r="T34" s="91">
        <f>+INDEX(DataEx!$1:$1048576,MATCH('2013'!$A34,DataEx!$D:$D,0),MATCH('2013'!T$6,DataEx!$7:$7,0))</f>
        <v>577957.56000000029</v>
      </c>
      <c r="U34" s="91">
        <f>+INDEX(DataEx!$1:$1048576,MATCH('2013'!$A34,DataEx!$D:$D,0),MATCH('2013'!U$6,DataEx!$7:$7,0))</f>
        <v>1871989.5499999986</v>
      </c>
      <c r="V34" s="91"/>
      <c r="W34" s="125">
        <f t="shared" si="3"/>
        <v>12022159.040000003</v>
      </c>
      <c r="X34" s="126">
        <f t="shared" si="4"/>
        <v>3.6135133874361297E-3</v>
      </c>
    </row>
    <row r="35" spans="1:24">
      <c r="A35" s="72">
        <v>413</v>
      </c>
      <c r="B35" s="520" t="str">
        <f>+VLOOKUP($A35,Master!$D$27:$G$225,4,FALSE)</f>
        <v>Expenditures for Supplies</v>
      </c>
      <c r="C35" s="521"/>
      <c r="D35" s="521"/>
      <c r="E35" s="521"/>
      <c r="F35" s="521"/>
      <c r="G35" s="91">
        <f>+INDEX(DataEx!$1:$1048576,MATCH('2013'!$A35,DataEx!$D:$D,0),MATCH('2013'!G$6,DataEx!$7:$7,0))</f>
        <v>1731979.6599999997</v>
      </c>
      <c r="H35" s="91">
        <f>+INDEX(DataEx!$1:$1048576,MATCH('2013'!$A35,DataEx!$D:$D,0),MATCH('2013'!H$6,DataEx!$7:$7,0))</f>
        <v>2425317.9600000009</v>
      </c>
      <c r="I35" s="91">
        <f>+INDEX(DataEx!$1:$1048576,MATCH('2013'!$A35,DataEx!$D:$D,0),MATCH('2013'!I$6,DataEx!$7:$7,0))</f>
        <v>2387853.52</v>
      </c>
      <c r="J35" s="91"/>
      <c r="K35" s="91">
        <f>+INDEX(DataEx!$1:$1048576,MATCH('2013'!$A35,DataEx!$D:$D,0),MATCH('2013'!K$6,DataEx!$7:$7,0))</f>
        <v>1861509.3800000004</v>
      </c>
      <c r="L35" s="91">
        <f>+INDEX(DataEx!$1:$1048576,MATCH('2013'!$A35,DataEx!$D:$D,0),MATCH('2013'!L$6,DataEx!$7:$7,0))</f>
        <v>1558724.7399999998</v>
      </c>
      <c r="M35" s="91">
        <f>+INDEX(DataEx!$1:$1048576,MATCH('2013'!$A35,DataEx!$D:$D,0),MATCH('2013'!M$6,DataEx!$7:$7,0))</f>
        <v>1781711.4100000006</v>
      </c>
      <c r="N35" s="91"/>
      <c r="O35" s="91">
        <f>+INDEX(DataEx!$1:$1048576,MATCH('2013'!$A35,DataEx!$D:$D,0),MATCH('2013'!O$6,DataEx!$7:$7,0))</f>
        <v>1451041.02</v>
      </c>
      <c r="P35" s="91">
        <f>+INDEX(DataEx!$1:$1048576,MATCH('2013'!$A35,DataEx!$D:$D,0),MATCH('2013'!P$6,DataEx!$7:$7,0))</f>
        <v>2067913.99</v>
      </c>
      <c r="Q35" s="91">
        <f>+INDEX(DataEx!$1:$1048576,MATCH('2013'!$A35,DataEx!$D:$D,0),MATCH('2013'!Q$6,DataEx!$7:$7,0))</f>
        <v>1776948.5700000003</v>
      </c>
      <c r="R35" s="91"/>
      <c r="S35" s="91">
        <f>+INDEX(DataEx!$1:$1048576,MATCH('2013'!$A35,DataEx!$D:$D,0),MATCH('2013'!S$6,DataEx!$7:$7,0))</f>
        <v>2217702.7300000004</v>
      </c>
      <c r="T35" s="91">
        <f>+INDEX(DataEx!$1:$1048576,MATCH('2013'!$A35,DataEx!$D:$D,0),MATCH('2013'!T$6,DataEx!$7:$7,0))</f>
        <v>2315316.7400000002</v>
      </c>
      <c r="U35" s="91">
        <f>+INDEX(DataEx!$1:$1048576,MATCH('2013'!$A35,DataEx!$D:$D,0),MATCH('2013'!U$6,DataEx!$7:$7,0))</f>
        <v>5693241.2300000023</v>
      </c>
      <c r="V35" s="91"/>
      <c r="W35" s="125">
        <f t="shared" si="3"/>
        <v>27269260.950000003</v>
      </c>
      <c r="X35" s="126">
        <f t="shared" si="4"/>
        <v>8.196351352569884E-3</v>
      </c>
    </row>
    <row r="36" spans="1:24">
      <c r="A36" s="72">
        <v>414</v>
      </c>
      <c r="B36" s="520" t="str">
        <f>+VLOOKUP($A36,Master!$D$27:$G$225,4,FALSE)</f>
        <v>Expenditures for Services</v>
      </c>
      <c r="C36" s="521"/>
      <c r="D36" s="521"/>
      <c r="E36" s="521"/>
      <c r="F36" s="521"/>
      <c r="G36" s="91">
        <f>+INDEX(DataEx!$1:$1048576,MATCH('2013'!$A36,DataEx!$D:$D,0),MATCH('2013'!G$6,DataEx!$7:$7,0))</f>
        <v>1344848.0100000005</v>
      </c>
      <c r="H36" s="91">
        <f>+INDEX(DataEx!$1:$1048576,MATCH('2013'!$A36,DataEx!$D:$D,0),MATCH('2013'!H$6,DataEx!$7:$7,0))</f>
        <v>3095515.3200000022</v>
      </c>
      <c r="I36" s="91">
        <f>+INDEX(DataEx!$1:$1048576,MATCH('2013'!$A36,DataEx!$D:$D,0),MATCH('2013'!I$6,DataEx!$7:$7,0))</f>
        <v>2997100.3900000025</v>
      </c>
      <c r="J36" s="91"/>
      <c r="K36" s="91">
        <f>+INDEX(DataEx!$1:$1048576,MATCH('2013'!$A36,DataEx!$D:$D,0),MATCH('2013'!K$6,DataEx!$7:$7,0))</f>
        <v>4519384.7399999993</v>
      </c>
      <c r="L36" s="91">
        <f>+INDEX(DataEx!$1:$1048576,MATCH('2013'!$A36,DataEx!$D:$D,0),MATCH('2013'!L$6,DataEx!$7:$7,0))</f>
        <v>2812296.3000000012</v>
      </c>
      <c r="M36" s="91">
        <f>+INDEX(DataEx!$1:$1048576,MATCH('2013'!$A36,DataEx!$D:$D,0),MATCH('2013'!M$6,DataEx!$7:$7,0))</f>
        <v>3053712.3000000021</v>
      </c>
      <c r="N36" s="91"/>
      <c r="O36" s="91">
        <f>+INDEX(DataEx!$1:$1048576,MATCH('2013'!$A36,DataEx!$D:$D,0),MATCH('2013'!O$6,DataEx!$7:$7,0))</f>
        <v>4454753.2700000042</v>
      </c>
      <c r="P36" s="91">
        <f>+INDEX(DataEx!$1:$1048576,MATCH('2013'!$A36,DataEx!$D:$D,0),MATCH('2013'!P$6,DataEx!$7:$7,0))</f>
        <v>3481453.1100000064</v>
      </c>
      <c r="Q36" s="91">
        <f>+INDEX(DataEx!$1:$1048576,MATCH('2013'!$A36,DataEx!$D:$D,0),MATCH('2013'!Q$6,DataEx!$7:$7,0))</f>
        <v>4104785.9800000018</v>
      </c>
      <c r="R36" s="91"/>
      <c r="S36" s="91">
        <f>+INDEX(DataEx!$1:$1048576,MATCH('2013'!$A36,DataEx!$D:$D,0),MATCH('2013'!S$6,DataEx!$7:$7,0))</f>
        <v>5063438.4500000039</v>
      </c>
      <c r="T36" s="91">
        <f>+INDEX(DataEx!$1:$1048576,MATCH('2013'!$A36,DataEx!$D:$D,0),MATCH('2013'!T$6,DataEx!$7:$7,0))</f>
        <v>2900734.9700000016</v>
      </c>
      <c r="U36" s="91">
        <f>+INDEX(DataEx!$1:$1048576,MATCH('2013'!$A36,DataEx!$D:$D,0),MATCH('2013'!U$6,DataEx!$7:$7,0))</f>
        <v>9675540.9999999739</v>
      </c>
      <c r="V36" s="91"/>
      <c r="W36" s="125">
        <f t="shared" si="3"/>
        <v>47503563.839999989</v>
      </c>
      <c r="X36" s="126">
        <f t="shared" si="4"/>
        <v>1.4278197727682594E-2</v>
      </c>
    </row>
    <row r="37" spans="1:24">
      <c r="A37" s="72">
        <v>415</v>
      </c>
      <c r="B37" s="520" t="str">
        <f>+VLOOKUP($A37,Master!$D$27:$G$225,4,FALSE)</f>
        <v>Current Maintenance</v>
      </c>
      <c r="C37" s="521"/>
      <c r="D37" s="521"/>
      <c r="E37" s="521"/>
      <c r="F37" s="521"/>
      <c r="G37" s="91">
        <f>+INDEX(DataEx!$1:$1048576,MATCH('2013'!$A37,DataEx!$D:$D,0),MATCH('2013'!G$6,DataEx!$7:$7,0))</f>
        <v>39625.519999999997</v>
      </c>
      <c r="H37" s="91">
        <f>+INDEX(DataEx!$1:$1048576,MATCH('2013'!$A37,DataEx!$D:$D,0),MATCH('2013'!H$6,DataEx!$7:$7,0))</f>
        <v>746518.12</v>
      </c>
      <c r="I37" s="91">
        <f>+INDEX(DataEx!$1:$1048576,MATCH('2013'!$A37,DataEx!$D:$D,0),MATCH('2013'!I$6,DataEx!$7:$7,0))</f>
        <v>2188111.64</v>
      </c>
      <c r="J37" s="91"/>
      <c r="K37" s="91">
        <f>+INDEX(DataEx!$1:$1048576,MATCH('2013'!$A37,DataEx!$D:$D,0),MATCH('2013'!K$6,DataEx!$7:$7,0))</f>
        <v>860738.31999999983</v>
      </c>
      <c r="L37" s="91">
        <f>+INDEX(DataEx!$1:$1048576,MATCH('2013'!$A37,DataEx!$D:$D,0),MATCH('2013'!L$6,DataEx!$7:$7,0))</f>
        <v>1045961.96</v>
      </c>
      <c r="M37" s="91">
        <f>+INDEX(DataEx!$1:$1048576,MATCH('2013'!$A37,DataEx!$D:$D,0),MATCH('2013'!M$6,DataEx!$7:$7,0))</f>
        <v>1586588.0699999998</v>
      </c>
      <c r="N37" s="91"/>
      <c r="O37" s="91">
        <f>+INDEX(DataEx!$1:$1048576,MATCH('2013'!$A37,DataEx!$D:$D,0),MATCH('2013'!O$6,DataEx!$7:$7,0))</f>
        <v>1708745.73</v>
      </c>
      <c r="P37" s="91">
        <f>+INDEX(DataEx!$1:$1048576,MATCH('2013'!$A37,DataEx!$D:$D,0),MATCH('2013'!P$6,DataEx!$7:$7,0))</f>
        <v>2046173.92</v>
      </c>
      <c r="Q37" s="91">
        <f>+INDEX(DataEx!$1:$1048576,MATCH('2013'!$A37,DataEx!$D:$D,0),MATCH('2013'!Q$6,DataEx!$7:$7,0))</f>
        <v>2633936.0099999998</v>
      </c>
      <c r="R37" s="91"/>
      <c r="S37" s="91">
        <f>+INDEX(DataEx!$1:$1048576,MATCH('2013'!$A37,DataEx!$D:$D,0),MATCH('2013'!S$6,DataEx!$7:$7,0))</f>
        <v>1316206.53</v>
      </c>
      <c r="T37" s="91">
        <f>+INDEX(DataEx!$1:$1048576,MATCH('2013'!$A37,DataEx!$D:$D,0),MATCH('2013'!T$6,DataEx!$7:$7,0))</f>
        <v>1381658.69</v>
      </c>
      <c r="U37" s="91">
        <f>+INDEX(DataEx!$1:$1048576,MATCH('2013'!$A37,DataEx!$D:$D,0),MATCH('2013'!U$6,DataEx!$7:$7,0))</f>
        <v>4861519.66</v>
      </c>
      <c r="V37" s="91"/>
      <c r="W37" s="125">
        <f t="shared" si="3"/>
        <v>20415784.170000002</v>
      </c>
      <c r="X37" s="126">
        <f t="shared" si="4"/>
        <v>6.1363944003606855E-3</v>
      </c>
    </row>
    <row r="38" spans="1:24">
      <c r="A38" s="72">
        <v>416</v>
      </c>
      <c r="B38" s="520" t="str">
        <f>+VLOOKUP($A38,Master!$D$27:$G$225,4,FALSE)</f>
        <v>Interests</v>
      </c>
      <c r="C38" s="521"/>
      <c r="D38" s="521"/>
      <c r="E38" s="521"/>
      <c r="F38" s="521"/>
      <c r="G38" s="91">
        <f>+INDEX(DataEx!$1:$1048576,MATCH('2013'!$A38,DataEx!$D:$D,0),MATCH('2013'!G$6,DataEx!$7:$7,0))</f>
        <v>553790.51</v>
      </c>
      <c r="H38" s="91">
        <f>+INDEX(DataEx!$1:$1048576,MATCH('2013'!$A38,DataEx!$D:$D,0),MATCH('2013'!H$6,DataEx!$7:$7,0))</f>
        <v>1783760.79</v>
      </c>
      <c r="I38" s="91">
        <f>+INDEX(DataEx!$1:$1048576,MATCH('2013'!$A38,DataEx!$D:$D,0),MATCH('2013'!I$6,DataEx!$7:$7,0))</f>
        <v>2136902.62</v>
      </c>
      <c r="J38" s="91"/>
      <c r="K38" s="91">
        <f>+INDEX(DataEx!$1:$1048576,MATCH('2013'!$A38,DataEx!$D:$D,0),MATCH('2013'!K$6,DataEx!$7:$7,0))</f>
        <v>24827472.129999999</v>
      </c>
      <c r="L38" s="91">
        <f>+INDEX(DataEx!$1:$1048576,MATCH('2013'!$A38,DataEx!$D:$D,0),MATCH('2013'!L$6,DataEx!$7:$7,0))</f>
        <v>1125415.9300000002</v>
      </c>
      <c r="M38" s="91">
        <f>+INDEX(DataEx!$1:$1048576,MATCH('2013'!$A38,DataEx!$D:$D,0),MATCH('2013'!M$6,DataEx!$7:$7,0))</f>
        <v>3793946.4499999997</v>
      </c>
      <c r="N38" s="91"/>
      <c r="O38" s="91">
        <f>+INDEX(DataEx!$1:$1048576,MATCH('2013'!$A38,DataEx!$D:$D,0),MATCH('2013'!O$6,DataEx!$7:$7,0))</f>
        <v>5739215.1899999995</v>
      </c>
      <c r="P38" s="91">
        <f>+INDEX(DataEx!$1:$1048576,MATCH('2013'!$A38,DataEx!$D:$D,0),MATCH('2013'!P$6,DataEx!$7:$7,0))</f>
        <v>2103580.0900000003</v>
      </c>
      <c r="Q38" s="91">
        <f>+INDEX(DataEx!$1:$1048576,MATCH('2013'!$A38,DataEx!$D:$D,0),MATCH('2013'!Q$6,DataEx!$7:$7,0))</f>
        <v>18700318.619999997</v>
      </c>
      <c r="R38" s="91"/>
      <c r="S38" s="91">
        <f>+INDEX(DataEx!$1:$1048576,MATCH('2013'!$A38,DataEx!$D:$D,0),MATCH('2013'!S$6,DataEx!$7:$7,0))</f>
        <v>797388.29</v>
      </c>
      <c r="T38" s="91">
        <f>+INDEX(DataEx!$1:$1048576,MATCH('2013'!$A38,DataEx!$D:$D,0),MATCH('2013'!T$6,DataEx!$7:$7,0))</f>
        <v>749118.78</v>
      </c>
      <c r="U38" s="91">
        <f>+INDEX(DataEx!$1:$1048576,MATCH('2013'!$A38,DataEx!$D:$D,0),MATCH('2013'!U$6,DataEx!$7:$7,0))</f>
        <v>5611866.1400000006</v>
      </c>
      <c r="V38" s="91"/>
      <c r="W38" s="125">
        <f t="shared" si="3"/>
        <v>67922775.539999992</v>
      </c>
      <c r="X38" s="126">
        <f t="shared" si="4"/>
        <v>2.0415622344454459E-2</v>
      </c>
    </row>
    <row r="39" spans="1:24">
      <c r="A39" s="72">
        <v>417</v>
      </c>
      <c r="B39" s="520" t="str">
        <f>+VLOOKUP($A39,Master!$D$27:$G$225,4,FALSE)</f>
        <v>Rent</v>
      </c>
      <c r="C39" s="521"/>
      <c r="D39" s="521"/>
      <c r="E39" s="521"/>
      <c r="F39" s="521"/>
      <c r="G39" s="91">
        <f>+INDEX(DataEx!$1:$1048576,MATCH('2013'!$A39,DataEx!$D:$D,0),MATCH('2013'!G$6,DataEx!$7:$7,0))</f>
        <v>514851.78</v>
      </c>
      <c r="H39" s="91">
        <f>+INDEX(DataEx!$1:$1048576,MATCH('2013'!$A39,DataEx!$D:$D,0),MATCH('2013'!H$6,DataEx!$7:$7,0))</f>
        <v>585306.03000000014</v>
      </c>
      <c r="I39" s="91">
        <f>+INDEX(DataEx!$1:$1048576,MATCH('2013'!$A39,DataEx!$D:$D,0),MATCH('2013'!I$6,DataEx!$7:$7,0))</f>
        <v>717206.67999999959</v>
      </c>
      <c r="J39" s="91"/>
      <c r="K39" s="91">
        <f>+INDEX(DataEx!$1:$1048576,MATCH('2013'!$A39,DataEx!$D:$D,0),MATCH('2013'!K$6,DataEx!$7:$7,0))</f>
        <v>605035.83000000007</v>
      </c>
      <c r="L39" s="91">
        <f>+INDEX(DataEx!$1:$1048576,MATCH('2013'!$A39,DataEx!$D:$D,0),MATCH('2013'!L$6,DataEx!$7:$7,0))</f>
        <v>812757.71</v>
      </c>
      <c r="M39" s="91">
        <f>+INDEX(DataEx!$1:$1048576,MATCH('2013'!$A39,DataEx!$D:$D,0),MATCH('2013'!M$6,DataEx!$7:$7,0))</f>
        <v>562444.47999999986</v>
      </c>
      <c r="N39" s="91"/>
      <c r="O39" s="91">
        <f>+INDEX(DataEx!$1:$1048576,MATCH('2013'!$A39,DataEx!$D:$D,0),MATCH('2013'!O$6,DataEx!$7:$7,0))</f>
        <v>546494.50999999989</v>
      </c>
      <c r="P39" s="91">
        <f>+INDEX(DataEx!$1:$1048576,MATCH('2013'!$A39,DataEx!$D:$D,0),MATCH('2013'!P$6,DataEx!$7:$7,0))</f>
        <v>583035.2899999998</v>
      </c>
      <c r="Q39" s="91">
        <f>+INDEX(DataEx!$1:$1048576,MATCH('2013'!$A39,DataEx!$D:$D,0),MATCH('2013'!Q$6,DataEx!$7:$7,0))</f>
        <v>872287.29000000015</v>
      </c>
      <c r="R39" s="91"/>
      <c r="S39" s="91">
        <f>+INDEX(DataEx!$1:$1048576,MATCH('2013'!$A39,DataEx!$D:$D,0),MATCH('2013'!S$6,DataEx!$7:$7,0))</f>
        <v>927461.39000000013</v>
      </c>
      <c r="T39" s="91">
        <f>+INDEX(DataEx!$1:$1048576,MATCH('2013'!$A39,DataEx!$D:$D,0),MATCH('2013'!T$6,DataEx!$7:$7,0))</f>
        <v>532803.81000000006</v>
      </c>
      <c r="U39" s="91">
        <f>+INDEX(DataEx!$1:$1048576,MATCH('2013'!$A39,DataEx!$D:$D,0),MATCH('2013'!U$6,DataEx!$7:$7,0))</f>
        <v>668357.01</v>
      </c>
      <c r="V39" s="91"/>
      <c r="W39" s="125">
        <f t="shared" si="3"/>
        <v>7928041.8100000005</v>
      </c>
      <c r="X39" s="126">
        <f t="shared" si="4"/>
        <v>2.3829401292455666E-3</v>
      </c>
    </row>
    <row r="40" spans="1:24">
      <c r="A40" s="72">
        <v>418</v>
      </c>
      <c r="B40" s="520" t="str">
        <f>+VLOOKUP($A40,Master!$D$27:$G$225,4,FALSE)</f>
        <v>Subsidies</v>
      </c>
      <c r="C40" s="521"/>
      <c r="D40" s="521"/>
      <c r="E40" s="521"/>
      <c r="F40" s="521"/>
      <c r="G40" s="91">
        <f>+INDEX(DataEx!$1:$1048576,MATCH('2013'!$A40,DataEx!$D:$D,0),MATCH('2013'!G$6,DataEx!$7:$7,0))</f>
        <v>77660</v>
      </c>
      <c r="H40" s="91">
        <f>+INDEX(DataEx!$1:$1048576,MATCH('2013'!$A40,DataEx!$D:$D,0),MATCH('2013'!H$6,DataEx!$7:$7,0))</f>
        <v>1074577.6399999999</v>
      </c>
      <c r="I40" s="91">
        <f>+INDEX(DataEx!$1:$1048576,MATCH('2013'!$A40,DataEx!$D:$D,0),MATCH('2013'!I$6,DataEx!$7:$7,0))</f>
        <v>3164428.47</v>
      </c>
      <c r="J40" s="91"/>
      <c r="K40" s="91">
        <f>+INDEX(DataEx!$1:$1048576,MATCH('2013'!$A40,DataEx!$D:$D,0),MATCH('2013'!K$6,DataEx!$7:$7,0))</f>
        <v>667057.27000000025</v>
      </c>
      <c r="L40" s="91">
        <f>+INDEX(DataEx!$1:$1048576,MATCH('2013'!$A40,DataEx!$D:$D,0),MATCH('2013'!L$6,DataEx!$7:$7,0))</f>
        <v>1249861.7200000004</v>
      </c>
      <c r="M40" s="91">
        <f>+INDEX(DataEx!$1:$1048576,MATCH('2013'!$A40,DataEx!$D:$D,0),MATCH('2013'!M$6,DataEx!$7:$7,0))</f>
        <v>697386.65000000014</v>
      </c>
      <c r="N40" s="91"/>
      <c r="O40" s="91">
        <f>+INDEX(DataEx!$1:$1048576,MATCH('2013'!$A40,DataEx!$D:$D,0),MATCH('2013'!O$6,DataEx!$7:$7,0))</f>
        <v>891788.01000000024</v>
      </c>
      <c r="P40" s="91">
        <f>+INDEX(DataEx!$1:$1048576,MATCH('2013'!$A40,DataEx!$D:$D,0),MATCH('2013'!P$6,DataEx!$7:$7,0))</f>
        <v>1091929.3799999997</v>
      </c>
      <c r="Q40" s="91">
        <f>+INDEX(DataEx!$1:$1048576,MATCH('2013'!$A40,DataEx!$D:$D,0),MATCH('2013'!Q$6,DataEx!$7:$7,0))</f>
        <v>1191416.1399999999</v>
      </c>
      <c r="R40" s="91"/>
      <c r="S40" s="91">
        <f>+INDEX(DataEx!$1:$1048576,MATCH('2013'!$A40,DataEx!$D:$D,0),MATCH('2013'!S$6,DataEx!$7:$7,0))</f>
        <v>1143142.19</v>
      </c>
      <c r="T40" s="91">
        <f>+INDEX(DataEx!$1:$1048576,MATCH('2013'!$A40,DataEx!$D:$D,0),MATCH('2013'!T$6,DataEx!$7:$7,0))</f>
        <v>2199265.1999999997</v>
      </c>
      <c r="U40" s="91">
        <f>+INDEX(DataEx!$1:$1048576,MATCH('2013'!$A40,DataEx!$D:$D,0),MATCH('2013'!U$6,DataEx!$7:$7,0))</f>
        <v>3977237.29</v>
      </c>
      <c r="V40" s="91"/>
      <c r="W40" s="125">
        <f t="shared" si="3"/>
        <v>17425749.960000001</v>
      </c>
      <c r="X40" s="126">
        <f t="shared" si="4"/>
        <v>5.2376765734896309E-3</v>
      </c>
    </row>
    <row r="41" spans="1:24">
      <c r="A41" s="72">
        <v>419</v>
      </c>
      <c r="B41" s="520" t="str">
        <f>+VLOOKUP($A41,Master!$D$27:$G$225,4,FALSE)</f>
        <v>Other expenditures</v>
      </c>
      <c r="C41" s="521"/>
      <c r="D41" s="521"/>
      <c r="E41" s="521"/>
      <c r="F41" s="521"/>
      <c r="G41" s="91">
        <f>+INDEX(DataEx!$1:$1048576,MATCH('2013'!$A41,DataEx!$D:$D,0),MATCH('2013'!G$6,DataEx!$7:$7,0))</f>
        <v>581683.60000000021</v>
      </c>
      <c r="H41" s="91">
        <f>+INDEX(DataEx!$1:$1048576,MATCH('2013'!$A41,DataEx!$D:$D,0),MATCH('2013'!H$6,DataEx!$7:$7,0))</f>
        <v>1362314.9500000002</v>
      </c>
      <c r="I41" s="91">
        <f>+INDEX(DataEx!$1:$1048576,MATCH('2013'!$A41,DataEx!$D:$D,0),MATCH('2013'!I$6,DataEx!$7:$7,0))</f>
        <v>3124988.67</v>
      </c>
      <c r="J41" s="91"/>
      <c r="K41" s="91">
        <f>+INDEX(DataEx!$1:$1048576,MATCH('2013'!$A41,DataEx!$D:$D,0),MATCH('2013'!K$6,DataEx!$7:$7,0))</f>
        <v>1637869.83</v>
      </c>
      <c r="L41" s="91">
        <f>+INDEX(DataEx!$1:$1048576,MATCH('2013'!$A41,DataEx!$D:$D,0),MATCH('2013'!L$6,DataEx!$7:$7,0))</f>
        <v>1862941.280000001</v>
      </c>
      <c r="M41" s="91">
        <f>+INDEX(DataEx!$1:$1048576,MATCH('2013'!$A41,DataEx!$D:$D,0),MATCH('2013'!M$6,DataEx!$7:$7,0))</f>
        <v>1673742.2199999997</v>
      </c>
      <c r="N41" s="91"/>
      <c r="O41" s="91">
        <f>+INDEX(DataEx!$1:$1048576,MATCH('2013'!$A41,DataEx!$D:$D,0),MATCH('2013'!O$6,DataEx!$7:$7,0))</f>
        <v>1597215.3400000008</v>
      </c>
      <c r="P41" s="91">
        <f>+INDEX(DataEx!$1:$1048576,MATCH('2013'!$A41,DataEx!$D:$D,0),MATCH('2013'!P$6,DataEx!$7:$7,0))</f>
        <v>1583362.94</v>
      </c>
      <c r="Q41" s="91">
        <f>+INDEX(DataEx!$1:$1048576,MATCH('2013'!$A41,DataEx!$D:$D,0),MATCH('2013'!Q$6,DataEx!$7:$7,0))</f>
        <v>1556662.8600000006</v>
      </c>
      <c r="R41" s="91"/>
      <c r="S41" s="91">
        <f>+INDEX(DataEx!$1:$1048576,MATCH('2013'!$A41,DataEx!$D:$D,0),MATCH('2013'!S$6,DataEx!$7:$7,0))</f>
        <v>1657284.79</v>
      </c>
      <c r="T41" s="91">
        <f>+INDEX(DataEx!$1:$1048576,MATCH('2013'!$A41,DataEx!$D:$D,0),MATCH('2013'!T$6,DataEx!$7:$7,0))</f>
        <v>1584386.8800000004</v>
      </c>
      <c r="U41" s="91">
        <f>+INDEX(DataEx!$1:$1048576,MATCH('2013'!$A41,DataEx!$D:$D,0),MATCH('2013'!U$6,DataEx!$7:$7,0))</f>
        <v>3716241.4299999992</v>
      </c>
      <c r="V41" s="91"/>
      <c r="W41" s="125">
        <f t="shared" si="3"/>
        <v>21938694.789999999</v>
      </c>
      <c r="X41" s="126">
        <f t="shared" si="4"/>
        <v>6.5941372978659454E-3</v>
      </c>
    </row>
    <row r="42" spans="1:24">
      <c r="A42" s="72">
        <v>440</v>
      </c>
      <c r="B42" s="520" t="str">
        <f>+VLOOKUP($A42,Master!$D$27:$G$225,4,FALSE)</f>
        <v>Current Capital Expenditure</v>
      </c>
      <c r="C42" s="521"/>
      <c r="D42" s="521"/>
      <c r="E42" s="521"/>
      <c r="F42" s="521"/>
      <c r="G42" s="91">
        <f>+INDEX(DataEx!$1:$1048576,MATCH('2013'!$A42,DataEx!$D:$D,0),MATCH('2013'!G$6,DataEx!$7:$7,0))</f>
        <v>159304.27999999997</v>
      </c>
      <c r="H42" s="91">
        <f>+INDEX(DataEx!$1:$1048576,MATCH('2013'!$A42,DataEx!$D:$D,0),MATCH('2013'!H$6,DataEx!$7:$7,0))</f>
        <v>113445.32999999999</v>
      </c>
      <c r="I42" s="91">
        <f>+INDEX(DataEx!$1:$1048576,MATCH('2013'!$A42,DataEx!$D:$D,0),MATCH('2013'!I$6,DataEx!$7:$7,0))</f>
        <v>518917.44999999995</v>
      </c>
      <c r="J42" s="91"/>
      <c r="K42" s="91">
        <f>+INDEX(DataEx!$1:$1048576,MATCH('2013'!$A42,DataEx!$D:$D,0),MATCH('2013'!K$6,DataEx!$7:$7,0))</f>
        <v>701872.01000000152</v>
      </c>
      <c r="L42" s="91">
        <f>+INDEX(DataEx!$1:$1048576,MATCH('2013'!$A42,DataEx!$D:$D,0),MATCH('2013'!L$6,DataEx!$7:$7,0))</f>
        <v>697226.15</v>
      </c>
      <c r="M42" s="91">
        <f>+INDEX(DataEx!$1:$1048576,MATCH('2013'!$A42,DataEx!$D:$D,0),MATCH('2013'!M$6,DataEx!$7:$7,0))</f>
        <v>503944.99999999994</v>
      </c>
      <c r="N42" s="91"/>
      <c r="O42" s="91">
        <f>+INDEX(DataEx!$1:$1048576,MATCH('2013'!$A42,DataEx!$D:$D,0),MATCH('2013'!O$6,DataEx!$7:$7,0))</f>
        <v>403992.4</v>
      </c>
      <c r="P42" s="91">
        <f>+INDEX(DataEx!$1:$1048576,MATCH('2013'!$A42,DataEx!$D:$D,0),MATCH('2013'!P$6,DataEx!$7:$7,0))</f>
        <v>1283008.3199999998</v>
      </c>
      <c r="Q42" s="91">
        <f>+INDEX(DataEx!$1:$1048576,MATCH('2013'!$A42,DataEx!$D:$D,0),MATCH('2013'!Q$6,DataEx!$7:$7,0))</f>
        <v>1970526.5499999998</v>
      </c>
      <c r="R42" s="91"/>
      <c r="S42" s="91">
        <f>+INDEX(DataEx!$1:$1048576,MATCH('2013'!$A42,DataEx!$D:$D,0),MATCH('2013'!S$6,DataEx!$7:$7,0))</f>
        <v>655809.37</v>
      </c>
      <c r="T42" s="91">
        <f>+INDEX(DataEx!$1:$1048576,MATCH('2013'!$A42,DataEx!$D:$D,0),MATCH('2013'!T$6,DataEx!$7:$7,0))</f>
        <v>440058.91</v>
      </c>
      <c r="U42" s="91">
        <f>+INDEX(DataEx!$1:$1048576,MATCH('2013'!$A42,DataEx!$D:$D,0),MATCH('2013'!U$6,DataEx!$7:$7,0))</f>
        <v>4764124.82</v>
      </c>
      <c r="V42" s="91"/>
      <c r="W42" s="125">
        <f t="shared" si="3"/>
        <v>12212230.590000002</v>
      </c>
      <c r="X42" s="126">
        <f t="shared" si="4"/>
        <v>3.6706433994589728E-3</v>
      </c>
    </row>
    <row r="43" spans="1:24">
      <c r="A43" s="72">
        <v>42</v>
      </c>
      <c r="B43" s="544" t="str">
        <f>+VLOOKUP($A43,Master!$D$27:$G$225,4,FALSE)</f>
        <v>Social Security Transfers</v>
      </c>
      <c r="C43" s="545"/>
      <c r="D43" s="545"/>
      <c r="E43" s="545"/>
      <c r="F43" s="545"/>
      <c r="G43" s="87">
        <f>+SUM(G44:G48)</f>
        <v>38151243.679999985</v>
      </c>
      <c r="H43" s="87">
        <f t="shared" ref="H43:U43" si="12">+SUM(H44:H48)</f>
        <v>42304307.499999993</v>
      </c>
      <c r="I43" s="87">
        <f t="shared" si="12"/>
        <v>40495852.529999986</v>
      </c>
      <c r="J43" s="87"/>
      <c r="K43" s="87">
        <f t="shared" si="12"/>
        <v>40445889.589999996</v>
      </c>
      <c r="L43" s="87">
        <f t="shared" si="12"/>
        <v>39916624.779999986</v>
      </c>
      <c r="M43" s="87">
        <f t="shared" si="12"/>
        <v>39873840.350000001</v>
      </c>
      <c r="N43" s="87"/>
      <c r="O43" s="87">
        <f t="shared" si="12"/>
        <v>39783817.739999995</v>
      </c>
      <c r="P43" s="87">
        <f t="shared" si="12"/>
        <v>39183217.88000001</v>
      </c>
      <c r="Q43" s="87">
        <f t="shared" si="12"/>
        <v>40139584.429999992</v>
      </c>
      <c r="R43" s="87"/>
      <c r="S43" s="87">
        <f t="shared" si="12"/>
        <v>39790180.209999986</v>
      </c>
      <c r="T43" s="87">
        <f t="shared" si="12"/>
        <v>39831268.440000013</v>
      </c>
      <c r="U43" s="88">
        <f t="shared" si="12"/>
        <v>43051593.350000009</v>
      </c>
      <c r="V43" s="362"/>
      <c r="W43" s="127">
        <f t="shared" si="3"/>
        <v>482967420.4799999</v>
      </c>
      <c r="X43" s="128">
        <f t="shared" si="4"/>
        <v>0.14516604162308383</v>
      </c>
    </row>
    <row r="44" spans="1:24">
      <c r="A44" s="72">
        <v>421</v>
      </c>
      <c r="B44" s="520" t="str">
        <f>+VLOOKUP($A44,Master!$D$27:$G$225,4,FALSE)</f>
        <v>Social Security</v>
      </c>
      <c r="C44" s="521"/>
      <c r="D44" s="521"/>
      <c r="E44" s="521"/>
      <c r="F44" s="521"/>
      <c r="G44" s="91">
        <f>+INDEX(DataEx!$1:$1048576,MATCH('2013'!$A44,DataEx!$D:$D,0),MATCH('2013'!G$6,DataEx!$7:$7,0))</f>
        <v>5249177.4899999993</v>
      </c>
      <c r="H44" s="91">
        <f>+INDEX(DataEx!$1:$1048576,MATCH('2013'!$A44,DataEx!$D:$D,0),MATCH('2013'!H$6,DataEx!$7:$7,0))</f>
        <v>6265311.1100000003</v>
      </c>
      <c r="I44" s="91">
        <f>+INDEX(DataEx!$1:$1048576,MATCH('2013'!$A44,DataEx!$D:$D,0),MATCH('2013'!I$6,DataEx!$7:$7,0))</f>
        <v>5548846.8199999994</v>
      </c>
      <c r="J44" s="91"/>
      <c r="K44" s="91">
        <f>+INDEX(DataEx!$1:$1048576,MATCH('2013'!$A44,DataEx!$D:$D,0),MATCH('2013'!K$6,DataEx!$7:$7,0))</f>
        <v>5564842.5499999998</v>
      </c>
      <c r="L44" s="91">
        <f>+INDEX(DataEx!$1:$1048576,MATCH('2013'!$A44,DataEx!$D:$D,0),MATCH('2013'!L$6,DataEx!$7:$7,0))</f>
        <v>5426012.3199999984</v>
      </c>
      <c r="M44" s="91">
        <f>+INDEX(DataEx!$1:$1048576,MATCH('2013'!$A44,DataEx!$D:$D,0),MATCH('2013'!M$6,DataEx!$7:$7,0))</f>
        <v>5414506.1200000001</v>
      </c>
      <c r="N44" s="91"/>
      <c r="O44" s="91">
        <f>+INDEX(DataEx!$1:$1048576,MATCH('2013'!$A44,DataEx!$D:$D,0),MATCH('2013'!O$6,DataEx!$7:$7,0))</f>
        <v>5377364.7999999998</v>
      </c>
      <c r="P44" s="91">
        <f>+INDEX(DataEx!$1:$1048576,MATCH('2013'!$A44,DataEx!$D:$D,0),MATCH('2013'!P$6,DataEx!$7:$7,0))</f>
        <v>4628282.3600000003</v>
      </c>
      <c r="Q44" s="91">
        <f>+INDEX(DataEx!$1:$1048576,MATCH('2013'!$A44,DataEx!$D:$D,0),MATCH('2013'!Q$6,DataEx!$7:$7,0))</f>
        <v>4825112.1500000004</v>
      </c>
      <c r="R44" s="91"/>
      <c r="S44" s="91">
        <f>+INDEX(DataEx!$1:$1048576,MATCH('2013'!$A44,DataEx!$D:$D,0),MATCH('2013'!S$6,DataEx!$7:$7,0))</f>
        <v>4994196.5700000012</v>
      </c>
      <c r="T44" s="91">
        <f>+INDEX(DataEx!$1:$1048576,MATCH('2013'!$A44,DataEx!$D:$D,0),MATCH('2013'!T$6,DataEx!$7:$7,0))</f>
        <v>5164469.1300000008</v>
      </c>
      <c r="U44" s="91">
        <f>+INDEX(DataEx!$1:$1048576,MATCH('2013'!$A44,DataEx!$D:$D,0),MATCH('2013'!U$6,DataEx!$7:$7,0))</f>
        <v>5578422.5699999994</v>
      </c>
      <c r="V44" s="91"/>
      <c r="W44" s="125">
        <f t="shared" si="3"/>
        <v>64036543.990000002</v>
      </c>
      <c r="X44" s="126">
        <f t="shared" si="4"/>
        <v>1.9247533510670274E-2</v>
      </c>
    </row>
    <row r="45" spans="1:24">
      <c r="A45" s="72">
        <v>422</v>
      </c>
      <c r="B45" s="520" t="str">
        <f>+VLOOKUP($A45,Master!$D$27:$G$225,4,FALSE)</f>
        <v>Funds for redundant labor</v>
      </c>
      <c r="C45" s="521"/>
      <c r="D45" s="521"/>
      <c r="E45" s="521"/>
      <c r="F45" s="521"/>
      <c r="G45" s="91">
        <f>+INDEX(DataEx!$1:$1048576,MATCH('2013'!$A45,DataEx!$D:$D,0),MATCH('2013'!G$6,DataEx!$7:$7,0))</f>
        <v>217499.03000000003</v>
      </c>
      <c r="H45" s="91">
        <f>+INDEX(DataEx!$1:$1048576,MATCH('2013'!$A45,DataEx!$D:$D,0),MATCH('2013'!H$6,DataEx!$7:$7,0))</f>
        <v>1858188.85</v>
      </c>
      <c r="I45" s="91">
        <f>+INDEX(DataEx!$1:$1048576,MATCH('2013'!$A45,DataEx!$D:$D,0),MATCH('2013'!I$6,DataEx!$7:$7,0))</f>
        <v>1411205.3399999999</v>
      </c>
      <c r="J45" s="91"/>
      <c r="K45" s="91">
        <f>+INDEX(DataEx!$1:$1048576,MATCH('2013'!$A45,DataEx!$D:$D,0),MATCH('2013'!K$6,DataEx!$7:$7,0))</f>
        <v>929016.33999999985</v>
      </c>
      <c r="L45" s="91">
        <f>+INDEX(DataEx!$1:$1048576,MATCH('2013'!$A45,DataEx!$D:$D,0),MATCH('2013'!L$6,DataEx!$7:$7,0))</f>
        <v>880474.57</v>
      </c>
      <c r="M45" s="91">
        <f>+INDEX(DataEx!$1:$1048576,MATCH('2013'!$A45,DataEx!$D:$D,0),MATCH('2013'!M$6,DataEx!$7:$7,0))</f>
        <v>934224.59999999986</v>
      </c>
      <c r="N45" s="91"/>
      <c r="O45" s="91">
        <f>+INDEX(DataEx!$1:$1048576,MATCH('2013'!$A45,DataEx!$D:$D,0),MATCH('2013'!O$6,DataEx!$7:$7,0))</f>
        <v>746595.69</v>
      </c>
      <c r="P45" s="91">
        <f>+INDEX(DataEx!$1:$1048576,MATCH('2013'!$A45,DataEx!$D:$D,0),MATCH('2013'!P$6,DataEx!$7:$7,0))</f>
        <v>1119949.56</v>
      </c>
      <c r="Q45" s="91">
        <f>+INDEX(DataEx!$1:$1048576,MATCH('2013'!$A45,DataEx!$D:$D,0),MATCH('2013'!Q$6,DataEx!$7:$7,0))</f>
        <v>976049.14999999991</v>
      </c>
      <c r="R45" s="91"/>
      <c r="S45" s="91">
        <f>+INDEX(DataEx!$1:$1048576,MATCH('2013'!$A45,DataEx!$D:$D,0),MATCH('2013'!S$6,DataEx!$7:$7,0))</f>
        <v>1095627.2599999998</v>
      </c>
      <c r="T45" s="91">
        <f>+INDEX(DataEx!$1:$1048576,MATCH('2013'!$A45,DataEx!$D:$D,0),MATCH('2013'!T$6,DataEx!$7:$7,0))</f>
        <v>977725.46</v>
      </c>
      <c r="U45" s="91">
        <f>+INDEX(DataEx!$1:$1048576,MATCH('2013'!$A45,DataEx!$D:$D,0),MATCH('2013'!U$6,DataEx!$7:$7,0))</f>
        <v>1939799.67</v>
      </c>
      <c r="V45" s="91"/>
      <c r="W45" s="125">
        <f t="shared" si="3"/>
        <v>13086355.520000001</v>
      </c>
      <c r="X45" s="126">
        <f t="shared" si="4"/>
        <v>3.9333800781484827E-3</v>
      </c>
    </row>
    <row r="46" spans="1:24">
      <c r="A46" s="72">
        <v>423</v>
      </c>
      <c r="B46" s="520" t="str">
        <f>+VLOOKUP($A46,Master!$D$27:$G$225,4,FALSE)</f>
        <v>Pension and Disability Insurance</v>
      </c>
      <c r="C46" s="521"/>
      <c r="D46" s="521"/>
      <c r="E46" s="521"/>
      <c r="F46" s="521"/>
      <c r="G46" s="91">
        <f>+INDEX(DataEx!$1:$1048576,MATCH('2013'!$A46,DataEx!$D:$D,0),MATCH('2013'!G$6,DataEx!$7:$7,0))</f>
        <v>31674733.129999988</v>
      </c>
      <c r="H46" s="91">
        <f>+INDEX(DataEx!$1:$1048576,MATCH('2013'!$A46,DataEx!$D:$D,0),MATCH('2013'!H$6,DataEx!$7:$7,0))</f>
        <v>31981161.769999992</v>
      </c>
      <c r="I46" s="91">
        <f>+INDEX(DataEx!$1:$1048576,MATCH('2013'!$A46,DataEx!$D:$D,0),MATCH('2013'!I$6,DataEx!$7:$7,0))</f>
        <v>32270882.729999989</v>
      </c>
      <c r="J46" s="91"/>
      <c r="K46" s="91">
        <f>+INDEX(DataEx!$1:$1048576,MATCH('2013'!$A46,DataEx!$D:$D,0),MATCH('2013'!K$6,DataEx!$7:$7,0))</f>
        <v>31901739.649999991</v>
      </c>
      <c r="L46" s="91">
        <f>+INDEX(DataEx!$1:$1048576,MATCH('2013'!$A46,DataEx!$D:$D,0),MATCH('2013'!L$6,DataEx!$7:$7,0))</f>
        <v>31873820.949999992</v>
      </c>
      <c r="M46" s="91">
        <f>+INDEX(DataEx!$1:$1048576,MATCH('2013'!$A46,DataEx!$D:$D,0),MATCH('2013'!M$6,DataEx!$7:$7,0))</f>
        <v>31986440.059999999</v>
      </c>
      <c r="N46" s="91"/>
      <c r="O46" s="91">
        <f>+INDEX(DataEx!$1:$1048576,MATCH('2013'!$A46,DataEx!$D:$D,0),MATCH('2013'!O$6,DataEx!$7:$7,0))</f>
        <v>31784804.799999997</v>
      </c>
      <c r="P46" s="91">
        <f>+INDEX(DataEx!$1:$1048576,MATCH('2013'!$A46,DataEx!$D:$D,0),MATCH('2013'!P$6,DataEx!$7:$7,0))</f>
        <v>31691801.060000014</v>
      </c>
      <c r="Q46" s="91">
        <f>+INDEX(DataEx!$1:$1048576,MATCH('2013'!$A46,DataEx!$D:$D,0),MATCH('2013'!Q$6,DataEx!$7:$7,0))</f>
        <v>31830341.049999997</v>
      </c>
      <c r="R46" s="91"/>
      <c r="S46" s="91">
        <f>+INDEX(DataEx!$1:$1048576,MATCH('2013'!$A46,DataEx!$D:$D,0),MATCH('2013'!S$6,DataEx!$7:$7,0))</f>
        <v>31877312.889999993</v>
      </c>
      <c r="T46" s="91">
        <f>+INDEX(DataEx!$1:$1048576,MATCH('2013'!$A46,DataEx!$D:$D,0),MATCH('2013'!T$6,DataEx!$7:$7,0))</f>
        <v>32168831.480000004</v>
      </c>
      <c r="U46" s="91">
        <f>+INDEX(DataEx!$1:$1048576,MATCH('2013'!$A46,DataEx!$D:$D,0),MATCH('2013'!U$6,DataEx!$7:$7,0))</f>
        <v>32148029.950000003</v>
      </c>
      <c r="V46" s="91"/>
      <c r="W46" s="125">
        <f t="shared" si="3"/>
        <v>383189899.51999998</v>
      </c>
      <c r="X46" s="126">
        <f t="shared" si="4"/>
        <v>0.11517580388337842</v>
      </c>
    </row>
    <row r="47" spans="1:24">
      <c r="A47" s="72">
        <v>424</v>
      </c>
      <c r="B47" s="520" t="str">
        <f>+VLOOKUP($A47,Master!$D$27:$G$225,4,FALSE)</f>
        <v>Other Health Care Transfers</v>
      </c>
      <c r="C47" s="521"/>
      <c r="D47" s="521"/>
      <c r="E47" s="521"/>
      <c r="F47" s="521"/>
      <c r="G47" s="91">
        <f>+INDEX(DataEx!$1:$1048576,MATCH('2013'!$A47,DataEx!$D:$D,0),MATCH('2013'!G$6,DataEx!$7:$7,0))</f>
        <v>639432.91000000015</v>
      </c>
      <c r="H47" s="91">
        <f>+INDEX(DataEx!$1:$1048576,MATCH('2013'!$A47,DataEx!$D:$D,0),MATCH('2013'!H$6,DataEx!$7:$7,0))</f>
        <v>1579093.2500000002</v>
      </c>
      <c r="I47" s="91">
        <f>+INDEX(DataEx!$1:$1048576,MATCH('2013'!$A47,DataEx!$D:$D,0),MATCH('2013'!I$6,DataEx!$7:$7,0))</f>
        <v>626460.35000000009</v>
      </c>
      <c r="J47" s="91"/>
      <c r="K47" s="91">
        <f>+INDEX(DataEx!$1:$1048576,MATCH('2013'!$A47,DataEx!$D:$D,0),MATCH('2013'!K$6,DataEx!$7:$7,0))</f>
        <v>1544704.7100000004</v>
      </c>
      <c r="L47" s="91">
        <f>+INDEX(DataEx!$1:$1048576,MATCH('2013'!$A47,DataEx!$D:$D,0),MATCH('2013'!L$6,DataEx!$7:$7,0))</f>
        <v>1166317.4599999997</v>
      </c>
      <c r="M47" s="91">
        <f>+INDEX(DataEx!$1:$1048576,MATCH('2013'!$A47,DataEx!$D:$D,0),MATCH('2013'!M$6,DataEx!$7:$7,0))</f>
        <v>678250.89000000025</v>
      </c>
      <c r="N47" s="91"/>
      <c r="O47" s="91">
        <f>+INDEX(DataEx!$1:$1048576,MATCH('2013'!$A47,DataEx!$D:$D,0),MATCH('2013'!O$6,DataEx!$7:$7,0))</f>
        <v>1306714.3699999999</v>
      </c>
      <c r="P47" s="91">
        <f>+INDEX(DataEx!$1:$1048576,MATCH('2013'!$A47,DataEx!$D:$D,0),MATCH('2013'!P$6,DataEx!$7:$7,0))</f>
        <v>1105331.22</v>
      </c>
      <c r="Q47" s="91">
        <f>+INDEX(DataEx!$1:$1048576,MATCH('2013'!$A47,DataEx!$D:$D,0),MATCH('2013'!Q$6,DataEx!$7:$7,0))</f>
        <v>1786629.0099999988</v>
      </c>
      <c r="R47" s="91"/>
      <c r="S47" s="91">
        <f>+INDEX(DataEx!$1:$1048576,MATCH('2013'!$A47,DataEx!$D:$D,0),MATCH('2013'!S$6,DataEx!$7:$7,0))</f>
        <v>1261101.8699999999</v>
      </c>
      <c r="T47" s="91">
        <f>+INDEX(DataEx!$1:$1048576,MATCH('2013'!$A47,DataEx!$D:$D,0),MATCH('2013'!T$6,DataEx!$7:$7,0))</f>
        <v>1076426.2</v>
      </c>
      <c r="U47" s="91">
        <f>+INDEX(DataEx!$1:$1048576,MATCH('2013'!$A47,DataEx!$D:$D,0),MATCH('2013'!U$6,DataEx!$7:$7,0))</f>
        <v>2021633.8499999987</v>
      </c>
      <c r="V47" s="91"/>
      <c r="W47" s="125">
        <f t="shared" si="3"/>
        <v>14792096.09</v>
      </c>
      <c r="X47" s="126">
        <f t="shared" si="4"/>
        <v>4.4460763721070034E-3</v>
      </c>
    </row>
    <row r="48" spans="1:24">
      <c r="A48" s="72">
        <v>425</v>
      </c>
      <c r="B48" s="520" t="str">
        <f>+VLOOKUP($A48,Master!$D$27:$G$225,4,FALSE)</f>
        <v>Other Health Care Insurance</v>
      </c>
      <c r="C48" s="521"/>
      <c r="D48" s="521"/>
      <c r="E48" s="521"/>
      <c r="F48" s="521"/>
      <c r="G48" s="91">
        <f>+INDEX(DataEx!$1:$1048576,MATCH('2013'!$A48,DataEx!$D:$D,0),MATCH('2013'!G$6,DataEx!$7:$7,0))</f>
        <v>370401.12000000005</v>
      </c>
      <c r="H48" s="91">
        <f>+INDEX(DataEx!$1:$1048576,MATCH('2013'!$A48,DataEx!$D:$D,0),MATCH('2013'!H$6,DataEx!$7:$7,0))</f>
        <v>620552.5199999999</v>
      </c>
      <c r="I48" s="91">
        <f>+INDEX(DataEx!$1:$1048576,MATCH('2013'!$A48,DataEx!$D:$D,0),MATCH('2013'!I$6,DataEx!$7:$7,0))</f>
        <v>638457.29</v>
      </c>
      <c r="J48" s="91"/>
      <c r="K48" s="91">
        <f>+INDEX(DataEx!$1:$1048576,MATCH('2013'!$A48,DataEx!$D:$D,0),MATCH('2013'!K$6,DataEx!$7:$7,0))</f>
        <v>505586.33999999991</v>
      </c>
      <c r="L48" s="91">
        <f>+INDEX(DataEx!$1:$1048576,MATCH('2013'!$A48,DataEx!$D:$D,0),MATCH('2013'!L$6,DataEx!$7:$7,0))</f>
        <v>569999.48</v>
      </c>
      <c r="M48" s="91">
        <f>+INDEX(DataEx!$1:$1048576,MATCH('2013'!$A48,DataEx!$D:$D,0),MATCH('2013'!M$6,DataEx!$7:$7,0))</f>
        <v>860418.68</v>
      </c>
      <c r="N48" s="91"/>
      <c r="O48" s="91">
        <f>+INDEX(DataEx!$1:$1048576,MATCH('2013'!$A48,DataEx!$D:$D,0),MATCH('2013'!O$6,DataEx!$7:$7,0))</f>
        <v>568338.07999999984</v>
      </c>
      <c r="P48" s="91">
        <f>+INDEX(DataEx!$1:$1048576,MATCH('2013'!$A48,DataEx!$D:$D,0),MATCH('2013'!P$6,DataEx!$7:$7,0))</f>
        <v>637853.68000000005</v>
      </c>
      <c r="Q48" s="91">
        <f>+INDEX(DataEx!$1:$1048576,MATCH('2013'!$A48,DataEx!$D:$D,0),MATCH('2013'!Q$6,DataEx!$7:$7,0))</f>
        <v>721453.06999999983</v>
      </c>
      <c r="R48" s="91"/>
      <c r="S48" s="91">
        <f>+INDEX(DataEx!$1:$1048576,MATCH('2013'!$A48,DataEx!$D:$D,0),MATCH('2013'!S$6,DataEx!$7:$7,0))</f>
        <v>561941.62</v>
      </c>
      <c r="T48" s="91">
        <f>+INDEX(DataEx!$1:$1048576,MATCH('2013'!$A48,DataEx!$D:$D,0),MATCH('2013'!T$6,DataEx!$7:$7,0))</f>
        <v>443816.17000000004</v>
      </c>
      <c r="U48" s="91">
        <f>+INDEX(DataEx!$1:$1048576,MATCH('2013'!$A48,DataEx!$D:$D,0),MATCH('2013'!U$6,DataEx!$7:$7,0))</f>
        <v>1363707.3099999996</v>
      </c>
      <c r="V48" s="91"/>
      <c r="W48" s="125">
        <f t="shared" si="3"/>
        <v>7862525.3599999994</v>
      </c>
      <c r="X48" s="126">
        <f t="shared" si="4"/>
        <v>2.3632477787796811E-3</v>
      </c>
    </row>
    <row r="49" spans="1:24">
      <c r="A49" s="72">
        <v>43</v>
      </c>
      <c r="B49" s="542" t="str">
        <f>+VLOOKUP($A49,Master!$D$27:$G$225,4,FALSE)</f>
        <v xml:space="preserve">Transfers to Institutions, Individuals, NGO and Public Sector </v>
      </c>
      <c r="C49" s="543"/>
      <c r="D49" s="543"/>
      <c r="E49" s="543"/>
      <c r="F49" s="543"/>
      <c r="G49" s="85">
        <f>+INDEX(DataEx!$1:$1048576,MATCH('2013'!$A49,DataEx!$D:$D,0),MATCH('2013'!G$6,DataEx!$7:$7,0))</f>
        <v>4766352.82</v>
      </c>
      <c r="H49" s="85">
        <f>+INDEX(DataEx!$1:$1048576,MATCH('2013'!$A49,DataEx!$D:$D,0),MATCH('2013'!H$6,DataEx!$7:$7,0))</f>
        <v>7183318.2800000003</v>
      </c>
      <c r="I49" s="85">
        <f>+INDEX(DataEx!$1:$1048576,MATCH('2013'!$A49,DataEx!$D:$D,0),MATCH('2013'!I$6,DataEx!$7:$7,0))</f>
        <v>8947545.6400000043</v>
      </c>
      <c r="J49" s="85"/>
      <c r="K49" s="85">
        <f>+INDEX(DataEx!$1:$1048576,MATCH('2013'!$A49,DataEx!$D:$D,0),MATCH('2013'!K$6,DataEx!$7:$7,0))</f>
        <v>5884665.6099999966</v>
      </c>
      <c r="L49" s="85">
        <f>+INDEX(DataEx!$1:$1048576,MATCH('2013'!$A49,DataEx!$D:$D,0),MATCH('2013'!L$6,DataEx!$7:$7,0))</f>
        <v>7415737.6300000092</v>
      </c>
      <c r="M49" s="85">
        <f>+INDEX(DataEx!$1:$1048576,MATCH('2013'!$A49,DataEx!$D:$D,0),MATCH('2013'!M$6,DataEx!$7:$7,0))</f>
        <v>7060820.3000000007</v>
      </c>
      <c r="N49" s="85"/>
      <c r="O49" s="85">
        <f>+INDEX(DataEx!$1:$1048576,MATCH('2013'!$A49,DataEx!$D:$D,0),MATCH('2013'!O$6,DataEx!$7:$7,0))</f>
        <v>5861351.5200000033</v>
      </c>
      <c r="P49" s="85">
        <f>+INDEX(DataEx!$1:$1048576,MATCH('2013'!$A49,DataEx!$D:$D,0),MATCH('2013'!P$6,DataEx!$7:$7,0))</f>
        <v>9038041.9699999969</v>
      </c>
      <c r="Q49" s="85">
        <f>+INDEX(DataEx!$1:$1048576,MATCH('2013'!$A49,DataEx!$D:$D,0),MATCH('2013'!Q$6,DataEx!$7:$7,0))</f>
        <v>8245712.2599999988</v>
      </c>
      <c r="R49" s="85"/>
      <c r="S49" s="85">
        <f>+INDEX(DataEx!$1:$1048576,MATCH('2013'!$A49,DataEx!$D:$D,0),MATCH('2013'!S$6,DataEx!$7:$7,0))</f>
        <v>7298462.0700000059</v>
      </c>
      <c r="T49" s="85">
        <f>+INDEX(DataEx!$1:$1048576,MATCH('2013'!$A49,DataEx!$D:$D,0),MATCH('2013'!T$6,DataEx!$7:$7,0))</f>
        <v>4753269.4800000023</v>
      </c>
      <c r="U49" s="86">
        <f>+INDEX(DataEx!$1:$1048576,MATCH('2013'!$A49,DataEx!$D:$D,0),MATCH('2013'!U$6,DataEx!$7:$7,0))</f>
        <v>17851748.629999999</v>
      </c>
      <c r="V49" s="85"/>
      <c r="W49" s="127">
        <f t="shared" si="3"/>
        <v>94307026.210000023</v>
      </c>
      <c r="X49" s="128">
        <f t="shared" si="4"/>
        <v>2.8345965196874066E-2</v>
      </c>
    </row>
    <row r="50" spans="1:24">
      <c r="A50" s="72">
        <v>44</v>
      </c>
      <c r="B50" s="542" t="str">
        <f>+VLOOKUP($A50,Master!$D$27:$G$225,4,FALSE)</f>
        <v>Capital Expenditure</v>
      </c>
      <c r="C50" s="543"/>
      <c r="D50" s="543"/>
      <c r="E50" s="543"/>
      <c r="F50" s="543"/>
      <c r="G50" s="85">
        <f>+INDEX(DataEx!$1:$1048576,MATCH('2013'!$A50,DataEx!$D:$D,0),MATCH('2013'!G$6,DataEx!$7:$7,0))+1286143.71416667</f>
        <v>1424221.5241666702</v>
      </c>
      <c r="H50" s="85">
        <f>+INDEX(DataEx!$1:$1048576,MATCH('2013'!$A50,DataEx!$D:$D,0),MATCH('2013'!H$6,DataEx!$7:$7,0))+1286143.71416667</f>
        <v>3294208.7341666697</v>
      </c>
      <c r="I50" s="85">
        <f>+INDEX(DataEx!$1:$1048576,MATCH('2013'!$A50,DataEx!$D:$D,0),MATCH('2013'!I$6,DataEx!$7:$7,0))+1286143.71416667</f>
        <v>5708384.9641666701</v>
      </c>
      <c r="J50" s="85"/>
      <c r="K50" s="85">
        <f>+INDEX(DataEx!$1:$1048576,MATCH('2013'!$A50,DataEx!$D:$D,0),MATCH('2013'!K$6,DataEx!$7:$7,0))+1286143.71416667</f>
        <v>5483816.384166671</v>
      </c>
      <c r="L50" s="85">
        <f>+INDEX(DataEx!$1:$1048576,MATCH('2013'!$A50,DataEx!$D:$D,0),MATCH('2013'!L$6,DataEx!$7:$7,0))+1286143.71416667</f>
        <v>5523061.1541666696</v>
      </c>
      <c r="M50" s="85">
        <f>+INDEX(DataEx!$1:$1048576,MATCH('2013'!$A50,DataEx!$D:$D,0),MATCH('2013'!M$6,DataEx!$7:$7,0))+1286143.71416667</f>
        <v>5992299.134166671</v>
      </c>
      <c r="N50" s="85"/>
      <c r="O50" s="85">
        <f>+INDEX(DataEx!$1:$1048576,MATCH('2013'!$A50,DataEx!$D:$D,0),MATCH('2013'!O$6,DataEx!$7:$7,0))+1286143.71416667</f>
        <v>5810667.2841666704</v>
      </c>
      <c r="P50" s="85">
        <f>+INDEX(DataEx!$1:$1048576,MATCH('2013'!$A50,DataEx!$D:$D,0),MATCH('2013'!P$6,DataEx!$7:$7,0))+1286143.71416667</f>
        <v>5502461.2041666703</v>
      </c>
      <c r="Q50" s="85">
        <f>+INDEX(DataEx!$1:$1048576,MATCH('2013'!$A50,DataEx!$D:$D,0),MATCH('2013'!Q$6,DataEx!$7:$7,0))+1286143.71416667</f>
        <v>5227500.2841666695</v>
      </c>
      <c r="R50" s="85"/>
      <c r="S50" s="85">
        <f>+INDEX(DataEx!$1:$1048576,MATCH('2013'!$A50,DataEx!$D:$D,0),MATCH('2013'!S$6,DataEx!$7:$7,0))+1286143.71416667</f>
        <v>7261464.3841666682</v>
      </c>
      <c r="T50" s="85">
        <f>+INDEX(DataEx!$1:$1048576,MATCH('2013'!$A50,DataEx!$D:$D,0),MATCH('2013'!T$6,DataEx!$7:$7,0))+1286143.71416667</f>
        <v>7331989.9841666706</v>
      </c>
      <c r="U50" s="85">
        <f>+INDEX(DataEx!$1:$1048576,MATCH('2013'!$A50,DataEx!$D:$D,0),MATCH('2013'!U$6,DataEx!$7:$7,0))+1286143.71416667</f>
        <v>18659152.394166671</v>
      </c>
      <c r="V50" s="85"/>
      <c r="W50" s="127">
        <f t="shared" si="3"/>
        <v>77219227.430000037</v>
      </c>
      <c r="X50" s="128">
        <f t="shared" si="4"/>
        <v>2.3209866976254896E-2</v>
      </c>
    </row>
    <row r="51" spans="1:24">
      <c r="A51" s="72">
        <v>451</v>
      </c>
      <c r="B51" s="546" t="str">
        <f>+VLOOKUP($A51,Master!$D$27:$G$225,4,FALSE)</f>
        <v>Credits and Borrowings</v>
      </c>
      <c r="C51" s="547"/>
      <c r="D51" s="547"/>
      <c r="E51" s="547"/>
      <c r="F51" s="547"/>
      <c r="G51" s="91">
        <f>+INDEX(DataEx!$1:$1048576,MATCH('2013'!$A51,DataEx!$D:$D,0),MATCH('2013'!G$6,DataEx!$7:$7,0))</f>
        <v>5000</v>
      </c>
      <c r="H51" s="91">
        <f>+INDEX(DataEx!$1:$1048576,MATCH('2013'!$A51,DataEx!$D:$D,0),MATCH('2013'!H$6,DataEx!$7:$7,0))</f>
        <v>57001.11</v>
      </c>
      <c r="I51" s="91">
        <f>+INDEX(DataEx!$1:$1048576,MATCH('2013'!$A51,DataEx!$D:$D,0),MATCH('2013'!I$6,DataEx!$7:$7,0))</f>
        <v>614160.66</v>
      </c>
      <c r="J51" s="91"/>
      <c r="K51" s="91">
        <f>+INDEX(DataEx!$1:$1048576,MATCH('2013'!$A51,DataEx!$D:$D,0),MATCH('2013'!K$6,DataEx!$7:$7,0))</f>
        <v>220833.34</v>
      </c>
      <c r="L51" s="91">
        <f>+INDEX(DataEx!$1:$1048576,MATCH('2013'!$A51,DataEx!$D:$D,0),MATCH('2013'!L$6,DataEx!$7:$7,0))</f>
        <v>331814</v>
      </c>
      <c r="M51" s="91">
        <f>+INDEX(DataEx!$1:$1048576,MATCH('2013'!$A51,DataEx!$D:$D,0),MATCH('2013'!M$6,DataEx!$7:$7,0))</f>
        <v>6656</v>
      </c>
      <c r="N51" s="91"/>
      <c r="O51" s="91">
        <f>+INDEX(DataEx!$1:$1048576,MATCH('2013'!$A51,DataEx!$D:$D,0),MATCH('2013'!O$6,DataEx!$7:$7,0))</f>
        <v>27500</v>
      </c>
      <c r="P51" s="91">
        <f>+INDEX(DataEx!$1:$1048576,MATCH('2013'!$A51,DataEx!$D:$D,0),MATCH('2013'!P$6,DataEx!$7:$7,0))</f>
        <v>40000</v>
      </c>
      <c r="Q51" s="91">
        <f>+INDEX(DataEx!$1:$1048576,MATCH('2013'!$A51,DataEx!$D:$D,0),MATCH('2013'!Q$6,DataEx!$7:$7,0))</f>
        <v>17507.28</v>
      </c>
      <c r="R51" s="91"/>
      <c r="S51" s="91">
        <f>+INDEX(DataEx!$1:$1048576,MATCH('2013'!$A51,DataEx!$D:$D,0),MATCH('2013'!S$6,DataEx!$7:$7,0))</f>
        <v>533513.18999999994</v>
      </c>
      <c r="T51" s="91">
        <f>+INDEX(DataEx!$1:$1048576,MATCH('2013'!$A51,DataEx!$D:$D,0),MATCH('2013'!T$6,DataEx!$7:$7,0))</f>
        <v>69960</v>
      </c>
      <c r="U51" s="91">
        <f>+INDEX(DataEx!$1:$1048576,MATCH('2013'!$A51,DataEx!$D:$D,0),MATCH('2013'!U$6,DataEx!$7:$7,0))</f>
        <v>828836.4</v>
      </c>
      <c r="V51" s="91"/>
      <c r="W51" s="125">
        <f t="shared" si="3"/>
        <v>2752781.98</v>
      </c>
      <c r="X51" s="126">
        <f t="shared" si="4"/>
        <v>8.2740666666666668E-4</v>
      </c>
    </row>
    <row r="52" spans="1:24">
      <c r="A52" s="72">
        <v>47</v>
      </c>
      <c r="B52" s="546" t="str">
        <f>+VLOOKUP($A52,Master!$D$27:$G$225,4,FALSE)</f>
        <v>Reserves</v>
      </c>
      <c r="C52" s="547"/>
      <c r="D52" s="547"/>
      <c r="E52" s="547"/>
      <c r="F52" s="547"/>
      <c r="G52" s="91">
        <f>+INDEX(DataEx!$1:$1048576,MATCH('2013'!$A52,DataEx!$D:$D,0),MATCH('2013'!G$6,DataEx!$7:$7,0))</f>
        <v>152480</v>
      </c>
      <c r="H52" s="91">
        <f>+INDEX(DataEx!$1:$1048576,MATCH('2013'!$A52,DataEx!$D:$D,0),MATCH('2013'!H$6,DataEx!$7:$7,0))</f>
        <v>69850</v>
      </c>
      <c r="I52" s="91">
        <f>+INDEX(DataEx!$1:$1048576,MATCH('2013'!$A52,DataEx!$D:$D,0),MATCH('2013'!I$6,DataEx!$7:$7,0))</f>
        <v>381882.20999999996</v>
      </c>
      <c r="J52" s="91"/>
      <c r="K52" s="91">
        <f>+INDEX(DataEx!$1:$1048576,MATCH('2013'!$A52,DataEx!$D:$D,0),MATCH('2013'!K$6,DataEx!$7:$7,0))</f>
        <v>795860</v>
      </c>
      <c r="L52" s="91">
        <f>+INDEX(DataEx!$1:$1048576,MATCH('2013'!$A52,DataEx!$D:$D,0),MATCH('2013'!L$6,DataEx!$7:$7,0))</f>
        <v>1010265.09</v>
      </c>
      <c r="M52" s="91">
        <f>+INDEX(DataEx!$1:$1048576,MATCH('2013'!$A52,DataEx!$D:$D,0),MATCH('2013'!M$6,DataEx!$7:$7,0))</f>
        <v>3303845.5</v>
      </c>
      <c r="N52" s="91"/>
      <c r="O52" s="91">
        <f>+INDEX(DataEx!$1:$1048576,MATCH('2013'!$A52,DataEx!$D:$D,0),MATCH('2013'!O$6,DataEx!$7:$7,0))</f>
        <v>2217610</v>
      </c>
      <c r="P52" s="91">
        <f>+INDEX(DataEx!$1:$1048576,MATCH('2013'!$A52,DataEx!$D:$D,0),MATCH('2013'!P$6,DataEx!$7:$7,0))</f>
        <v>1221150.82</v>
      </c>
      <c r="Q52" s="91">
        <f>+INDEX(DataEx!$1:$1048576,MATCH('2013'!$A52,DataEx!$D:$D,0),MATCH('2013'!Q$6,DataEx!$7:$7,0))</f>
        <v>2522421.1</v>
      </c>
      <c r="R52" s="91"/>
      <c r="S52" s="91">
        <f>+INDEX(DataEx!$1:$1048576,MATCH('2013'!$A52,DataEx!$D:$D,0),MATCH('2013'!S$6,DataEx!$7:$7,0))</f>
        <v>283431.86</v>
      </c>
      <c r="T52" s="91">
        <f>+INDEX(DataEx!$1:$1048576,MATCH('2013'!$A52,DataEx!$D:$D,0),MATCH('2013'!T$6,DataEx!$7:$7,0))</f>
        <v>862021</v>
      </c>
      <c r="U52" s="91">
        <f>+INDEX(DataEx!$1:$1048576,MATCH('2013'!$A52,DataEx!$D:$D,0),MATCH('2013'!U$6,DataEx!$7:$7,0))</f>
        <v>1306027.21</v>
      </c>
      <c r="V52" s="91"/>
      <c r="W52" s="125">
        <f t="shared" si="3"/>
        <v>14126844.789999999</v>
      </c>
      <c r="X52" s="126">
        <f t="shared" si="4"/>
        <v>4.2461210670273518E-3</v>
      </c>
    </row>
    <row r="53" spans="1:24" ht="13.5" thickBot="1">
      <c r="A53" s="72">
        <v>462</v>
      </c>
      <c r="B53" s="556" t="str">
        <f>+VLOOKUP($A53,Master!$D$27:$G$225,4,FALSE)</f>
        <v>Repayment of Guarantees</v>
      </c>
      <c r="C53" s="557"/>
      <c r="D53" s="557"/>
      <c r="E53" s="557"/>
      <c r="F53" s="557"/>
      <c r="G53" s="99">
        <f>+INDEX(DataEx!$1:$1048576,MATCH('2013'!$A53,DataEx!$D:$D,0),MATCH('2013'!G$6,DataEx!$7:$7,0))</f>
        <v>0</v>
      </c>
      <c r="H53" s="99">
        <f>+INDEX(DataEx!$1:$1048576,MATCH('2013'!$A53,DataEx!$D:$D,0),MATCH('2013'!H$6,DataEx!$7:$7,0))</f>
        <v>0</v>
      </c>
      <c r="I53" s="99">
        <f>+INDEX(DataEx!$1:$1048576,MATCH('2013'!$A53,DataEx!$D:$D,0),MATCH('2013'!I$6,DataEx!$7:$7,0))</f>
        <v>0</v>
      </c>
      <c r="J53" s="99"/>
      <c r="K53" s="99">
        <f>+INDEX(DataEx!$1:$1048576,MATCH('2013'!$A53,DataEx!$D:$D,0),MATCH('2013'!K$6,DataEx!$7:$7,0))</f>
        <v>145520.37</v>
      </c>
      <c r="L53" s="99">
        <f>+INDEX(DataEx!$1:$1048576,MATCH('2013'!$A53,DataEx!$D:$D,0),MATCH('2013'!L$6,DataEx!$7:$7,0))</f>
        <v>0</v>
      </c>
      <c r="M53" s="99">
        <f>+INDEX(DataEx!$1:$1048576,MATCH('2013'!$A53,DataEx!$D:$D,0),MATCH('2013'!M$6,DataEx!$7:$7,0))</f>
        <v>0</v>
      </c>
      <c r="N53" s="99"/>
      <c r="O53" s="99">
        <f>+INDEX(DataEx!$1:$1048576,MATCH('2013'!$A53,DataEx!$D:$D,0),MATCH('2013'!O$6,DataEx!$7:$7,0))</f>
        <v>60056480</v>
      </c>
      <c r="P53" s="99">
        <f>+INDEX(DataEx!$1:$1048576,MATCH('2013'!$A53,DataEx!$D:$D,0),MATCH('2013'!P$6,DataEx!$7:$7,0))</f>
        <v>42900294.009999998</v>
      </c>
      <c r="Q53" s="99">
        <f>+INDEX(DataEx!$1:$1048576,MATCH('2013'!$A53,DataEx!$D:$D,0),MATCH('2013'!Q$6,DataEx!$7:$7,0))</f>
        <v>0</v>
      </c>
      <c r="R53" s="99"/>
      <c r="S53" s="99">
        <f>+INDEX(DataEx!$1:$1048576,MATCH('2013'!$A53,DataEx!$D:$D,0),MATCH('2013'!S$6,DataEx!$7:$7,0))</f>
        <v>0</v>
      </c>
      <c r="T53" s="99">
        <f>+INDEX(DataEx!$1:$1048576,MATCH('2013'!$A53,DataEx!$D:$D,0),MATCH('2013'!T$6,DataEx!$7:$7,0))</f>
        <v>3552750.0900000008</v>
      </c>
      <c r="U53" s="99">
        <f>+INDEX(DataEx!$1:$1048576,MATCH('2013'!$A53,DataEx!$D:$D,0),MATCH('2013'!U$6,DataEx!$7:$7,0))</f>
        <v>575548.03</v>
      </c>
      <c r="V53" s="99"/>
      <c r="W53" s="135">
        <f t="shared" si="3"/>
        <v>107230592.5</v>
      </c>
      <c r="X53" s="136">
        <f t="shared" si="4"/>
        <v>3.2230415539525097E-2</v>
      </c>
    </row>
    <row r="54" spans="1:24" ht="13.5" thickBot="1">
      <c r="A54" s="71">
        <v>4630</v>
      </c>
      <c r="B54" s="556" t="str">
        <f>+VLOOKUP($A54,Master!$D$27:$G$225,4,FALSE)</f>
        <v>Repayments of Arrears</v>
      </c>
      <c r="C54" s="557"/>
      <c r="D54" s="557"/>
      <c r="E54" s="557"/>
      <c r="F54" s="557"/>
      <c r="G54" s="99">
        <f>+INDEX(DataEx!$1:$1048576,MATCH('2013'!$A54,DataEx!$D:$D,0),MATCH('2013'!G$6,DataEx!$7:$7,0))</f>
        <v>2525490.4799999991</v>
      </c>
      <c r="H54" s="99">
        <f>+INDEX(DataEx!$1:$1048576,MATCH('2013'!$A54,DataEx!$D:$D,0),MATCH('2013'!H$6,DataEx!$7:$7,0))</f>
        <v>6326878.6600000029</v>
      </c>
      <c r="I54" s="99">
        <f>+INDEX(DataEx!$1:$1048576,MATCH('2013'!$A54,DataEx!$D:$D,0),MATCH('2013'!I$6,DataEx!$7:$7,0))</f>
        <v>2148000.9299999997</v>
      </c>
      <c r="J54" s="99"/>
      <c r="K54" s="99">
        <f>+INDEX(DataEx!$1:$1048576,MATCH('2013'!$A54,DataEx!$D:$D,0),MATCH('2013'!K$6,DataEx!$7:$7,0))</f>
        <v>2468111.1500000008</v>
      </c>
      <c r="L54" s="99">
        <f>+INDEX(DataEx!$1:$1048576,MATCH('2013'!$A54,DataEx!$D:$D,0),MATCH('2013'!L$6,DataEx!$7:$7,0))</f>
        <v>1102492.0999999994</v>
      </c>
      <c r="M54" s="99">
        <f>+INDEX(DataEx!$1:$1048576,MATCH('2013'!$A54,DataEx!$D:$D,0),MATCH('2013'!M$6,DataEx!$7:$7,0))</f>
        <v>6182153.1799999997</v>
      </c>
      <c r="N54" s="99"/>
      <c r="O54" s="99">
        <f>+INDEX(DataEx!$1:$1048576,MATCH('2013'!$A54,DataEx!$D:$D,0),MATCH('2013'!O$6,DataEx!$7:$7,0))</f>
        <v>15345385.480000004</v>
      </c>
      <c r="P54" s="99">
        <f>+INDEX(DataEx!$1:$1048576,MATCH('2013'!$A54,DataEx!$D:$D,0),MATCH('2013'!P$6,DataEx!$7:$7,0))</f>
        <v>6244697.2600000184</v>
      </c>
      <c r="Q54" s="99">
        <f>+INDEX(DataEx!$1:$1048576,MATCH('2013'!$A54,DataEx!$D:$D,0),MATCH('2013'!Q$6,DataEx!$7:$7,0))</f>
        <v>5189842.1999999974</v>
      </c>
      <c r="R54" s="99"/>
      <c r="S54" s="99">
        <f>+INDEX(DataEx!$1:$1048576,MATCH('2013'!$A54,DataEx!$D:$D,0),MATCH('2013'!S$6,DataEx!$7:$7,0))</f>
        <v>2777987.4700000011</v>
      </c>
      <c r="T54" s="99">
        <f>+INDEX(DataEx!$1:$1048576,MATCH('2013'!$A54,DataEx!$D:$D,0),MATCH('2013'!T$6,DataEx!$7:$7,0))</f>
        <v>2751258.04</v>
      </c>
      <c r="U54" s="99">
        <f>+INDEX(DataEx!$1:$1048576,MATCH('2013'!$A54,DataEx!$D:$D,0),MATCH('2013'!U$6,DataEx!$7:$7,0))</f>
        <v>7480893.1499999966</v>
      </c>
      <c r="V54" s="99"/>
      <c r="W54" s="135">
        <f>+SUM(G54:U54)</f>
        <v>60543190.100000016</v>
      </c>
      <c r="X54" s="136">
        <f>+W54/$X$7</f>
        <v>1.8197532341448757E-2</v>
      </c>
    </row>
    <row r="55" spans="1:24" ht="13.5" thickBot="1">
      <c r="A55" s="71">
        <v>1005</v>
      </c>
      <c r="B55" s="556" t="str">
        <f>+VLOOKUP($A55,Master!$D$27:$G$227,4,FALSE)</f>
        <v>Net increase of liabilities</v>
      </c>
      <c r="C55" s="557"/>
      <c r="D55" s="557"/>
      <c r="E55" s="557"/>
      <c r="F55" s="557"/>
      <c r="G55" s="99">
        <f>+INDEX(DataEx!$1:$1048576,MATCH('2013'!$A55,DataEx!$D:$D,0),MATCH('2013'!G$6,DataEx!$7:$7,0))</f>
        <v>0</v>
      </c>
      <c r="H55" s="99">
        <f>+INDEX(DataEx!$1:$1048576,MATCH('2013'!$A55,DataEx!$D:$D,0),MATCH('2013'!H$6,DataEx!$7:$7,0))</f>
        <v>0</v>
      </c>
      <c r="I55" s="99">
        <f>+INDEX(DataEx!$1:$1048576,MATCH('2013'!$A55,DataEx!$D:$D,0),MATCH('2013'!I$6,DataEx!$7:$7,0))</f>
        <v>0</v>
      </c>
      <c r="J55" s="99"/>
      <c r="K55" s="99">
        <f>+INDEX(DataEx!$1:$1048576,MATCH('2013'!$A55,DataEx!$D:$D,0),MATCH('2013'!K$6,DataEx!$7:$7,0))</f>
        <v>0</v>
      </c>
      <c r="L55" s="99">
        <f>+INDEX(DataEx!$1:$1048576,MATCH('2013'!$A55,DataEx!$D:$D,0),MATCH('2013'!L$6,DataEx!$7:$7,0))</f>
        <v>0</v>
      </c>
      <c r="M55" s="99">
        <f>+INDEX(DataEx!$1:$1048576,MATCH('2013'!$A55,DataEx!$D:$D,0),MATCH('2013'!M$6,DataEx!$7:$7,0))</f>
        <v>0</v>
      </c>
      <c r="N55" s="99"/>
      <c r="O55" s="99">
        <f>+INDEX(DataEx!$1:$1048576,MATCH('2013'!$A55,DataEx!$D:$D,0),MATCH('2013'!O$6,DataEx!$7:$7,0))</f>
        <v>0</v>
      </c>
      <c r="P55" s="99">
        <f>+INDEX(DataEx!$1:$1048576,MATCH('2013'!$A55,DataEx!$D:$D,0),MATCH('2013'!P$6,DataEx!$7:$7,0))</f>
        <v>0</v>
      </c>
      <c r="Q55" s="99">
        <f>+INDEX(DataEx!$1:$1048576,MATCH('2013'!$A55,DataEx!$D:$D,0),MATCH('2013'!Q$6,DataEx!$7:$7,0))</f>
        <v>0</v>
      </c>
      <c r="R55" s="99"/>
      <c r="S55" s="99">
        <f>+INDEX(DataEx!$1:$1048576,MATCH('2013'!$A55,DataEx!$D:$D,0),MATCH('2013'!S$6,DataEx!$7:$7,0))</f>
        <v>0</v>
      </c>
      <c r="T55" s="99">
        <f>+INDEX(DataEx!$1:$1048576,MATCH('2013'!$A55,DataEx!$D:$D,0),MATCH('2013'!T$6,DataEx!$7:$7,0))</f>
        <v>0</v>
      </c>
      <c r="U55" s="99">
        <f>+INDEX(DataEx!$1:$1048576,MATCH('2013'!$A55,DataEx!$D:$D,0),MATCH('2013'!U$6,DataEx!$7:$7,0))</f>
        <v>14438105.227299999</v>
      </c>
      <c r="V55" s="99"/>
      <c r="W55" s="135">
        <f>+SUM(G55:U55)</f>
        <v>14438105.227299999</v>
      </c>
      <c r="X55" s="136">
        <f>+W55/$X$7</f>
        <v>4.339676954403366E-3</v>
      </c>
    </row>
    <row r="56" spans="1:24" ht="13.5" thickBot="1">
      <c r="A56" s="71">
        <v>1000</v>
      </c>
      <c r="B56" s="552" t="str">
        <f>+VLOOKUP($A56,Master!$D$27:$G$225,4,FALSE)</f>
        <v>Surplus / deficit</v>
      </c>
      <c r="C56" s="553"/>
      <c r="D56" s="553"/>
      <c r="E56" s="553"/>
      <c r="F56" s="553"/>
      <c r="G56" s="97" t="e">
        <f>+G10-G30-G55</f>
        <v>#N/A</v>
      </c>
      <c r="H56" s="97" t="e">
        <f t="shared" ref="H56:U56" si="13">+H10-H30-H55</f>
        <v>#N/A</v>
      </c>
      <c r="I56" s="97" t="e">
        <f t="shared" si="13"/>
        <v>#N/A</v>
      </c>
      <c r="J56" s="97"/>
      <c r="K56" s="97" t="e">
        <f t="shared" si="13"/>
        <v>#N/A</v>
      </c>
      <c r="L56" s="97" t="e">
        <f t="shared" si="13"/>
        <v>#N/A</v>
      </c>
      <c r="M56" s="97" t="e">
        <f t="shared" si="13"/>
        <v>#N/A</v>
      </c>
      <c r="N56" s="97"/>
      <c r="O56" s="97" t="e">
        <f t="shared" si="13"/>
        <v>#N/A</v>
      </c>
      <c r="P56" s="97" t="e">
        <f t="shared" si="13"/>
        <v>#N/A</v>
      </c>
      <c r="Q56" s="97" t="e">
        <f t="shared" si="13"/>
        <v>#N/A</v>
      </c>
      <c r="R56" s="97"/>
      <c r="S56" s="97" t="e">
        <f t="shared" si="13"/>
        <v>#N/A</v>
      </c>
      <c r="T56" s="97" t="e">
        <f t="shared" si="13"/>
        <v>#N/A</v>
      </c>
      <c r="U56" s="97" t="e">
        <f t="shared" si="13"/>
        <v>#N/A</v>
      </c>
      <c r="V56" s="97"/>
      <c r="W56" s="113" t="e">
        <f>+SUM(G56:U56)</f>
        <v>#N/A</v>
      </c>
      <c r="X56" s="114" t="e">
        <f t="shared" si="4"/>
        <v>#N/A</v>
      </c>
    </row>
    <row r="57" spans="1:24" ht="13.5" thickBot="1">
      <c r="A57" s="71">
        <v>1001</v>
      </c>
      <c r="B57" s="554" t="str">
        <f>+VLOOKUP($A57,Master!$D$27:$G$225,4,FALSE)</f>
        <v>Primary balance</v>
      </c>
      <c r="C57" s="555"/>
      <c r="D57" s="555"/>
      <c r="E57" s="555"/>
      <c r="F57" s="555"/>
      <c r="G57" s="98" t="e">
        <f>+G56+G38</f>
        <v>#N/A</v>
      </c>
      <c r="H57" s="98" t="e">
        <f t="shared" ref="H57:U57" si="14">+H56+H38</f>
        <v>#N/A</v>
      </c>
      <c r="I57" s="98" t="e">
        <f t="shared" si="14"/>
        <v>#N/A</v>
      </c>
      <c r="J57" s="98"/>
      <c r="K57" s="98" t="e">
        <f t="shared" si="14"/>
        <v>#N/A</v>
      </c>
      <c r="L57" s="98" t="e">
        <f t="shared" si="14"/>
        <v>#N/A</v>
      </c>
      <c r="M57" s="98" t="e">
        <f t="shared" si="14"/>
        <v>#N/A</v>
      </c>
      <c r="N57" s="98"/>
      <c r="O57" s="98" t="e">
        <f t="shared" si="14"/>
        <v>#N/A</v>
      </c>
      <c r="P57" s="98" t="e">
        <f t="shared" si="14"/>
        <v>#N/A</v>
      </c>
      <c r="Q57" s="98" t="e">
        <f t="shared" si="14"/>
        <v>#N/A</v>
      </c>
      <c r="R57" s="98"/>
      <c r="S57" s="98" t="e">
        <f t="shared" si="14"/>
        <v>#N/A</v>
      </c>
      <c r="T57" s="98" t="e">
        <f t="shared" si="14"/>
        <v>#N/A</v>
      </c>
      <c r="U57" s="98" t="e">
        <f t="shared" si="14"/>
        <v>#N/A</v>
      </c>
      <c r="V57" s="98"/>
      <c r="W57" s="113" t="e">
        <f t="shared" si="3"/>
        <v>#N/A</v>
      </c>
      <c r="X57" s="114" t="e">
        <f t="shared" si="4"/>
        <v>#N/A</v>
      </c>
    </row>
    <row r="58" spans="1:24">
      <c r="A58" s="71">
        <v>46</v>
      </c>
      <c r="B58" s="544" t="str">
        <f>+VLOOKUP($A58,Master!$D$27:$G$225,4,FALSE)</f>
        <v>Repayment of Debt</v>
      </c>
      <c r="C58" s="545"/>
      <c r="D58" s="545"/>
      <c r="E58" s="545"/>
      <c r="F58" s="545"/>
      <c r="G58" s="87">
        <f t="shared" ref="G58:U58" si="15">+SUM(G59:G60)</f>
        <v>13535535.23</v>
      </c>
      <c r="H58" s="87">
        <f t="shared" si="15"/>
        <v>1235188.6600000001</v>
      </c>
      <c r="I58" s="87">
        <f t="shared" si="15"/>
        <v>5069298.5799999991</v>
      </c>
      <c r="J58" s="87"/>
      <c r="K58" s="87">
        <f t="shared" si="15"/>
        <v>5426716.3900000006</v>
      </c>
      <c r="L58" s="87">
        <f t="shared" si="15"/>
        <v>4462597.3999999994</v>
      </c>
      <c r="M58" s="87">
        <f t="shared" si="15"/>
        <v>12284472.710000001</v>
      </c>
      <c r="N58" s="87"/>
      <c r="O58" s="87">
        <f t="shared" si="15"/>
        <v>19258533.780000001</v>
      </c>
      <c r="P58" s="87">
        <f t="shared" si="15"/>
        <v>10735160.850000001</v>
      </c>
      <c r="Q58" s="87">
        <f t="shared" si="15"/>
        <v>19194056.120000001</v>
      </c>
      <c r="R58" s="87"/>
      <c r="S58" s="87">
        <f t="shared" si="15"/>
        <v>11227719.770000001</v>
      </c>
      <c r="T58" s="87">
        <f t="shared" si="15"/>
        <v>7409763.3200000003</v>
      </c>
      <c r="U58" s="87">
        <f t="shared" si="15"/>
        <v>64186408.939999998</v>
      </c>
      <c r="V58" s="362"/>
      <c r="W58" s="109">
        <f t="shared" si="3"/>
        <v>174025451.75</v>
      </c>
      <c r="X58" s="110">
        <f t="shared" si="4"/>
        <v>5.2307018860835587E-2</v>
      </c>
    </row>
    <row r="59" spans="1:24">
      <c r="A59" s="71">
        <v>4611</v>
      </c>
      <c r="B59" s="548" t="str">
        <f>+VLOOKUP($A59,Master!$D$27:$G$225,4,FALSE)</f>
        <v>Repayment of Domestic Debt</v>
      </c>
      <c r="C59" s="549"/>
      <c r="D59" s="549"/>
      <c r="E59" s="549"/>
      <c r="F59" s="549"/>
      <c r="G59" s="100">
        <f>+INDEX(DataEx!$1:$1048576,MATCH('2013'!$A59,DataEx!$D:$D,0),MATCH('2013'!G$6,DataEx!$7:$7,0))</f>
        <v>10400865.82</v>
      </c>
      <c r="H59" s="100">
        <f>+INDEX(DataEx!$1:$1048576,MATCH('2013'!$A59,DataEx!$D:$D,0),MATCH('2013'!H$6,DataEx!$7:$7,0))</f>
        <v>1076386.28</v>
      </c>
      <c r="I59" s="100">
        <f>+INDEX(DataEx!$1:$1048576,MATCH('2013'!$A59,DataEx!$D:$D,0),MATCH('2013'!I$6,DataEx!$7:$7,0))</f>
        <v>1750313.7699999998</v>
      </c>
      <c r="J59" s="100"/>
      <c r="K59" s="100">
        <f>+INDEX(DataEx!$1:$1048576,MATCH('2013'!$A59,DataEx!$D:$D,0),MATCH('2013'!K$6,DataEx!$7:$7,0))</f>
        <v>3128301.99</v>
      </c>
      <c r="L59" s="100">
        <f>+INDEX(DataEx!$1:$1048576,MATCH('2013'!$A59,DataEx!$D:$D,0),MATCH('2013'!L$6,DataEx!$7:$7,0))</f>
        <v>1945669.64</v>
      </c>
      <c r="M59" s="100">
        <f>+INDEX(DataEx!$1:$1048576,MATCH('2013'!$A59,DataEx!$D:$D,0),MATCH('2013'!M$6,DataEx!$7:$7,0))</f>
        <v>989736.54</v>
      </c>
      <c r="N59" s="100"/>
      <c r="O59" s="100">
        <f>+INDEX(DataEx!$1:$1048576,MATCH('2013'!$A59,DataEx!$D:$D,0),MATCH('2013'!O$6,DataEx!$7:$7,0))</f>
        <v>4774307.7200000007</v>
      </c>
      <c r="P59" s="100">
        <f>+INDEX(DataEx!$1:$1048576,MATCH('2013'!$A59,DataEx!$D:$D,0),MATCH('2013'!P$6,DataEx!$7:$7,0))</f>
        <v>9944955.370000001</v>
      </c>
      <c r="Q59" s="100">
        <f>+INDEX(DataEx!$1:$1048576,MATCH('2013'!$A59,DataEx!$D:$D,0),MATCH('2013'!Q$6,DataEx!$7:$7,0))</f>
        <v>12179630.32</v>
      </c>
      <c r="R59" s="100"/>
      <c r="S59" s="100">
        <f>+INDEX(DataEx!$1:$1048576,MATCH('2013'!$A59,DataEx!$D:$D,0),MATCH('2013'!S$6,DataEx!$7:$7,0))</f>
        <v>7710797.4800000004</v>
      </c>
      <c r="T59" s="100">
        <f>+INDEX(DataEx!$1:$1048576,MATCH('2013'!$A59,DataEx!$D:$D,0),MATCH('2013'!T$6,DataEx!$7:$7,0))</f>
        <v>4899072.42</v>
      </c>
      <c r="U59" s="100">
        <f>+INDEX(DataEx!$1:$1048576,MATCH('2013'!$A59,DataEx!$D:$D,0),MATCH('2013'!U$6,DataEx!$7:$7,0))</f>
        <v>48820983.07</v>
      </c>
      <c r="V59" s="100"/>
      <c r="W59" s="107">
        <f t="shared" si="3"/>
        <v>107621020.41999999</v>
      </c>
      <c r="X59" s="108">
        <f t="shared" si="4"/>
        <v>3.2347766883077847E-2</v>
      </c>
    </row>
    <row r="60" spans="1:24" ht="13.5" thickBot="1">
      <c r="A60" s="71">
        <v>4612</v>
      </c>
      <c r="B60" s="546" t="str">
        <f>+VLOOKUP($A60,Master!$D$27:$G$225,4,FALSE)</f>
        <v>Repayment of Foreign Debt</v>
      </c>
      <c r="C60" s="547"/>
      <c r="D60" s="547"/>
      <c r="E60" s="547"/>
      <c r="F60" s="547"/>
      <c r="G60" s="100">
        <f>+INDEX(DataEx!$1:$1048576,MATCH('2013'!$A60,DataEx!$D:$D,0),MATCH('2013'!G$6,DataEx!$7:$7,0))</f>
        <v>3134669.4099999997</v>
      </c>
      <c r="H60" s="100">
        <f>+INDEX(DataEx!$1:$1048576,MATCH('2013'!$A60,DataEx!$D:$D,0),MATCH('2013'!H$6,DataEx!$7:$7,0))</f>
        <v>158802.38</v>
      </c>
      <c r="I60" s="100">
        <f>+INDEX(DataEx!$1:$1048576,MATCH('2013'!$A60,DataEx!$D:$D,0),MATCH('2013'!I$6,DataEx!$7:$7,0))</f>
        <v>3318984.8099999996</v>
      </c>
      <c r="J60" s="100"/>
      <c r="K60" s="100">
        <f>+INDEX(DataEx!$1:$1048576,MATCH('2013'!$A60,DataEx!$D:$D,0),MATCH('2013'!K$6,DataEx!$7:$7,0))</f>
        <v>2298414.4</v>
      </c>
      <c r="L60" s="100">
        <f>+INDEX(DataEx!$1:$1048576,MATCH('2013'!$A60,DataEx!$D:$D,0),MATCH('2013'!L$6,DataEx!$7:$7,0))</f>
        <v>2516927.7599999998</v>
      </c>
      <c r="M60" s="100">
        <f>+INDEX(DataEx!$1:$1048576,MATCH('2013'!$A60,DataEx!$D:$D,0),MATCH('2013'!M$6,DataEx!$7:$7,0))</f>
        <v>11294736.17</v>
      </c>
      <c r="N60" s="100"/>
      <c r="O60" s="100">
        <f>+INDEX(DataEx!$1:$1048576,MATCH('2013'!$A60,DataEx!$D:$D,0),MATCH('2013'!O$6,DataEx!$7:$7,0))</f>
        <v>14484226.060000002</v>
      </c>
      <c r="P60" s="100">
        <f>+INDEX(DataEx!$1:$1048576,MATCH('2013'!$A60,DataEx!$D:$D,0),MATCH('2013'!P$6,DataEx!$7:$7,0))</f>
        <v>790205.48</v>
      </c>
      <c r="Q60" s="100">
        <f>+INDEX(DataEx!$1:$1048576,MATCH('2013'!$A60,DataEx!$D:$D,0),MATCH('2013'!Q$6,DataEx!$7:$7,0))</f>
        <v>7014425.7999999998</v>
      </c>
      <c r="R60" s="100"/>
      <c r="S60" s="100">
        <f>+INDEX(DataEx!$1:$1048576,MATCH('2013'!$A60,DataEx!$D:$D,0),MATCH('2013'!S$6,DataEx!$7:$7,0))</f>
        <v>3516922.290000001</v>
      </c>
      <c r="T60" s="100">
        <f>+INDEX(DataEx!$1:$1048576,MATCH('2013'!$A60,DataEx!$D:$D,0),MATCH('2013'!T$6,DataEx!$7:$7,0))</f>
        <v>2510690.9000000004</v>
      </c>
      <c r="U60" s="100">
        <f>+INDEX(DataEx!$1:$1048576,MATCH('2013'!$A60,DataEx!$D:$D,0),MATCH('2013'!U$6,DataEx!$7:$7,0))</f>
        <v>15365425.870000001</v>
      </c>
      <c r="V60" s="100"/>
      <c r="W60" s="107">
        <f t="shared" si="3"/>
        <v>66404431.329999998</v>
      </c>
      <c r="X60" s="108">
        <f t="shared" si="4"/>
        <v>1.995925197775774E-2</v>
      </c>
    </row>
    <row r="61" spans="1:24" ht="13.5" thickBot="1">
      <c r="A61" s="71">
        <v>1002</v>
      </c>
      <c r="B61" s="550" t="str">
        <f>+VLOOKUP($A61,Master!$D$27:$G$225,4,FALSE)</f>
        <v>Financing needs</v>
      </c>
      <c r="C61" s="551"/>
      <c r="D61" s="551"/>
      <c r="E61" s="551"/>
      <c r="F61" s="551"/>
      <c r="G61" s="79" t="e">
        <f t="shared" ref="G61:U61" si="16">+G56-G58</f>
        <v>#N/A</v>
      </c>
      <c r="H61" s="79" t="e">
        <f t="shared" si="16"/>
        <v>#N/A</v>
      </c>
      <c r="I61" s="79" t="e">
        <f t="shared" si="16"/>
        <v>#N/A</v>
      </c>
      <c r="J61" s="79"/>
      <c r="K61" s="79" t="e">
        <f t="shared" si="16"/>
        <v>#N/A</v>
      </c>
      <c r="L61" s="79" t="e">
        <f t="shared" si="16"/>
        <v>#N/A</v>
      </c>
      <c r="M61" s="79" t="e">
        <f t="shared" si="16"/>
        <v>#N/A</v>
      </c>
      <c r="N61" s="79"/>
      <c r="O61" s="79" t="e">
        <f t="shared" si="16"/>
        <v>#N/A</v>
      </c>
      <c r="P61" s="79" t="e">
        <f t="shared" si="16"/>
        <v>#N/A</v>
      </c>
      <c r="Q61" s="79" t="e">
        <f t="shared" si="16"/>
        <v>#N/A</v>
      </c>
      <c r="R61" s="79"/>
      <c r="S61" s="79" t="e">
        <f t="shared" si="16"/>
        <v>#N/A</v>
      </c>
      <c r="T61" s="79" t="e">
        <f t="shared" si="16"/>
        <v>#N/A</v>
      </c>
      <c r="U61" s="79" t="e">
        <f t="shared" si="16"/>
        <v>#N/A</v>
      </c>
      <c r="V61" s="79"/>
      <c r="W61" s="117" t="e">
        <f t="shared" si="3"/>
        <v>#N/A</v>
      </c>
      <c r="X61" s="118" t="e">
        <f t="shared" si="4"/>
        <v>#N/A</v>
      </c>
    </row>
    <row r="62" spans="1:24" ht="13.5" thickBot="1">
      <c r="A62" s="71">
        <v>1003</v>
      </c>
      <c r="B62" s="536" t="str">
        <f>+VLOOKUP($A62,Master!$D$27:$G$225,4,FALSE)</f>
        <v>Financing</v>
      </c>
      <c r="C62" s="537"/>
      <c r="D62" s="537"/>
      <c r="E62" s="537"/>
      <c r="F62" s="537"/>
      <c r="G62" s="97" t="e">
        <f>+SUM(G63:G66)</f>
        <v>#N/A</v>
      </c>
      <c r="H62" s="97" t="e">
        <f t="shared" ref="H62:U62" si="17">+SUM(H63:H66)</f>
        <v>#N/A</v>
      </c>
      <c r="I62" s="97" t="e">
        <f t="shared" si="17"/>
        <v>#N/A</v>
      </c>
      <c r="J62" s="97"/>
      <c r="K62" s="97" t="e">
        <f t="shared" si="17"/>
        <v>#N/A</v>
      </c>
      <c r="L62" s="97" t="e">
        <f t="shared" si="17"/>
        <v>#N/A</v>
      </c>
      <c r="M62" s="97" t="e">
        <f t="shared" si="17"/>
        <v>#N/A</v>
      </c>
      <c r="N62" s="97"/>
      <c r="O62" s="97" t="e">
        <f t="shared" si="17"/>
        <v>#N/A</v>
      </c>
      <c r="P62" s="97" t="e">
        <f t="shared" si="17"/>
        <v>#N/A</v>
      </c>
      <c r="Q62" s="97" t="e">
        <f t="shared" si="17"/>
        <v>#N/A</v>
      </c>
      <c r="R62" s="97"/>
      <c r="S62" s="97" t="e">
        <f t="shared" si="17"/>
        <v>#N/A</v>
      </c>
      <c r="T62" s="97" t="e">
        <f t="shared" si="17"/>
        <v>#N/A</v>
      </c>
      <c r="U62" s="97" t="e">
        <f t="shared" si="17"/>
        <v>#N/A</v>
      </c>
      <c r="V62" s="97"/>
      <c r="W62" s="119" t="e">
        <f t="shared" si="3"/>
        <v>#N/A</v>
      </c>
      <c r="X62" s="120" t="e">
        <f t="shared" si="4"/>
        <v>#N/A</v>
      </c>
    </row>
    <row r="63" spans="1:24">
      <c r="A63" s="71">
        <v>7511</v>
      </c>
      <c r="B63" s="548" t="str">
        <f>+VLOOKUP($A63,Master!$D$27:$G$225,4,FALSE)</f>
        <v>Domestic Loans and Borrowings</v>
      </c>
      <c r="C63" s="549"/>
      <c r="D63" s="549"/>
      <c r="E63" s="549"/>
      <c r="F63" s="549"/>
      <c r="G63" s="100">
        <f>+INDEX(DataEx!$1:$1048576,MATCH('2013'!$A63,DataEx!$D:$D,0),MATCH('2013'!G$6,DataEx!$7:$7,0))</f>
        <v>0</v>
      </c>
      <c r="H63" s="100">
        <f>+INDEX(DataEx!$1:$1048576,MATCH('2013'!$A63,DataEx!$D:$D,0),MATCH('2013'!H$6,DataEx!$7:$7,0))</f>
        <v>3971500</v>
      </c>
      <c r="I63" s="100">
        <f>+INDEX(DataEx!$1:$1048576,MATCH('2013'!$A63,DataEx!$D:$D,0),MATCH('2013'!I$6,DataEx!$7:$7,0))</f>
        <v>23000000</v>
      </c>
      <c r="J63" s="100"/>
      <c r="K63" s="100">
        <f>+INDEX(DataEx!$1:$1048576,MATCH('2013'!$A63,DataEx!$D:$D,0),MATCH('2013'!K$6,DataEx!$7:$7,0))</f>
        <v>14499142</v>
      </c>
      <c r="L63" s="100">
        <f>+INDEX(DataEx!$1:$1048576,MATCH('2013'!$A63,DataEx!$D:$D,0),MATCH('2013'!L$6,DataEx!$7:$7,0))</f>
        <v>4400000</v>
      </c>
      <c r="M63" s="100">
        <f>+INDEX(DataEx!$1:$1048576,MATCH('2013'!$A63,DataEx!$D:$D,0),MATCH('2013'!M$6,DataEx!$7:$7,0))</f>
        <v>7801000</v>
      </c>
      <c r="N63" s="100"/>
      <c r="O63" s="100">
        <f>+INDEX(DataEx!$1:$1048576,MATCH('2013'!$A63,DataEx!$D:$D,0),MATCH('2013'!O$6,DataEx!$7:$7,0))</f>
        <v>11000000</v>
      </c>
      <c r="P63" s="100">
        <f>+INDEX(DataEx!$1:$1048576,MATCH('2013'!$A63,DataEx!$D:$D,0),MATCH('2013'!P$6,DataEx!$7:$7,0))</f>
        <v>44678500</v>
      </c>
      <c r="Q63" s="100">
        <f>+INDEX(DataEx!$1:$1048576,MATCH('2013'!$A63,DataEx!$D:$D,0),MATCH('2013'!Q$6,DataEx!$7:$7,0))</f>
        <v>16000000</v>
      </c>
      <c r="R63" s="100"/>
      <c r="S63" s="100">
        <f>+INDEX(DataEx!$1:$1048576,MATCH('2013'!$A63,DataEx!$D:$D,0),MATCH('2013'!S$6,DataEx!$7:$7,0))</f>
        <v>0</v>
      </c>
      <c r="T63" s="100">
        <f>+INDEX(DataEx!$1:$1048576,MATCH('2013'!$A63,DataEx!$D:$D,0),MATCH('2013'!T$6,DataEx!$7:$7,0))</f>
        <v>0</v>
      </c>
      <c r="U63" s="100">
        <f>+INDEX(DataEx!$1:$1048576,MATCH('2013'!$A63,DataEx!$D:$D,0),MATCH('2013'!U$6,DataEx!$7:$7,0))</f>
        <v>20000000</v>
      </c>
      <c r="V63" s="100"/>
      <c r="W63" s="107">
        <f t="shared" si="3"/>
        <v>145350142</v>
      </c>
      <c r="X63" s="108">
        <f t="shared" si="4"/>
        <v>4.3688049894800123E-2</v>
      </c>
    </row>
    <row r="64" spans="1:24">
      <c r="A64" s="71">
        <v>7512</v>
      </c>
      <c r="B64" s="546" t="str">
        <f>+VLOOKUP($A64,Master!$D$27:$G$225,4,FALSE)</f>
        <v>Foreign Loans and Borrowings</v>
      </c>
      <c r="C64" s="547"/>
      <c r="D64" s="547"/>
      <c r="E64" s="547"/>
      <c r="F64" s="547"/>
      <c r="G64" s="100">
        <f>+INDEX(DataEx!$1:$1048576,MATCH('2013'!$A64,DataEx!$D:$D,0),MATCH('2013'!G$6,DataEx!$7:$7,0))</f>
        <v>35315594.670000009</v>
      </c>
      <c r="H64" s="100">
        <f>+INDEX(DataEx!$1:$1048576,MATCH('2013'!$A64,DataEx!$D:$D,0),MATCH('2013'!H$6,DataEx!$7:$7,0))</f>
        <v>1296835.0099999998</v>
      </c>
      <c r="I64" s="100">
        <f>+INDEX(DataEx!$1:$1048576,MATCH('2013'!$A64,DataEx!$D:$D,0),MATCH('2013'!I$6,DataEx!$7:$7,0))</f>
        <v>1101008.7399999998</v>
      </c>
      <c r="J64" s="100"/>
      <c r="K64" s="100">
        <f>+INDEX(DataEx!$1:$1048576,MATCH('2013'!$A64,DataEx!$D:$D,0),MATCH('2013'!K$6,DataEx!$7:$7,0))</f>
        <v>772062.14000000025</v>
      </c>
      <c r="L64" s="100">
        <f>+INDEX(DataEx!$1:$1048576,MATCH('2013'!$A64,DataEx!$D:$D,0),MATCH('2013'!L$6,DataEx!$7:$7,0))</f>
        <v>1139143.8399999999</v>
      </c>
      <c r="M64" s="100">
        <f>+INDEX(DataEx!$1:$1048576,MATCH('2013'!$A64,DataEx!$D:$D,0),MATCH('2013'!M$6,DataEx!$7:$7,0))</f>
        <v>3391069.1199999996</v>
      </c>
      <c r="N64" s="100"/>
      <c r="O64" s="100">
        <f>+INDEX(DataEx!$1:$1048576,MATCH('2013'!$A64,DataEx!$D:$D,0),MATCH('2013'!O$6,DataEx!$7:$7,0))</f>
        <v>59863883.469999999</v>
      </c>
      <c r="P64" s="100">
        <f>+INDEX(DataEx!$1:$1048576,MATCH('2013'!$A64,DataEx!$D:$D,0),MATCH('2013'!P$6,DataEx!$7:$7,0))</f>
        <v>650880.35000001104</v>
      </c>
      <c r="Q64" s="100">
        <f>+INDEX(DataEx!$1:$1048576,MATCH('2013'!$A64,DataEx!$D:$D,0),MATCH('2013'!Q$6,DataEx!$7:$7,0))</f>
        <v>107867.28</v>
      </c>
      <c r="R64" s="100"/>
      <c r="S64" s="100">
        <f>+INDEX(DataEx!$1:$1048576,MATCH('2013'!$A64,DataEx!$D:$D,0),MATCH('2013'!S$6,DataEx!$7:$7,0))</f>
        <v>443723.68999999994</v>
      </c>
      <c r="T64" s="100">
        <f>+INDEX(DataEx!$1:$1048576,MATCH('2013'!$A64,DataEx!$D:$D,0),MATCH('2013'!T$6,DataEx!$7:$7,0))</f>
        <v>890239.71000000008</v>
      </c>
      <c r="U64" s="100">
        <f>+INDEX(DataEx!$1:$1048576,MATCH('2013'!$A64,DataEx!$D:$D,0),MATCH('2013'!U$6,DataEx!$7:$7,0))</f>
        <v>83544900.230000019</v>
      </c>
      <c r="V64" s="100"/>
      <c r="W64" s="107">
        <f t="shared" si="3"/>
        <v>188517208.25000003</v>
      </c>
      <c r="X64" s="108">
        <f t="shared" si="4"/>
        <v>5.6662821836489338E-2</v>
      </c>
    </row>
    <row r="65" spans="1:24">
      <c r="A65" s="71">
        <v>72</v>
      </c>
      <c r="B65" s="546" t="str">
        <f>+VLOOKUP($A65,Master!$D$27:$G$225,4,FALSE)</f>
        <v>Revenues from Selling Assets</v>
      </c>
      <c r="C65" s="547"/>
      <c r="D65" s="547"/>
      <c r="E65" s="547"/>
      <c r="F65" s="547"/>
      <c r="G65" s="100">
        <f>+INDEX(DataEx!$1:$1048576,MATCH('2013'!$A65,DataEx!$D:$D,0),MATCH('2013'!G$6,DataEx!$7:$7,0))</f>
        <v>10542.3</v>
      </c>
      <c r="H65" s="100">
        <f>+INDEX(DataEx!$1:$1048576,MATCH('2013'!$A65,DataEx!$D:$D,0),MATCH('2013'!H$6,DataEx!$7:$7,0))</f>
        <v>34351.880000000005</v>
      </c>
      <c r="I65" s="100">
        <f>+INDEX(DataEx!$1:$1048576,MATCH('2013'!$A65,DataEx!$D:$D,0),MATCH('2013'!I$6,DataEx!$7:$7,0))</f>
        <v>12933.289999999999</v>
      </c>
      <c r="J65" s="100"/>
      <c r="K65" s="100">
        <f>+INDEX(DataEx!$1:$1048576,MATCH('2013'!$A65,DataEx!$D:$D,0),MATCH('2013'!K$6,DataEx!$7:$7,0))</f>
        <v>120350.93999999999</v>
      </c>
      <c r="L65" s="100">
        <f>+INDEX(DataEx!$1:$1048576,MATCH('2013'!$A65,DataEx!$D:$D,0),MATCH('2013'!L$6,DataEx!$7:$7,0))</f>
        <v>206183.41000000003</v>
      </c>
      <c r="M65" s="100">
        <f>+INDEX(DataEx!$1:$1048576,MATCH('2013'!$A65,DataEx!$D:$D,0),MATCH('2013'!M$6,DataEx!$7:$7,0))</f>
        <v>461491.11</v>
      </c>
      <c r="N65" s="100"/>
      <c r="O65" s="100">
        <f>+INDEX(DataEx!$1:$1048576,MATCH('2013'!$A65,DataEx!$D:$D,0),MATCH('2013'!O$6,DataEx!$7:$7,0))</f>
        <v>435504.79999999993</v>
      </c>
      <c r="P65" s="100">
        <f>+INDEX(DataEx!$1:$1048576,MATCH('2013'!$A65,DataEx!$D:$D,0),MATCH('2013'!P$6,DataEx!$7:$7,0))</f>
        <v>828248.49</v>
      </c>
      <c r="Q65" s="100">
        <f>+INDEX(DataEx!$1:$1048576,MATCH('2013'!$A65,DataEx!$D:$D,0),MATCH('2013'!Q$6,DataEx!$7:$7,0))</f>
        <v>315288.5</v>
      </c>
      <c r="R65" s="100"/>
      <c r="S65" s="100">
        <f>+INDEX(DataEx!$1:$1048576,MATCH('2013'!$A65,DataEx!$D:$D,0),MATCH('2013'!S$6,DataEx!$7:$7,0))</f>
        <v>261391.69</v>
      </c>
      <c r="T65" s="100">
        <f>+INDEX(DataEx!$1:$1048576,MATCH('2013'!$A65,DataEx!$D:$D,0),MATCH('2013'!T$6,DataEx!$7:$7,0))</f>
        <v>330347.20999999996</v>
      </c>
      <c r="U65" s="100">
        <f>+INDEX(DataEx!$1:$1048576,MATCH('2013'!$A65,DataEx!$D:$D,0),MATCH('2013'!U$6,DataEx!$7:$7,0))</f>
        <v>8932212.7300000004</v>
      </c>
      <c r="V65" s="100"/>
      <c r="W65" s="107">
        <f t="shared" si="3"/>
        <v>11948846.35</v>
      </c>
      <c r="X65" s="108">
        <f t="shared" si="4"/>
        <v>3.5914777126540426E-3</v>
      </c>
    </row>
    <row r="66" spans="1:24" ht="13.5" thickBot="1">
      <c r="A66" s="71">
        <v>1004</v>
      </c>
      <c r="B66" s="102" t="str">
        <f>+VLOOKUP($A66,Master!$D$27:$G$225,4,FALSE)</f>
        <v>Increase / decrease of deposits</v>
      </c>
      <c r="C66" s="103"/>
      <c r="D66" s="103"/>
      <c r="E66" s="103"/>
      <c r="F66" s="103"/>
      <c r="G66" s="101" t="e">
        <f>-G61-SUM(G63:G65)</f>
        <v>#N/A</v>
      </c>
      <c r="H66" s="101" t="e">
        <f t="shared" ref="H66:U66" si="18">-H61-SUM(H63:H65)</f>
        <v>#N/A</v>
      </c>
      <c r="I66" s="101" t="e">
        <f t="shared" si="18"/>
        <v>#N/A</v>
      </c>
      <c r="J66" s="101"/>
      <c r="K66" s="101" t="e">
        <f t="shared" si="18"/>
        <v>#N/A</v>
      </c>
      <c r="L66" s="101" t="e">
        <f t="shared" si="18"/>
        <v>#N/A</v>
      </c>
      <c r="M66" s="101" t="e">
        <f t="shared" si="18"/>
        <v>#N/A</v>
      </c>
      <c r="N66" s="101"/>
      <c r="O66" s="101" t="e">
        <f t="shared" si="18"/>
        <v>#N/A</v>
      </c>
      <c r="P66" s="101" t="e">
        <f t="shared" si="18"/>
        <v>#N/A</v>
      </c>
      <c r="Q66" s="101" t="e">
        <f t="shared" si="18"/>
        <v>#N/A</v>
      </c>
      <c r="R66" s="101"/>
      <c r="S66" s="101" t="e">
        <f t="shared" si="18"/>
        <v>#N/A</v>
      </c>
      <c r="T66" s="101" t="e">
        <f t="shared" si="18"/>
        <v>#N/A</v>
      </c>
      <c r="U66" s="101" t="e">
        <f t="shared" si="18"/>
        <v>#N/A</v>
      </c>
      <c r="V66" s="101"/>
      <c r="W66" s="111" t="e">
        <f t="shared" si="3"/>
        <v>#N/A</v>
      </c>
      <c r="X66" s="112" t="e">
        <f t="shared" si="4"/>
        <v>#N/A</v>
      </c>
    </row>
    <row r="101" spans="1:24" ht="13.5" thickBot="1">
      <c r="A101" s="169"/>
      <c r="B101" s="258"/>
      <c r="C101" s="258"/>
      <c r="D101" s="258"/>
      <c r="E101" s="258"/>
      <c r="F101" s="258"/>
      <c r="G101" s="259" t="str">
        <f t="shared" ref="G101:U101" si="19">+CONCATENATE(G6,"p")</f>
        <v>2013-01p</v>
      </c>
      <c r="H101" s="259" t="str">
        <f t="shared" si="19"/>
        <v>2013-02p</v>
      </c>
      <c r="I101" s="259" t="str">
        <f t="shared" si="19"/>
        <v>2013-03p</v>
      </c>
      <c r="J101" s="259"/>
      <c r="K101" s="259" t="str">
        <f t="shared" si="19"/>
        <v>2013-04p</v>
      </c>
      <c r="L101" s="259" t="str">
        <f t="shared" si="19"/>
        <v>2013-05p</v>
      </c>
      <c r="M101" s="259" t="str">
        <f t="shared" si="19"/>
        <v>2013-06p</v>
      </c>
      <c r="N101" s="259"/>
      <c r="O101" s="259" t="str">
        <f t="shared" si="19"/>
        <v>2013-07p</v>
      </c>
      <c r="P101" s="259" t="str">
        <f t="shared" si="19"/>
        <v>2013-08p</v>
      </c>
      <c r="Q101" s="259" t="str">
        <f t="shared" si="19"/>
        <v>2013-09p</v>
      </c>
      <c r="R101" s="259"/>
      <c r="S101" s="259" t="str">
        <f t="shared" si="19"/>
        <v>2013-10p</v>
      </c>
      <c r="T101" s="259" t="str">
        <f t="shared" si="19"/>
        <v>2013-11p</v>
      </c>
      <c r="U101" s="259" t="str">
        <f t="shared" si="19"/>
        <v>2013-12p</v>
      </c>
      <c r="V101" s="259"/>
      <c r="W101" s="258"/>
      <c r="X101" s="258"/>
    </row>
    <row r="102" spans="1:24" ht="15.75" customHeight="1" thickBot="1">
      <c r="A102" s="169"/>
      <c r="B102" s="502" t="str">
        <f>+Master!G252</f>
        <v>Planned Budget Execution</v>
      </c>
      <c r="C102" s="483"/>
      <c r="D102" s="483"/>
      <c r="E102" s="483"/>
      <c r="F102" s="483"/>
      <c r="G102" s="491">
        <v>2013</v>
      </c>
      <c r="H102" s="492"/>
      <c r="I102" s="492"/>
      <c r="J102" s="492"/>
      <c r="K102" s="492"/>
      <c r="L102" s="492"/>
      <c r="M102" s="492"/>
      <c r="N102" s="492"/>
      <c r="O102" s="492"/>
      <c r="P102" s="492"/>
      <c r="Q102" s="492"/>
      <c r="R102" s="492"/>
      <c r="S102" s="492"/>
      <c r="T102" s="492"/>
      <c r="U102" s="495"/>
      <c r="V102" s="363"/>
      <c r="W102" s="260" t="str">
        <f>+W7</f>
        <v>GDP</v>
      </c>
      <c r="X102" s="261">
        <v>3393200615</v>
      </c>
    </row>
    <row r="103" spans="1:24" ht="15.75" customHeight="1">
      <c r="A103" s="169"/>
      <c r="B103" s="484"/>
      <c r="C103" s="485"/>
      <c r="D103" s="485"/>
      <c r="E103" s="485"/>
      <c r="F103" s="486"/>
      <c r="G103" s="170" t="str">
        <f t="shared" ref="G103:U103" si="20">+G8</f>
        <v>January</v>
      </c>
      <c r="H103" s="170" t="str">
        <f t="shared" si="20"/>
        <v>February</v>
      </c>
      <c r="I103" s="170" t="str">
        <f t="shared" si="20"/>
        <v>March</v>
      </c>
      <c r="J103" s="170"/>
      <c r="K103" s="170" t="str">
        <f t="shared" si="20"/>
        <v>April</v>
      </c>
      <c r="L103" s="170" t="str">
        <f t="shared" si="20"/>
        <v>May</v>
      </c>
      <c r="M103" s="170" t="str">
        <f t="shared" si="20"/>
        <v>June</v>
      </c>
      <c r="N103" s="170"/>
      <c r="O103" s="170" t="str">
        <f t="shared" si="20"/>
        <v>July</v>
      </c>
      <c r="P103" s="170" t="str">
        <f t="shared" si="20"/>
        <v>August</v>
      </c>
      <c r="Q103" s="170" t="str">
        <f t="shared" si="20"/>
        <v>September</v>
      </c>
      <c r="R103" s="170"/>
      <c r="S103" s="170" t="str">
        <f t="shared" si="20"/>
        <v>October</v>
      </c>
      <c r="T103" s="170" t="str">
        <f t="shared" si="20"/>
        <v>November</v>
      </c>
      <c r="U103" s="170" t="str">
        <f t="shared" si="20"/>
        <v>December</v>
      </c>
      <c r="V103" s="170"/>
      <c r="W103" s="491" t="str">
        <f>+Master!G246</f>
        <v>Jan - Dec</v>
      </c>
      <c r="X103" s="495">
        <f>+X8</f>
        <v>0</v>
      </c>
    </row>
    <row r="104" spans="1:24" ht="13.5" thickBot="1">
      <c r="A104" s="169"/>
      <c r="B104" s="487"/>
      <c r="C104" s="488"/>
      <c r="D104" s="488"/>
      <c r="E104" s="488"/>
      <c r="F104" s="489"/>
      <c r="G104" s="162" t="s">
        <v>428</v>
      </c>
      <c r="H104" s="162" t="s">
        <v>428</v>
      </c>
      <c r="I104" s="162" t="s">
        <v>428</v>
      </c>
      <c r="J104" s="162"/>
      <c r="K104" s="162" t="s">
        <v>428</v>
      </c>
      <c r="L104" s="162" t="s">
        <v>428</v>
      </c>
      <c r="M104" s="162" t="s">
        <v>428</v>
      </c>
      <c r="N104" s="162"/>
      <c r="O104" s="162" t="s">
        <v>428</v>
      </c>
      <c r="P104" s="162" t="s">
        <v>428</v>
      </c>
      <c r="Q104" s="162" t="s">
        <v>428</v>
      </c>
      <c r="R104" s="162"/>
      <c r="S104" s="162" t="s">
        <v>428</v>
      </c>
      <c r="T104" s="162" t="s">
        <v>428</v>
      </c>
      <c r="U104" s="162" t="s">
        <v>428</v>
      </c>
      <c r="V104" s="162"/>
      <c r="W104" s="262" t="s">
        <v>428</v>
      </c>
      <c r="X104" s="263" t="str">
        <f>+X9</f>
        <v>% GDP</v>
      </c>
    </row>
    <row r="105" spans="1:24" ht="13.5" thickBot="1">
      <c r="A105" s="297" t="str">
        <f t="shared" ref="A105:A148" si="21">+CONCATENATE(A10,"p")</f>
        <v>7p</v>
      </c>
      <c r="B105" s="450" t="str">
        <f>+VLOOKUP(LEFT($A105,LEN(A105)-1)*1,Master!$D$27:$G$225,4,FALSE)</f>
        <v>Total Revenues</v>
      </c>
      <c r="C105" s="451"/>
      <c r="D105" s="451"/>
      <c r="E105" s="451"/>
      <c r="F105" s="451"/>
      <c r="G105" s="176" t="e">
        <f>+G106+G115+SUM(G120:G124)</f>
        <v>#N/A</v>
      </c>
      <c r="H105" s="176" t="e">
        <f t="shared" ref="H105:U105" si="22">+H106+H115+SUM(H120:H124)</f>
        <v>#N/A</v>
      </c>
      <c r="I105" s="176" t="e">
        <f t="shared" si="22"/>
        <v>#N/A</v>
      </c>
      <c r="J105" s="176"/>
      <c r="K105" s="176" t="e">
        <f t="shared" si="22"/>
        <v>#N/A</v>
      </c>
      <c r="L105" s="176" t="e">
        <f t="shared" si="22"/>
        <v>#N/A</v>
      </c>
      <c r="M105" s="176" t="e">
        <f t="shared" si="22"/>
        <v>#N/A</v>
      </c>
      <c r="N105" s="176"/>
      <c r="O105" s="176" t="e">
        <f t="shared" si="22"/>
        <v>#N/A</v>
      </c>
      <c r="P105" s="176" t="e">
        <f t="shared" si="22"/>
        <v>#N/A</v>
      </c>
      <c r="Q105" s="176" t="e">
        <f t="shared" si="22"/>
        <v>#N/A</v>
      </c>
      <c r="R105" s="176"/>
      <c r="S105" s="176" t="e">
        <f t="shared" si="22"/>
        <v>#N/A</v>
      </c>
      <c r="T105" s="176" t="e">
        <f t="shared" si="22"/>
        <v>#N/A</v>
      </c>
      <c r="U105" s="176" t="e">
        <f t="shared" si="22"/>
        <v>#N/A</v>
      </c>
      <c r="V105" s="176"/>
      <c r="W105" s="264" t="e">
        <f>+SUM(G105:U105)</f>
        <v>#N/A</v>
      </c>
      <c r="X105" s="265" t="e">
        <f>+W105/$X$7</f>
        <v>#N/A</v>
      </c>
    </row>
    <row r="106" spans="1:24">
      <c r="A106" s="297" t="str">
        <f t="shared" si="21"/>
        <v>711p</v>
      </c>
      <c r="B106" s="452" t="str">
        <f>+VLOOKUP(LEFT($A106,LEN(A106)-1)*1,Master!$D$27:$G$225,4,FALSE)</f>
        <v>Taxes</v>
      </c>
      <c r="C106" s="453"/>
      <c r="D106" s="453"/>
      <c r="E106" s="453"/>
      <c r="F106" s="453"/>
      <c r="G106" s="182" t="e">
        <f>+SUM(G107:G114)</f>
        <v>#N/A</v>
      </c>
      <c r="H106" s="182" t="e">
        <f t="shared" ref="H106:U106" si="23">+SUM(H107:H114)</f>
        <v>#N/A</v>
      </c>
      <c r="I106" s="182" t="e">
        <f t="shared" si="23"/>
        <v>#N/A</v>
      </c>
      <c r="J106" s="182"/>
      <c r="K106" s="182" t="e">
        <f t="shared" si="23"/>
        <v>#N/A</v>
      </c>
      <c r="L106" s="182" t="e">
        <f t="shared" si="23"/>
        <v>#N/A</v>
      </c>
      <c r="M106" s="182" t="e">
        <f t="shared" si="23"/>
        <v>#N/A</v>
      </c>
      <c r="N106" s="182"/>
      <c r="O106" s="182" t="e">
        <f t="shared" si="23"/>
        <v>#N/A</v>
      </c>
      <c r="P106" s="182" t="e">
        <f t="shared" si="23"/>
        <v>#N/A</v>
      </c>
      <c r="Q106" s="182" t="e">
        <f t="shared" si="23"/>
        <v>#N/A</v>
      </c>
      <c r="R106" s="182"/>
      <c r="S106" s="182" t="e">
        <f t="shared" si="23"/>
        <v>#N/A</v>
      </c>
      <c r="T106" s="182" t="e">
        <f t="shared" si="23"/>
        <v>#N/A</v>
      </c>
      <c r="U106" s="266" t="e">
        <f t="shared" si="23"/>
        <v>#N/A</v>
      </c>
      <c r="V106" s="182"/>
      <c r="W106" s="267" t="e">
        <f t="shared" ref="W106:W160" si="24">+SUM(G106:U106)</f>
        <v>#N/A</v>
      </c>
      <c r="X106" s="268" t="e">
        <f t="shared" ref="X106:X160" si="25">+W106/$X$7</f>
        <v>#N/A</v>
      </c>
    </row>
    <row r="107" spans="1:24">
      <c r="A107" s="297" t="str">
        <f t="shared" si="21"/>
        <v>7111p</v>
      </c>
      <c r="B107" s="454" t="str">
        <f>+VLOOKUP(LEFT($A107,LEN(A107)-1)*1,Master!$D$27:$G$225,4,FALSE)</f>
        <v>Personal Income Tax</v>
      </c>
      <c r="C107" s="455"/>
      <c r="D107" s="455"/>
      <c r="E107" s="455"/>
      <c r="F107" s="455"/>
      <c r="G107" s="188">
        <f>+INDEX(DataEx!$1:$1048576,MATCH('2013'!$A107,DataEx!$D:$D,0),MATCH('2013'!G$101,DataEx!$216:$216,0))</f>
        <v>2820446.8223670614</v>
      </c>
      <c r="H107" s="188">
        <f>+INDEX(DataEx!$1:$1048576,MATCH('2013'!$A107,DataEx!$D:$D,0),MATCH('2013'!H$101,DataEx!$216:$216,0))</f>
        <v>5820928.5775817595</v>
      </c>
      <c r="I107" s="188">
        <f>+INDEX(DataEx!$1:$1048576,MATCH('2013'!$A107,DataEx!$D:$D,0),MATCH('2013'!I$101,DataEx!$216:$216,0))</f>
        <v>6919198.0351699237</v>
      </c>
      <c r="J107" s="188"/>
      <c r="K107" s="188">
        <f>+INDEX(DataEx!$1:$1048576,MATCH('2013'!$A107,DataEx!$D:$D,0),MATCH('2013'!K$101,DataEx!$216:$216,0))</f>
        <v>7408525.4606941696</v>
      </c>
      <c r="L107" s="188">
        <f>+INDEX(DataEx!$1:$1048576,MATCH('2013'!$A107,DataEx!$D:$D,0),MATCH('2013'!L$101,DataEx!$216:$216,0))</f>
        <v>7204484.0505127097</v>
      </c>
      <c r="M107" s="188">
        <f>+INDEX(DataEx!$1:$1048576,MATCH('2013'!$A107,DataEx!$D:$D,0),MATCH('2013'!M$101,DataEx!$216:$216,0))</f>
        <v>6466633.4408446904</v>
      </c>
      <c r="N107" s="188"/>
      <c r="O107" s="188">
        <f>+INDEX(DataEx!$1:$1048576,MATCH('2013'!$A107,DataEx!$D:$D,0),MATCH('2013'!O$101,DataEx!$216:$216,0))</f>
        <v>8521641.6469569467</v>
      </c>
      <c r="P107" s="188">
        <f>+INDEX(DataEx!$1:$1048576,MATCH('2013'!$A107,DataEx!$D:$D,0),MATCH('2013'!P$101,DataEx!$216:$216,0))</f>
        <v>9664205.1361650527</v>
      </c>
      <c r="Q107" s="188">
        <f>+INDEX(DataEx!$1:$1048576,MATCH('2013'!$A107,DataEx!$D:$D,0),MATCH('2013'!Q$101,DataEx!$216:$216,0))</f>
        <v>6815248.5982489977</v>
      </c>
      <c r="R107" s="188"/>
      <c r="S107" s="188">
        <f>+INDEX(DataEx!$1:$1048576,MATCH('2013'!$A107,DataEx!$D:$D,0),MATCH('2013'!S$101,DataEx!$216:$216,0))</f>
        <v>9471655.9367153402</v>
      </c>
      <c r="T107" s="188">
        <f>+INDEX(DataEx!$1:$1048576,MATCH('2013'!$A107,DataEx!$D:$D,0),MATCH('2013'!T$101,DataEx!$216:$216,0))</f>
        <v>8042875.0851052543</v>
      </c>
      <c r="U107" s="188">
        <f>+INDEX(DataEx!$1:$1048576,MATCH('2013'!$A107,DataEx!$D:$D,0),MATCH('2013'!U$101,DataEx!$216:$216,0))</f>
        <v>11726411.550236525</v>
      </c>
      <c r="V107" s="188"/>
      <c r="W107" s="269">
        <f t="shared" si="24"/>
        <v>90882254.340598434</v>
      </c>
      <c r="X107" s="270">
        <f t="shared" si="25"/>
        <v>2.731657779999953E-2</v>
      </c>
    </row>
    <row r="108" spans="1:24">
      <c r="A108" s="297" t="str">
        <f t="shared" si="21"/>
        <v>7112p</v>
      </c>
      <c r="B108" s="454" t="str">
        <f>+VLOOKUP(LEFT($A108,LEN(A108)-1)*1,Master!$D$27:$G$225,4,FALSE)</f>
        <v>Corporate Income Tax</v>
      </c>
      <c r="C108" s="455"/>
      <c r="D108" s="455"/>
      <c r="E108" s="455"/>
      <c r="F108" s="455"/>
      <c r="G108" s="188">
        <f>+INDEX(DataEx!$1:$1048576,MATCH('2013'!$A108,DataEx!$D:$D,0),MATCH('2013'!G$101,DataEx!$216:$216,0))</f>
        <v>579786.54478696431</v>
      </c>
      <c r="H108" s="188">
        <f>+INDEX(DataEx!$1:$1048576,MATCH('2013'!$A108,DataEx!$D:$D,0),MATCH('2013'!H$101,DataEx!$216:$216,0))</f>
        <v>515115.82451773522</v>
      </c>
      <c r="I108" s="188">
        <f>+INDEX(DataEx!$1:$1048576,MATCH('2013'!$A108,DataEx!$D:$D,0),MATCH('2013'!I$101,DataEx!$216:$216,0))</f>
        <v>4474685.1189596485</v>
      </c>
      <c r="J108" s="188"/>
      <c r="K108" s="188">
        <f>+INDEX(DataEx!$1:$1048576,MATCH('2013'!$A108,DataEx!$D:$D,0),MATCH('2013'!K$101,DataEx!$216:$216,0))</f>
        <v>12488272.478114691</v>
      </c>
      <c r="L108" s="188">
        <f>+INDEX(DataEx!$1:$1048576,MATCH('2013'!$A108,DataEx!$D:$D,0),MATCH('2013'!L$101,DataEx!$216:$216,0))</f>
        <v>3690917.0906183273</v>
      </c>
      <c r="M108" s="188">
        <f>+INDEX(DataEx!$1:$1048576,MATCH('2013'!$A108,DataEx!$D:$D,0),MATCH('2013'!M$101,DataEx!$216:$216,0))</f>
        <v>4274773.0439898577</v>
      </c>
      <c r="N108" s="188"/>
      <c r="O108" s="188">
        <f>+INDEX(DataEx!$1:$1048576,MATCH('2013'!$A108,DataEx!$D:$D,0),MATCH('2013'!O$101,DataEx!$216:$216,0))</f>
        <v>3994418.0701162638</v>
      </c>
      <c r="P108" s="188">
        <f>+INDEX(DataEx!$1:$1048576,MATCH('2013'!$A108,DataEx!$D:$D,0),MATCH('2013'!P$101,DataEx!$216:$216,0))</f>
        <v>3426415.4173260536</v>
      </c>
      <c r="Q108" s="188">
        <f>+INDEX(DataEx!$1:$1048576,MATCH('2013'!$A108,DataEx!$D:$D,0),MATCH('2013'!Q$101,DataEx!$216:$216,0))</f>
        <v>2644519.6751525379</v>
      </c>
      <c r="R108" s="188"/>
      <c r="S108" s="188">
        <f>+INDEX(DataEx!$1:$1048576,MATCH('2013'!$A108,DataEx!$D:$D,0),MATCH('2013'!S$101,DataEx!$216:$216,0))</f>
        <v>1873134.4055505693</v>
      </c>
      <c r="T108" s="188">
        <f>+INDEX(DataEx!$1:$1048576,MATCH('2013'!$A108,DataEx!$D:$D,0),MATCH('2013'!T$101,DataEx!$216:$216,0))</f>
        <v>1099856.2789091328</v>
      </c>
      <c r="U108" s="188">
        <f>+INDEX(DataEx!$1:$1048576,MATCH('2013'!$A108,DataEx!$D:$D,0),MATCH('2013'!U$101,DataEx!$216:$216,0))</f>
        <v>2871073.2358503304</v>
      </c>
      <c r="V108" s="188"/>
      <c r="W108" s="269">
        <f t="shared" si="24"/>
        <v>41932967.183892116</v>
      </c>
      <c r="X108" s="270">
        <f t="shared" si="25"/>
        <v>1.2603837446315635E-2</v>
      </c>
    </row>
    <row r="109" spans="1:24">
      <c r="A109" s="297" t="str">
        <f t="shared" si="21"/>
        <v>7113p</v>
      </c>
      <c r="B109" s="454" t="str">
        <f>+VLOOKUP(LEFT($A109,LEN(A109)-1)*1,Master!$D$27:$G$225,4,FALSE)</f>
        <v xml:space="preserve">Taxes on Sales of Property </v>
      </c>
      <c r="C109" s="455"/>
      <c r="D109" s="455"/>
      <c r="E109" s="455"/>
      <c r="F109" s="455"/>
      <c r="G109" s="188">
        <f>+INDEX(DataEx!$1:$1048576,MATCH('2013'!$A109,DataEx!$D:$D,0),MATCH('2013'!G$101,DataEx!$216:$216,0))</f>
        <v>81248.859864734099</v>
      </c>
      <c r="H109" s="188">
        <f>+INDEX(DataEx!$1:$1048576,MATCH('2013'!$A109,DataEx!$D:$D,0),MATCH('2013'!H$101,DataEx!$216:$216,0))</f>
        <v>103646.50733568591</v>
      </c>
      <c r="I109" s="188">
        <f>+INDEX(DataEx!$1:$1048576,MATCH('2013'!$A109,DataEx!$D:$D,0),MATCH('2013'!I$101,DataEx!$216:$216,0))</f>
        <v>186194.97392852511</v>
      </c>
      <c r="J109" s="188"/>
      <c r="K109" s="188">
        <f>+INDEX(DataEx!$1:$1048576,MATCH('2013'!$A109,DataEx!$D:$D,0),MATCH('2013'!K$101,DataEx!$216:$216,0))</f>
        <v>103363.42634788297</v>
      </c>
      <c r="L109" s="188">
        <f>+INDEX(DataEx!$1:$1048576,MATCH('2013'!$A109,DataEx!$D:$D,0),MATCH('2013'!L$101,DataEx!$216:$216,0))</f>
        <v>100106.28093907743</v>
      </c>
      <c r="M109" s="188">
        <f>+INDEX(DataEx!$1:$1048576,MATCH('2013'!$A109,DataEx!$D:$D,0),MATCH('2013'!M$101,DataEx!$216:$216,0))</f>
        <v>133863.83595351625</v>
      </c>
      <c r="N109" s="188"/>
      <c r="O109" s="188">
        <f>+INDEX(DataEx!$1:$1048576,MATCH('2013'!$A109,DataEx!$D:$D,0),MATCH('2013'!O$101,DataEx!$216:$216,0))</f>
        <v>122268.58842091225</v>
      </c>
      <c r="P109" s="188">
        <f>+INDEX(DataEx!$1:$1048576,MATCH('2013'!$A109,DataEx!$D:$D,0),MATCH('2013'!P$101,DataEx!$216:$216,0))</f>
        <v>96003.204992983359</v>
      </c>
      <c r="Q109" s="188">
        <f>+INDEX(DataEx!$1:$1048576,MATCH('2013'!$A109,DataEx!$D:$D,0),MATCH('2013'!Q$101,DataEx!$216:$216,0))</f>
        <v>170229.34291973972</v>
      </c>
      <c r="R109" s="188"/>
      <c r="S109" s="188">
        <f>+INDEX(DataEx!$1:$1048576,MATCH('2013'!$A109,DataEx!$D:$D,0),MATCH('2013'!S$101,DataEx!$216:$216,0))</f>
        <v>136036.03036244924</v>
      </c>
      <c r="T109" s="188">
        <f>+INDEX(DataEx!$1:$1048576,MATCH('2013'!$A109,DataEx!$D:$D,0),MATCH('2013'!T$101,DataEx!$216:$216,0))</f>
        <v>147948.87120833801</v>
      </c>
      <c r="U109" s="188">
        <f>+INDEX(DataEx!$1:$1048576,MATCH('2013'!$A109,DataEx!$D:$D,0),MATCH('2013'!U$101,DataEx!$216:$216,0))</f>
        <v>140979.1375726462</v>
      </c>
      <c r="V109" s="188"/>
      <c r="W109" s="269">
        <f t="shared" si="24"/>
        <v>1521889.0598464906</v>
      </c>
      <c r="X109" s="270">
        <f t="shared" si="25"/>
        <v>4.5743584606146396E-4</v>
      </c>
    </row>
    <row r="110" spans="1:24">
      <c r="A110" s="297" t="str">
        <f t="shared" si="21"/>
        <v>7114p</v>
      </c>
      <c r="B110" s="454" t="str">
        <f>+VLOOKUP(LEFT($A110,LEN(A110)-1)*1,Master!$D$27:$G$225,4,FALSE)</f>
        <v>Value Added Tax</v>
      </c>
      <c r="C110" s="455"/>
      <c r="D110" s="455"/>
      <c r="E110" s="455"/>
      <c r="F110" s="455"/>
      <c r="G110" s="188">
        <f>+INDEX(DataEx!$1:$1048576,MATCH('2013'!$A110,DataEx!$D:$D,0),MATCH('2013'!G$101,DataEx!$216:$216,0))</f>
        <v>22216987.25911713</v>
      </c>
      <c r="H110" s="188">
        <f>+INDEX(DataEx!$1:$1048576,MATCH('2013'!$A110,DataEx!$D:$D,0),MATCH('2013'!H$101,DataEx!$216:$216,0))</f>
        <v>22351785.25320363</v>
      </c>
      <c r="I110" s="188">
        <f>+INDEX(DataEx!$1:$1048576,MATCH('2013'!$A110,DataEx!$D:$D,0),MATCH('2013'!I$101,DataEx!$216:$216,0))</f>
        <v>24907044.612074491</v>
      </c>
      <c r="J110" s="188"/>
      <c r="K110" s="188">
        <f>+INDEX(DataEx!$1:$1048576,MATCH('2013'!$A110,DataEx!$D:$D,0),MATCH('2013'!K$101,DataEx!$216:$216,0))</f>
        <v>29049120.919579607</v>
      </c>
      <c r="L110" s="188">
        <f>+INDEX(DataEx!$1:$1048576,MATCH('2013'!$A110,DataEx!$D:$D,0),MATCH('2013'!L$101,DataEx!$216:$216,0))</f>
        <v>32485582.306773975</v>
      </c>
      <c r="M110" s="188">
        <f>+INDEX(DataEx!$1:$1048576,MATCH('2013'!$A110,DataEx!$D:$D,0),MATCH('2013'!M$101,DataEx!$216:$216,0))</f>
        <v>39641428.685232304</v>
      </c>
      <c r="N110" s="188"/>
      <c r="O110" s="188">
        <f>+INDEX(DataEx!$1:$1048576,MATCH('2013'!$A110,DataEx!$D:$D,0),MATCH('2013'!O$101,DataEx!$216:$216,0))</f>
        <v>39144860.544407874</v>
      </c>
      <c r="P110" s="188">
        <f>+INDEX(DataEx!$1:$1048576,MATCH('2013'!$A110,DataEx!$D:$D,0),MATCH('2013'!P$101,DataEx!$216:$216,0))</f>
        <v>33764783.498910055</v>
      </c>
      <c r="Q110" s="188">
        <f>+INDEX(DataEx!$1:$1048576,MATCH('2013'!$A110,DataEx!$D:$D,0),MATCH('2013'!Q$101,DataEx!$216:$216,0))</f>
        <v>35212221.435317017</v>
      </c>
      <c r="R110" s="188"/>
      <c r="S110" s="188">
        <f>+INDEX(DataEx!$1:$1048576,MATCH('2013'!$A110,DataEx!$D:$D,0),MATCH('2013'!S$101,DataEx!$216:$216,0))</f>
        <v>35516823.320785411</v>
      </c>
      <c r="T110" s="188">
        <f>+INDEX(DataEx!$1:$1048576,MATCH('2013'!$A110,DataEx!$D:$D,0),MATCH('2013'!T$101,DataEx!$216:$216,0))</f>
        <v>31733799.92897122</v>
      </c>
      <c r="U110" s="188">
        <f>+INDEX(DataEx!$1:$1048576,MATCH('2013'!$A110,DataEx!$D:$D,0),MATCH('2013'!U$101,DataEx!$216:$216,0))</f>
        <v>27021193.241436299</v>
      </c>
      <c r="V110" s="188"/>
      <c r="W110" s="269">
        <f t="shared" si="24"/>
        <v>373045631.00580907</v>
      </c>
      <c r="X110" s="270">
        <f t="shared" si="25"/>
        <v>0.11212673008891165</v>
      </c>
    </row>
    <row r="111" spans="1:24">
      <c r="A111" s="297" t="str">
        <f t="shared" si="21"/>
        <v>7115p</v>
      </c>
      <c r="B111" s="454" t="str">
        <f>+VLOOKUP(LEFT($A111,LEN(A111)-1)*1,Master!$D$27:$G$225,4,FALSE)</f>
        <v>Excises</v>
      </c>
      <c r="C111" s="455"/>
      <c r="D111" s="455"/>
      <c r="E111" s="455"/>
      <c r="F111" s="455"/>
      <c r="G111" s="188">
        <f>+INDEX(DataEx!$1:$1048576,MATCH('2013'!$A111,DataEx!$D:$D,0),MATCH('2013'!G$101,DataEx!$216:$216,0))</f>
        <v>13472385.619929252</v>
      </c>
      <c r="H111" s="188">
        <f>+INDEX(DataEx!$1:$1048576,MATCH('2013'!$A111,DataEx!$D:$D,0),MATCH('2013'!H$101,DataEx!$216:$216,0))</f>
        <v>9374619.9781228825</v>
      </c>
      <c r="I111" s="188">
        <f>+INDEX(DataEx!$1:$1048576,MATCH('2013'!$A111,DataEx!$D:$D,0),MATCH('2013'!I$101,DataEx!$216:$216,0))</f>
        <v>8591497.0238258317</v>
      </c>
      <c r="J111" s="188"/>
      <c r="K111" s="188">
        <f>+INDEX(DataEx!$1:$1048576,MATCH('2013'!$A111,DataEx!$D:$D,0),MATCH('2013'!K$101,DataEx!$216:$216,0))</f>
        <v>9976513.8396541588</v>
      </c>
      <c r="L111" s="188">
        <f>+INDEX(DataEx!$1:$1048576,MATCH('2013'!$A111,DataEx!$D:$D,0),MATCH('2013'!L$101,DataEx!$216:$216,0))</f>
        <v>12529410.486162774</v>
      </c>
      <c r="M111" s="188">
        <f>+INDEX(DataEx!$1:$1048576,MATCH('2013'!$A111,DataEx!$D:$D,0),MATCH('2013'!M$101,DataEx!$216:$216,0))</f>
        <v>12207544.038839269</v>
      </c>
      <c r="N111" s="188"/>
      <c r="O111" s="188">
        <f>+INDEX(DataEx!$1:$1048576,MATCH('2013'!$A111,DataEx!$D:$D,0),MATCH('2013'!O$101,DataEx!$216:$216,0))</f>
        <v>16644425.593685796</v>
      </c>
      <c r="P111" s="188">
        <f>+INDEX(DataEx!$1:$1048576,MATCH('2013'!$A111,DataEx!$D:$D,0),MATCH('2013'!P$101,DataEx!$216:$216,0))</f>
        <v>16485948.596823877</v>
      </c>
      <c r="Q111" s="188">
        <f>+INDEX(DataEx!$1:$1048576,MATCH('2013'!$A111,DataEx!$D:$D,0),MATCH('2013'!Q$101,DataEx!$216:$216,0))</f>
        <v>18432656.2065273</v>
      </c>
      <c r="R111" s="188"/>
      <c r="S111" s="188">
        <f>+INDEX(DataEx!$1:$1048576,MATCH('2013'!$A111,DataEx!$D:$D,0),MATCH('2013'!S$101,DataEx!$216:$216,0))</f>
        <v>13491210.566350998</v>
      </c>
      <c r="T111" s="188">
        <f>+INDEX(DataEx!$1:$1048576,MATCH('2013'!$A111,DataEx!$D:$D,0),MATCH('2013'!T$101,DataEx!$216:$216,0))</f>
        <v>12913955.490205286</v>
      </c>
      <c r="U111" s="188">
        <f>+INDEX(DataEx!$1:$1048576,MATCH('2013'!$A111,DataEx!$D:$D,0),MATCH('2013'!U$101,DataEx!$216:$216,0))</f>
        <v>13328622.385148553</v>
      </c>
      <c r="V111" s="188"/>
      <c r="W111" s="269">
        <f t="shared" si="24"/>
        <v>157448789.82527599</v>
      </c>
      <c r="X111" s="270">
        <f t="shared" si="25"/>
        <v>4.7324553599421698E-2</v>
      </c>
    </row>
    <row r="112" spans="1:24">
      <c r="A112" s="297" t="str">
        <f t="shared" si="21"/>
        <v>7116p</v>
      </c>
      <c r="B112" s="454" t="str">
        <f>+VLOOKUP(LEFT($A112,LEN(A112)-1)*1,Master!$D$27:$G$225,4,FALSE)</f>
        <v>Tax on International Trade and Transactions</v>
      </c>
      <c r="C112" s="455"/>
      <c r="D112" s="455"/>
      <c r="E112" s="455"/>
      <c r="F112" s="455"/>
      <c r="G112" s="188">
        <f>+INDEX(DataEx!$1:$1048576,MATCH('2013'!$A112,DataEx!$D:$D,0),MATCH('2013'!G$101,DataEx!$216:$216,0))</f>
        <v>2254635.1079826443</v>
      </c>
      <c r="H112" s="188">
        <f>+INDEX(DataEx!$1:$1048576,MATCH('2013'!$A112,DataEx!$D:$D,0),MATCH('2013'!H$101,DataEx!$216:$216,0))</f>
        <v>2434600.1723288172</v>
      </c>
      <c r="I112" s="188">
        <f>+INDEX(DataEx!$1:$1048576,MATCH('2013'!$A112,DataEx!$D:$D,0),MATCH('2013'!I$101,DataEx!$216:$216,0))</f>
        <v>3480742.4524679668</v>
      </c>
      <c r="J112" s="188"/>
      <c r="K112" s="188">
        <f>+INDEX(DataEx!$1:$1048576,MATCH('2013'!$A112,DataEx!$D:$D,0),MATCH('2013'!K$101,DataEx!$216:$216,0))</f>
        <v>3633160.2325686943</v>
      </c>
      <c r="L112" s="188">
        <f>+INDEX(DataEx!$1:$1048576,MATCH('2013'!$A112,DataEx!$D:$D,0),MATCH('2013'!L$101,DataEx!$216:$216,0))</f>
        <v>3488794.2206289498</v>
      </c>
      <c r="M112" s="188">
        <f>+INDEX(DataEx!$1:$1048576,MATCH('2013'!$A112,DataEx!$D:$D,0),MATCH('2013'!M$101,DataEx!$216:$216,0))</f>
        <v>2306819.3261174015</v>
      </c>
      <c r="N112" s="188"/>
      <c r="O112" s="188">
        <f>+INDEX(DataEx!$1:$1048576,MATCH('2013'!$A112,DataEx!$D:$D,0),MATCH('2013'!O$101,DataEx!$216:$216,0))</f>
        <v>2530520.0301218135</v>
      </c>
      <c r="P112" s="188">
        <f>+INDEX(DataEx!$1:$1048576,MATCH('2013'!$A112,DataEx!$D:$D,0),MATCH('2013'!P$101,DataEx!$216:$216,0))</f>
        <v>2593024.591536134</v>
      </c>
      <c r="Q112" s="188">
        <f>+INDEX(DataEx!$1:$1048576,MATCH('2013'!$A112,DataEx!$D:$D,0),MATCH('2013'!Q$101,DataEx!$216:$216,0))</f>
        <v>2137547.6737522222</v>
      </c>
      <c r="R112" s="188"/>
      <c r="S112" s="188">
        <f>+INDEX(DataEx!$1:$1048576,MATCH('2013'!$A112,DataEx!$D:$D,0),MATCH('2013'!S$101,DataEx!$216:$216,0))</f>
        <v>2432657.0001382544</v>
      </c>
      <c r="T112" s="188">
        <f>+INDEX(DataEx!$1:$1048576,MATCH('2013'!$A112,DataEx!$D:$D,0),MATCH('2013'!T$101,DataEx!$216:$216,0))</f>
        <v>1904518.5019257402</v>
      </c>
      <c r="U112" s="188">
        <f>+INDEX(DataEx!$1:$1048576,MATCH('2013'!$A112,DataEx!$D:$D,0),MATCH('2013'!U$101,DataEx!$216:$216,0))</f>
        <v>1992912.933800448</v>
      </c>
      <c r="V112" s="188"/>
      <c r="W112" s="269">
        <f t="shared" si="24"/>
        <v>31189932.243369084</v>
      </c>
      <c r="X112" s="270">
        <f t="shared" si="25"/>
        <v>9.3747917773877622E-3</v>
      </c>
    </row>
    <row r="113" spans="1:24">
      <c r="A113" s="297" t="str">
        <f t="shared" si="21"/>
        <v>7117p</v>
      </c>
      <c r="B113" s="454" t="e">
        <f>+VLOOKUP(LEFT($A113,LEN(A113)-1)*1,Master!$D$27:$G$225,4,FALSE)</f>
        <v>#N/A</v>
      </c>
      <c r="C113" s="455"/>
      <c r="D113" s="455"/>
      <c r="E113" s="455"/>
      <c r="F113" s="455"/>
      <c r="G113" s="188" t="e">
        <f>+INDEX(DataEx!$1:$1048576,MATCH('2013'!$A113,DataEx!$D:$D,0),MATCH('2013'!G$101,DataEx!$216:$216,0))</f>
        <v>#N/A</v>
      </c>
      <c r="H113" s="188" t="e">
        <f>+INDEX(DataEx!$1:$1048576,MATCH('2013'!$A113,DataEx!$D:$D,0),MATCH('2013'!H$101,DataEx!$216:$216,0))</f>
        <v>#N/A</v>
      </c>
      <c r="I113" s="188" t="e">
        <f>+INDEX(DataEx!$1:$1048576,MATCH('2013'!$A113,DataEx!$D:$D,0),MATCH('2013'!I$101,DataEx!$216:$216,0))</f>
        <v>#N/A</v>
      </c>
      <c r="J113" s="188"/>
      <c r="K113" s="188" t="e">
        <f>+INDEX(DataEx!$1:$1048576,MATCH('2013'!$A113,DataEx!$D:$D,0),MATCH('2013'!K$101,DataEx!$216:$216,0))</f>
        <v>#N/A</v>
      </c>
      <c r="L113" s="188" t="e">
        <f>+INDEX(DataEx!$1:$1048576,MATCH('2013'!$A113,DataEx!$D:$D,0),MATCH('2013'!L$101,DataEx!$216:$216,0))</f>
        <v>#N/A</v>
      </c>
      <c r="M113" s="188" t="e">
        <f>+INDEX(DataEx!$1:$1048576,MATCH('2013'!$A113,DataEx!$D:$D,0),MATCH('2013'!M$101,DataEx!$216:$216,0))</f>
        <v>#N/A</v>
      </c>
      <c r="N113" s="188"/>
      <c r="O113" s="188" t="e">
        <f>+INDEX(DataEx!$1:$1048576,MATCH('2013'!$A113,DataEx!$D:$D,0),MATCH('2013'!O$101,DataEx!$216:$216,0))</f>
        <v>#N/A</v>
      </c>
      <c r="P113" s="188" t="e">
        <f>+INDEX(DataEx!$1:$1048576,MATCH('2013'!$A113,DataEx!$D:$D,0),MATCH('2013'!P$101,DataEx!$216:$216,0))</f>
        <v>#N/A</v>
      </c>
      <c r="Q113" s="188" t="e">
        <f>+INDEX(DataEx!$1:$1048576,MATCH('2013'!$A113,DataEx!$D:$D,0),MATCH('2013'!Q$101,DataEx!$216:$216,0))</f>
        <v>#N/A</v>
      </c>
      <c r="R113" s="188"/>
      <c r="S113" s="188" t="e">
        <f>+INDEX(DataEx!$1:$1048576,MATCH('2013'!$A113,DataEx!$D:$D,0),MATCH('2013'!S$101,DataEx!$216:$216,0))</f>
        <v>#N/A</v>
      </c>
      <c r="T113" s="188" t="e">
        <f>+INDEX(DataEx!$1:$1048576,MATCH('2013'!$A113,DataEx!$D:$D,0),MATCH('2013'!T$101,DataEx!$216:$216,0))</f>
        <v>#N/A</v>
      </c>
      <c r="U113" s="188" t="e">
        <f>+INDEX(DataEx!$1:$1048576,MATCH('2013'!$A113,DataEx!$D:$D,0),MATCH('2013'!U$101,DataEx!$216:$216,0))</f>
        <v>#N/A</v>
      </c>
      <c r="V113" s="188"/>
      <c r="W113" s="269" t="e">
        <f t="shared" si="24"/>
        <v>#N/A</v>
      </c>
      <c r="X113" s="270" t="e">
        <f t="shared" si="25"/>
        <v>#N/A</v>
      </c>
    </row>
    <row r="114" spans="1:24">
      <c r="A114" s="297" t="str">
        <f t="shared" si="21"/>
        <v>7118p</v>
      </c>
      <c r="B114" s="454" t="str">
        <f>+VLOOKUP(LEFT($A114,LEN(A114)-1)*1,Master!$D$27:$G$225,4,FALSE)</f>
        <v>Other Republic Taxes</v>
      </c>
      <c r="C114" s="455"/>
      <c r="D114" s="455"/>
      <c r="E114" s="455"/>
      <c r="F114" s="455"/>
      <c r="G114" s="188">
        <f>+INDEX(DataEx!$1:$1048576,MATCH('2013'!$A114,DataEx!$D:$D,0),MATCH('2013'!G$101,DataEx!$216:$216,0))</f>
        <v>260762.89668953384</v>
      </c>
      <c r="H114" s="188">
        <f>+INDEX(DataEx!$1:$1048576,MATCH('2013'!$A114,DataEx!$D:$D,0),MATCH('2013'!H$101,DataEx!$216:$216,0))</f>
        <v>255157.48277927918</v>
      </c>
      <c r="I114" s="188">
        <f>+INDEX(DataEx!$1:$1048576,MATCH('2013'!$A114,DataEx!$D:$D,0),MATCH('2013'!I$101,DataEx!$216:$216,0))</f>
        <v>311767.07284781808</v>
      </c>
      <c r="J114" s="188"/>
      <c r="K114" s="188">
        <f>+INDEX(DataEx!$1:$1048576,MATCH('2013'!$A114,DataEx!$D:$D,0),MATCH('2013'!K$101,DataEx!$216:$216,0))</f>
        <v>386022.31060141494</v>
      </c>
      <c r="L114" s="188">
        <f>+INDEX(DataEx!$1:$1048576,MATCH('2013'!$A114,DataEx!$D:$D,0),MATCH('2013'!L$101,DataEx!$216:$216,0))</f>
        <v>403723.81098959706</v>
      </c>
      <c r="M114" s="188">
        <f>+INDEX(DataEx!$1:$1048576,MATCH('2013'!$A114,DataEx!$D:$D,0),MATCH('2013'!M$101,DataEx!$216:$216,0))</f>
        <v>443763.10051744088</v>
      </c>
      <c r="N114" s="188"/>
      <c r="O114" s="188">
        <f>+INDEX(DataEx!$1:$1048576,MATCH('2013'!$A114,DataEx!$D:$D,0),MATCH('2013'!O$101,DataEx!$216:$216,0))</f>
        <v>452390.66108767391</v>
      </c>
      <c r="P114" s="188">
        <f>+INDEX(DataEx!$1:$1048576,MATCH('2013'!$A114,DataEx!$D:$D,0),MATCH('2013'!P$101,DataEx!$216:$216,0))</f>
        <v>423242.62809333584</v>
      </c>
      <c r="Q114" s="188">
        <f>+INDEX(DataEx!$1:$1048576,MATCH('2013'!$A114,DataEx!$D:$D,0),MATCH('2013'!Q$101,DataEx!$216:$216,0))</f>
        <v>377993.63627302414</v>
      </c>
      <c r="R114" s="188"/>
      <c r="S114" s="188">
        <f>+INDEX(DataEx!$1:$1048576,MATCH('2013'!$A114,DataEx!$D:$D,0),MATCH('2013'!S$101,DataEx!$216:$216,0))</f>
        <v>381409.00489262829</v>
      </c>
      <c r="T114" s="188">
        <f>+INDEX(DataEx!$1:$1048576,MATCH('2013'!$A114,DataEx!$D:$D,0),MATCH('2013'!T$101,DataEx!$216:$216,0))</f>
        <v>381497.52149931074</v>
      </c>
      <c r="U114" s="188">
        <f>+INDEX(DataEx!$1:$1048576,MATCH('2013'!$A114,DataEx!$D:$D,0),MATCH('2013'!U$101,DataEx!$216:$216,0))</f>
        <v>331335.45678221656</v>
      </c>
      <c r="V114" s="188"/>
      <c r="W114" s="269">
        <f t="shared" si="24"/>
        <v>4409065.5830532731</v>
      </c>
      <c r="X114" s="270">
        <f t="shared" si="25"/>
        <v>1.3252376264061537E-3</v>
      </c>
    </row>
    <row r="115" spans="1:24">
      <c r="A115" s="297" t="str">
        <f t="shared" si="21"/>
        <v>712p</v>
      </c>
      <c r="B115" s="458" t="str">
        <f>+VLOOKUP(LEFT($A115,LEN(A115)-1)*1,Master!$D$27:$G$225,4,FALSE)</f>
        <v>Contributions</v>
      </c>
      <c r="C115" s="459"/>
      <c r="D115" s="459"/>
      <c r="E115" s="459"/>
      <c r="F115" s="459"/>
      <c r="G115" s="194">
        <f>+SUM(G116:G119)</f>
        <v>10225366.011998521</v>
      </c>
      <c r="H115" s="194">
        <f t="shared" ref="H115:U115" si="26">+SUM(H116:H119)</f>
        <v>26328872.744704504</v>
      </c>
      <c r="I115" s="194">
        <f t="shared" si="26"/>
        <v>28215029.512952704</v>
      </c>
      <c r="J115" s="194"/>
      <c r="K115" s="194">
        <f t="shared" si="26"/>
        <v>31078344.176256344</v>
      </c>
      <c r="L115" s="194">
        <f t="shared" si="26"/>
        <v>31062993.346150994</v>
      </c>
      <c r="M115" s="194">
        <f t="shared" si="26"/>
        <v>29533886.744876273</v>
      </c>
      <c r="N115" s="194"/>
      <c r="O115" s="194">
        <f t="shared" si="26"/>
        <v>35614836.490956061</v>
      </c>
      <c r="P115" s="194">
        <f t="shared" si="26"/>
        <v>41423629.787263155</v>
      </c>
      <c r="Q115" s="194">
        <f t="shared" si="26"/>
        <v>27897944.753825549</v>
      </c>
      <c r="R115" s="194"/>
      <c r="S115" s="194">
        <f t="shared" si="26"/>
        <v>35782419.896350168</v>
      </c>
      <c r="T115" s="194">
        <f t="shared" si="26"/>
        <v>35053926.847713381</v>
      </c>
      <c r="U115" s="271">
        <f t="shared" si="26"/>
        <v>52000480.125178605</v>
      </c>
      <c r="V115" s="194"/>
      <c r="W115" s="272">
        <f t="shared" si="24"/>
        <v>384217730.43822622</v>
      </c>
      <c r="X115" s="273">
        <f t="shared" si="25"/>
        <v>0.11548474013772955</v>
      </c>
    </row>
    <row r="116" spans="1:24">
      <c r="A116" s="297" t="str">
        <f t="shared" si="21"/>
        <v>7121p</v>
      </c>
      <c r="B116" s="454" t="str">
        <f>+VLOOKUP(LEFT($A116,LEN(A116)-1)*1,Master!$D$27:$G$225,4,FALSE)</f>
        <v>Contributions for Pension and Disability Insurance</v>
      </c>
      <c r="C116" s="455"/>
      <c r="D116" s="455"/>
      <c r="E116" s="455"/>
      <c r="F116" s="455"/>
      <c r="G116" s="188">
        <f>+INDEX(DataEx!$1:$1048576,MATCH('2013'!$A116,DataEx!$D:$D,0),MATCH('2013'!G$101,DataEx!$216:$216,0))</f>
        <v>5896216.9131298037</v>
      </c>
      <c r="H116" s="188">
        <f>+INDEX(DataEx!$1:$1048576,MATCH('2013'!$A116,DataEx!$D:$D,0),MATCH('2013'!H$101,DataEx!$216:$216,0))</f>
        <v>15984604.165490396</v>
      </c>
      <c r="I116" s="188">
        <f>+INDEX(DataEx!$1:$1048576,MATCH('2013'!$A116,DataEx!$D:$D,0),MATCH('2013'!I$101,DataEx!$216:$216,0))</f>
        <v>15980210.637352593</v>
      </c>
      <c r="J116" s="188"/>
      <c r="K116" s="188">
        <f>+INDEX(DataEx!$1:$1048576,MATCH('2013'!$A116,DataEx!$D:$D,0),MATCH('2013'!K$101,DataEx!$216:$216,0))</f>
        <v>18099107.195466701</v>
      </c>
      <c r="L116" s="188">
        <f>+INDEX(DataEx!$1:$1048576,MATCH('2013'!$A116,DataEx!$D:$D,0),MATCH('2013'!L$101,DataEx!$216:$216,0))</f>
        <v>18902345.114124902</v>
      </c>
      <c r="M116" s="188">
        <f>+INDEX(DataEx!$1:$1048576,MATCH('2013'!$A116,DataEx!$D:$D,0),MATCH('2013'!M$101,DataEx!$216:$216,0))</f>
        <v>16660130.6959597</v>
      </c>
      <c r="N116" s="188"/>
      <c r="O116" s="188">
        <f>+INDEX(DataEx!$1:$1048576,MATCH('2013'!$A116,DataEx!$D:$D,0),MATCH('2013'!O$101,DataEx!$216:$216,0))</f>
        <v>20975423.912817873</v>
      </c>
      <c r="P116" s="188">
        <f>+INDEX(DataEx!$1:$1048576,MATCH('2013'!$A116,DataEx!$D:$D,0),MATCH('2013'!P$101,DataEx!$216:$216,0))</f>
        <v>24152995.284398187</v>
      </c>
      <c r="Q116" s="188">
        <f>+INDEX(DataEx!$1:$1048576,MATCH('2013'!$A116,DataEx!$D:$D,0),MATCH('2013'!Q$101,DataEx!$216:$216,0))</f>
        <v>16438117.212416081</v>
      </c>
      <c r="R116" s="188"/>
      <c r="S116" s="188">
        <f>+INDEX(DataEx!$1:$1048576,MATCH('2013'!$A116,DataEx!$D:$D,0),MATCH('2013'!S$101,DataEx!$216:$216,0))</f>
        <v>21064902.89657861</v>
      </c>
      <c r="T116" s="188">
        <f>+INDEX(DataEx!$1:$1048576,MATCH('2013'!$A116,DataEx!$D:$D,0),MATCH('2013'!T$101,DataEx!$216:$216,0))</f>
        <v>21199343.745804995</v>
      </c>
      <c r="U116" s="188">
        <f>+INDEX(DataEx!$1:$1048576,MATCH('2013'!$A116,DataEx!$D:$D,0),MATCH('2013'!U$101,DataEx!$216:$216,0))</f>
        <v>31496085.4772765</v>
      </c>
      <c r="V116" s="188"/>
      <c r="W116" s="269">
        <f t="shared" si="24"/>
        <v>226849483.25081638</v>
      </c>
      <c r="X116" s="270">
        <f t="shared" si="25"/>
        <v>6.8184395326364999E-2</v>
      </c>
    </row>
    <row r="117" spans="1:24">
      <c r="A117" s="297" t="str">
        <f t="shared" si="21"/>
        <v>7122p</v>
      </c>
      <c r="B117" s="454" t="str">
        <f>+VLOOKUP(LEFT($A117,LEN(A117)-1)*1,Master!$D$27:$G$225,4,FALSE)</f>
        <v>Contributions for Health Insurance</v>
      </c>
      <c r="C117" s="455"/>
      <c r="D117" s="455"/>
      <c r="E117" s="455"/>
      <c r="F117" s="455"/>
      <c r="G117" s="188">
        <f>+INDEX(DataEx!$1:$1048576,MATCH('2013'!$A117,DataEx!$D:$D,0),MATCH('2013'!G$101,DataEx!$216:$216,0))</f>
        <v>3523976.3657705826</v>
      </c>
      <c r="H117" s="188">
        <f>+INDEX(DataEx!$1:$1048576,MATCH('2013'!$A117,DataEx!$D:$D,0),MATCH('2013'!H$101,DataEx!$216:$216,0))</f>
        <v>8837193.1137481872</v>
      </c>
      <c r="I117" s="188">
        <f>+INDEX(DataEx!$1:$1048576,MATCH('2013'!$A117,DataEx!$D:$D,0),MATCH('2013'!I$101,DataEx!$216:$216,0))</f>
        <v>10296968.732518861</v>
      </c>
      <c r="J117" s="188"/>
      <c r="K117" s="188">
        <f>+INDEX(DataEx!$1:$1048576,MATCH('2013'!$A117,DataEx!$D:$D,0),MATCH('2013'!K$101,DataEx!$216:$216,0))</f>
        <v>11080649.937486099</v>
      </c>
      <c r="L117" s="188">
        <f>+INDEX(DataEx!$1:$1048576,MATCH('2013'!$A117,DataEx!$D:$D,0),MATCH('2013'!L$101,DataEx!$216:$216,0))</f>
        <v>10426593.073253199</v>
      </c>
      <c r="M117" s="188">
        <f>+INDEX(DataEx!$1:$1048576,MATCH('2013'!$A117,DataEx!$D:$D,0),MATCH('2013'!M$101,DataEx!$216:$216,0))</f>
        <v>10797558.1123464</v>
      </c>
      <c r="N117" s="188"/>
      <c r="O117" s="188">
        <f>+INDEX(DataEx!$1:$1048576,MATCH('2013'!$A117,DataEx!$D:$D,0),MATCH('2013'!O$101,DataEx!$216:$216,0))</f>
        <v>12338418.275424777</v>
      </c>
      <c r="P117" s="188">
        <f>+INDEX(DataEx!$1:$1048576,MATCH('2013'!$A117,DataEx!$D:$D,0),MATCH('2013'!P$101,DataEx!$216:$216,0))</f>
        <v>14695618.751093065</v>
      </c>
      <c r="Q117" s="188">
        <f>+INDEX(DataEx!$1:$1048576,MATCH('2013'!$A117,DataEx!$D:$D,0),MATCH('2013'!Q$101,DataEx!$216:$216,0))</f>
        <v>9887757.094026586</v>
      </c>
      <c r="R117" s="188"/>
      <c r="S117" s="188">
        <f>+INDEX(DataEx!$1:$1048576,MATCH('2013'!$A117,DataEx!$D:$D,0),MATCH('2013'!S$101,DataEx!$216:$216,0))</f>
        <v>12555740.885830941</v>
      </c>
      <c r="T117" s="188">
        <f>+INDEX(DataEx!$1:$1048576,MATCH('2013'!$A117,DataEx!$D:$D,0),MATCH('2013'!T$101,DataEx!$216:$216,0))</f>
        <v>11911787.04868594</v>
      </c>
      <c r="U117" s="188">
        <f>+INDEX(DataEx!$1:$1048576,MATCH('2013'!$A117,DataEx!$D:$D,0),MATCH('2013'!U$101,DataEx!$216:$216,0))</f>
        <v>17572653.898443229</v>
      </c>
      <c r="V117" s="188"/>
      <c r="W117" s="269">
        <f t="shared" si="24"/>
        <v>133924915.28862786</v>
      </c>
      <c r="X117" s="270">
        <f t="shared" si="25"/>
        <v>4.0253957105088028E-2</v>
      </c>
    </row>
    <row r="118" spans="1:24">
      <c r="A118" s="297" t="str">
        <f t="shared" si="21"/>
        <v>7123p</v>
      </c>
      <c r="B118" s="454" t="str">
        <f>+VLOOKUP(LEFT($A118,LEN(A118)-1)*1,Master!$D$27:$G$225,4,FALSE)</f>
        <v>Contributions for  Unemployment Insurance</v>
      </c>
      <c r="C118" s="455"/>
      <c r="D118" s="455"/>
      <c r="E118" s="455"/>
      <c r="F118" s="455"/>
      <c r="G118" s="188">
        <f>+INDEX(DataEx!$1:$1048576,MATCH('2013'!$A118,DataEx!$D:$D,0),MATCH('2013'!G$101,DataEx!$216:$216,0))</f>
        <v>290701.31067824201</v>
      </c>
      <c r="H118" s="188">
        <f>+INDEX(DataEx!$1:$1048576,MATCH('2013'!$A118,DataEx!$D:$D,0),MATCH('2013'!H$101,DataEx!$216:$216,0))</f>
        <v>744628.51853836537</v>
      </c>
      <c r="I118" s="188">
        <f>+INDEX(DataEx!$1:$1048576,MATCH('2013'!$A118,DataEx!$D:$D,0),MATCH('2013'!I$101,DataEx!$216:$216,0))</f>
        <v>900014.53265058505</v>
      </c>
      <c r="J118" s="188"/>
      <c r="K118" s="188">
        <f>+INDEX(DataEx!$1:$1048576,MATCH('2013'!$A118,DataEx!$D:$D,0),MATCH('2013'!K$101,DataEx!$216:$216,0))</f>
        <v>960420.42316401063</v>
      </c>
      <c r="L118" s="188">
        <f>+INDEX(DataEx!$1:$1048576,MATCH('2013'!$A118,DataEx!$D:$D,0),MATCH('2013'!L$101,DataEx!$216:$216,0))</f>
        <v>850902.03134404484</v>
      </c>
      <c r="M118" s="188">
        <f>+INDEX(DataEx!$1:$1048576,MATCH('2013'!$A118,DataEx!$D:$D,0),MATCH('2013'!M$101,DataEx!$216:$216,0))</f>
        <v>873102.0001937449</v>
      </c>
      <c r="N118" s="188"/>
      <c r="O118" s="188">
        <f>+INDEX(DataEx!$1:$1048576,MATCH('2013'!$A118,DataEx!$D:$D,0),MATCH('2013'!O$101,DataEx!$216:$216,0))</f>
        <v>1044477.0015934415</v>
      </c>
      <c r="P118" s="188">
        <f>+INDEX(DataEx!$1:$1048576,MATCH('2013'!$A118,DataEx!$D:$D,0),MATCH('2013'!P$101,DataEx!$216:$216,0))</f>
        <v>1233245.0541489115</v>
      </c>
      <c r="Q118" s="188">
        <f>+INDEX(DataEx!$1:$1048576,MATCH('2013'!$A118,DataEx!$D:$D,0),MATCH('2013'!Q$101,DataEx!$216:$216,0))</f>
        <v>823964.48361802031</v>
      </c>
      <c r="R118" s="188"/>
      <c r="S118" s="188">
        <f>+INDEX(DataEx!$1:$1048576,MATCH('2013'!$A118,DataEx!$D:$D,0),MATCH('2013'!S$101,DataEx!$216:$216,0))</f>
        <v>1104138.5296295469</v>
      </c>
      <c r="T118" s="188">
        <f>+INDEX(DataEx!$1:$1048576,MATCH('2013'!$A118,DataEx!$D:$D,0),MATCH('2013'!T$101,DataEx!$216:$216,0))</f>
        <v>947842.00635200134</v>
      </c>
      <c r="U118" s="188">
        <f>+INDEX(DataEx!$1:$1048576,MATCH('2013'!$A118,DataEx!$D:$D,0),MATCH('2013'!U$101,DataEx!$216:$216,0))</f>
        <v>1446638.2353968821</v>
      </c>
      <c r="V118" s="188"/>
      <c r="W118" s="269">
        <f t="shared" si="24"/>
        <v>11220074.127307797</v>
      </c>
      <c r="X118" s="270">
        <f t="shared" si="25"/>
        <v>3.3724298549166806E-3</v>
      </c>
    </row>
    <row r="119" spans="1:24">
      <c r="A119" s="297" t="str">
        <f t="shared" si="21"/>
        <v>7124p</v>
      </c>
      <c r="B119" s="454" t="str">
        <f>+VLOOKUP(LEFT($A119,LEN(A119)-1)*1,Master!$D$27:$G$225,4,FALSE)</f>
        <v>Other contributions</v>
      </c>
      <c r="C119" s="455"/>
      <c r="D119" s="455"/>
      <c r="E119" s="455"/>
      <c r="F119" s="455"/>
      <c r="G119" s="188">
        <f>+INDEX(DataEx!$1:$1048576,MATCH('2013'!$A119,DataEx!$D:$D,0),MATCH('2013'!G$101,DataEx!$216:$216,0))</f>
        <v>514471.42241989321</v>
      </c>
      <c r="H119" s="188">
        <f>+INDEX(DataEx!$1:$1048576,MATCH('2013'!$A119,DataEx!$D:$D,0),MATCH('2013'!H$101,DataEx!$216:$216,0))</f>
        <v>762446.94692755432</v>
      </c>
      <c r="I119" s="188">
        <f>+INDEX(DataEx!$1:$1048576,MATCH('2013'!$A119,DataEx!$D:$D,0),MATCH('2013'!I$101,DataEx!$216:$216,0))</f>
        <v>1037835.6104306638</v>
      </c>
      <c r="J119" s="188"/>
      <c r="K119" s="188">
        <f>+INDEX(DataEx!$1:$1048576,MATCH('2013'!$A119,DataEx!$D:$D,0),MATCH('2013'!K$101,DataEx!$216:$216,0))</f>
        <v>938166.6201395333</v>
      </c>
      <c r="L119" s="188">
        <f>+INDEX(DataEx!$1:$1048576,MATCH('2013'!$A119,DataEx!$D:$D,0),MATCH('2013'!L$101,DataEx!$216:$216,0))</f>
        <v>883153.12742885004</v>
      </c>
      <c r="M119" s="188">
        <f>+INDEX(DataEx!$1:$1048576,MATCH('2013'!$A119,DataEx!$D:$D,0),MATCH('2013'!M$101,DataEx!$216:$216,0))</f>
        <v>1203095.9363764296</v>
      </c>
      <c r="N119" s="188"/>
      <c r="O119" s="188">
        <f>+INDEX(DataEx!$1:$1048576,MATCH('2013'!$A119,DataEx!$D:$D,0),MATCH('2013'!O$101,DataEx!$216:$216,0))</f>
        <v>1256517.301119969</v>
      </c>
      <c r="P119" s="188">
        <f>+INDEX(DataEx!$1:$1048576,MATCH('2013'!$A119,DataEx!$D:$D,0),MATCH('2013'!P$101,DataEx!$216:$216,0))</f>
        <v>1341770.6976229935</v>
      </c>
      <c r="Q119" s="188">
        <f>+INDEX(DataEx!$1:$1048576,MATCH('2013'!$A119,DataEx!$D:$D,0),MATCH('2013'!Q$101,DataEx!$216:$216,0))</f>
        <v>748105.96376486088</v>
      </c>
      <c r="R119" s="188"/>
      <c r="S119" s="188">
        <f>+INDEX(DataEx!$1:$1048576,MATCH('2013'!$A119,DataEx!$D:$D,0),MATCH('2013'!S$101,DataEx!$216:$216,0))</f>
        <v>1057637.5843110771</v>
      </c>
      <c r="T119" s="188">
        <f>+INDEX(DataEx!$1:$1048576,MATCH('2013'!$A119,DataEx!$D:$D,0),MATCH('2013'!T$101,DataEx!$216:$216,0))</f>
        <v>994954.04687044967</v>
      </c>
      <c r="U119" s="188">
        <f>+INDEX(DataEx!$1:$1048576,MATCH('2013'!$A119,DataEx!$D:$D,0),MATCH('2013'!U$101,DataEx!$216:$216,0))</f>
        <v>1485102.5140619949</v>
      </c>
      <c r="V119" s="188"/>
      <c r="W119" s="269">
        <f t="shared" si="24"/>
        <v>12223257.77147427</v>
      </c>
      <c r="X119" s="270">
        <f t="shared" si="25"/>
        <v>3.6739578513598648E-3</v>
      </c>
    </row>
    <row r="120" spans="1:24">
      <c r="A120" s="297" t="str">
        <f t="shared" si="21"/>
        <v>713p</v>
      </c>
      <c r="B120" s="456" t="str">
        <f>+VLOOKUP(LEFT($A120,LEN(A120)-1)*1,Master!$D$27:$G$225,4,FALSE)</f>
        <v>Duties</v>
      </c>
      <c r="C120" s="457"/>
      <c r="D120" s="457"/>
      <c r="E120" s="457"/>
      <c r="F120" s="457"/>
      <c r="G120" s="200">
        <f>+INDEX(DataEx!$1:$1048576,MATCH('2013'!$A120,DataEx!$D:$D,0),MATCH('2013'!G$101,DataEx!$216:$216,0))</f>
        <v>2027877.2372930939</v>
      </c>
      <c r="H120" s="200">
        <f>+INDEX(DataEx!$1:$1048576,MATCH('2013'!$A120,DataEx!$D:$D,0),MATCH('2013'!H$101,DataEx!$216:$216,0))</f>
        <v>1882424.3685098737</v>
      </c>
      <c r="I120" s="200">
        <f>+INDEX(DataEx!$1:$1048576,MATCH('2013'!$A120,DataEx!$D:$D,0),MATCH('2013'!I$101,DataEx!$216:$216,0))</f>
        <v>2363168.5236575948</v>
      </c>
      <c r="J120" s="200"/>
      <c r="K120" s="200">
        <f>+INDEX(DataEx!$1:$1048576,MATCH('2013'!$A120,DataEx!$D:$D,0),MATCH('2013'!K$101,DataEx!$216:$216,0))</f>
        <v>2393449.5740456693</v>
      </c>
      <c r="L120" s="200">
        <f>+INDEX(DataEx!$1:$1048576,MATCH('2013'!$A120,DataEx!$D:$D,0),MATCH('2013'!L$101,DataEx!$216:$216,0))</f>
        <v>2431766.3719360717</v>
      </c>
      <c r="M120" s="200">
        <f>+INDEX(DataEx!$1:$1048576,MATCH('2013'!$A120,DataEx!$D:$D,0),MATCH('2013'!M$101,DataEx!$216:$216,0))</f>
        <v>2858151.7123018736</v>
      </c>
      <c r="N120" s="200"/>
      <c r="O120" s="200">
        <f>+INDEX(DataEx!$1:$1048576,MATCH('2013'!$A120,DataEx!$D:$D,0),MATCH('2013'!O$101,DataEx!$216:$216,0))</f>
        <v>2917908.2048975867</v>
      </c>
      <c r="P120" s="200">
        <f>+INDEX(DataEx!$1:$1048576,MATCH('2013'!$A120,DataEx!$D:$D,0),MATCH('2013'!P$101,DataEx!$216:$216,0))</f>
        <v>2932949.8029298875</v>
      </c>
      <c r="Q120" s="200">
        <f>+INDEX(DataEx!$1:$1048576,MATCH('2013'!$A120,DataEx!$D:$D,0),MATCH('2013'!Q$101,DataEx!$216:$216,0))</f>
        <v>2302181.1067919475</v>
      </c>
      <c r="R120" s="200"/>
      <c r="S120" s="200">
        <f>+INDEX(DataEx!$1:$1048576,MATCH('2013'!$A120,DataEx!$D:$D,0),MATCH('2013'!S$101,DataEx!$216:$216,0))</f>
        <v>2479397.4364794977</v>
      </c>
      <c r="T120" s="200">
        <f>+INDEX(DataEx!$1:$1048576,MATCH('2013'!$A120,DataEx!$D:$D,0),MATCH('2013'!T$101,DataEx!$216:$216,0))</f>
        <v>2197340.2207755819</v>
      </c>
      <c r="U120" s="274">
        <f>+INDEX(DataEx!$1:$1048576,MATCH('2013'!$A120,DataEx!$D:$D,0),MATCH('2013'!U$101,DataEx!$216:$216,0))</f>
        <v>2280154.7968325969</v>
      </c>
      <c r="V120" s="200"/>
      <c r="W120" s="272">
        <f t="shared" si="24"/>
        <v>29066769.356451273</v>
      </c>
      <c r="X120" s="273">
        <f t="shared" si="25"/>
        <v>8.7366304047043208E-3</v>
      </c>
    </row>
    <row r="121" spans="1:24">
      <c r="A121" s="297" t="str">
        <f t="shared" si="21"/>
        <v>714p</v>
      </c>
      <c r="B121" s="456" t="str">
        <f>+VLOOKUP(LEFT($A121,LEN(A121)-1)*1,Master!$D$27:$G$225,4,FALSE)</f>
        <v>Fees</v>
      </c>
      <c r="C121" s="457"/>
      <c r="D121" s="457"/>
      <c r="E121" s="457"/>
      <c r="F121" s="457"/>
      <c r="G121" s="200">
        <f>+INDEX(DataEx!$1:$1048576,MATCH('2013'!$A121,DataEx!$D:$D,0),MATCH('2013'!G$101,DataEx!$216:$216,0))</f>
        <v>982710.87498690933</v>
      </c>
      <c r="H121" s="200">
        <f>+INDEX(DataEx!$1:$1048576,MATCH('2013'!$A121,DataEx!$D:$D,0),MATCH('2013'!H$101,DataEx!$216:$216,0))</f>
        <v>869104.05358116457</v>
      </c>
      <c r="I121" s="200">
        <f>+INDEX(DataEx!$1:$1048576,MATCH('2013'!$A121,DataEx!$D:$D,0),MATCH('2013'!I$101,DataEx!$216:$216,0))</f>
        <v>787268.76554129389</v>
      </c>
      <c r="J121" s="200"/>
      <c r="K121" s="200">
        <f>+INDEX(DataEx!$1:$1048576,MATCH('2013'!$A121,DataEx!$D:$D,0),MATCH('2013'!K$101,DataEx!$216:$216,0))</f>
        <v>1546322.5460752659</v>
      </c>
      <c r="L121" s="200">
        <f>+INDEX(DataEx!$1:$1048576,MATCH('2013'!$A121,DataEx!$D:$D,0),MATCH('2013'!L$101,DataEx!$216:$216,0))</f>
        <v>932515.34080204321</v>
      </c>
      <c r="M121" s="200">
        <f>+INDEX(DataEx!$1:$1048576,MATCH('2013'!$A121,DataEx!$D:$D,0),MATCH('2013'!M$101,DataEx!$216:$216,0))</f>
        <v>1175327.7210279165</v>
      </c>
      <c r="N121" s="200"/>
      <c r="O121" s="200">
        <f>+INDEX(DataEx!$1:$1048576,MATCH('2013'!$A121,DataEx!$D:$D,0),MATCH('2013'!O$101,DataEx!$216:$216,0))</f>
        <v>2020249.028265815</v>
      </c>
      <c r="P121" s="200">
        <f>+INDEX(DataEx!$1:$1048576,MATCH('2013'!$A121,DataEx!$D:$D,0),MATCH('2013'!P$101,DataEx!$216:$216,0))</f>
        <v>1079348.0183819076</v>
      </c>
      <c r="Q121" s="200">
        <f>+INDEX(DataEx!$1:$1048576,MATCH('2013'!$A121,DataEx!$D:$D,0),MATCH('2013'!Q$101,DataEx!$216:$216,0))</f>
        <v>1345127.7045627646</v>
      </c>
      <c r="R121" s="200"/>
      <c r="S121" s="200">
        <f>+INDEX(DataEx!$1:$1048576,MATCH('2013'!$A121,DataEx!$D:$D,0),MATCH('2013'!S$101,DataEx!$216:$216,0))</f>
        <v>1098866.9792922472</v>
      </c>
      <c r="T121" s="200">
        <f>+INDEX(DataEx!$1:$1048576,MATCH('2013'!$A121,DataEx!$D:$D,0),MATCH('2013'!T$101,DataEx!$216:$216,0))</f>
        <v>885498.0103225843</v>
      </c>
      <c r="U121" s="274">
        <f>+INDEX(DataEx!$1:$1048576,MATCH('2013'!$A121,DataEx!$D:$D,0),MATCH('2013'!U$101,DataEx!$216:$216,0))</f>
        <v>1136253.4997662231</v>
      </c>
      <c r="V121" s="200"/>
      <c r="W121" s="272">
        <f t="shared" si="24"/>
        <v>13858592.542606136</v>
      </c>
      <c r="X121" s="273">
        <f t="shared" si="25"/>
        <v>4.1654921979579606E-3</v>
      </c>
    </row>
    <row r="122" spans="1:24">
      <c r="A122" s="297" t="str">
        <f t="shared" si="21"/>
        <v>715p</v>
      </c>
      <c r="B122" s="456" t="str">
        <f>+VLOOKUP(LEFT($A122,LEN(A122)-1)*1,Master!$D$27:$G$225,4,FALSE)</f>
        <v>Other revenues</v>
      </c>
      <c r="C122" s="457"/>
      <c r="D122" s="457"/>
      <c r="E122" s="457"/>
      <c r="F122" s="457"/>
      <c r="G122" s="200">
        <f>+INDEX(DataEx!$1:$1048576,MATCH('2013'!$A122,DataEx!$D:$D,0),MATCH('2013'!G$101,DataEx!$216:$216,0))</f>
        <v>923442.3429132913</v>
      </c>
      <c r="H122" s="200">
        <f>+INDEX(DataEx!$1:$1048576,MATCH('2013'!$A122,DataEx!$D:$D,0),MATCH('2013'!H$101,DataEx!$216:$216,0))</f>
        <v>1777418.9190493901</v>
      </c>
      <c r="I122" s="200">
        <f>+INDEX(DataEx!$1:$1048576,MATCH('2013'!$A122,DataEx!$D:$D,0),MATCH('2013'!I$101,DataEx!$216:$216,0))</f>
        <v>2321412.8253925741</v>
      </c>
      <c r="J122" s="200"/>
      <c r="K122" s="200">
        <f>+INDEX(DataEx!$1:$1048576,MATCH('2013'!$A122,DataEx!$D:$D,0),MATCH('2013'!K$101,DataEx!$216:$216,0))</f>
        <v>1637829.2535735941</v>
      </c>
      <c r="L122" s="200">
        <f>+INDEX(DataEx!$1:$1048576,MATCH('2013'!$A122,DataEx!$D:$D,0),MATCH('2013'!L$101,DataEx!$216:$216,0))</f>
        <v>1886272.7717710272</v>
      </c>
      <c r="M122" s="200">
        <f>+INDEX(DataEx!$1:$1048576,MATCH('2013'!$A122,DataEx!$D:$D,0),MATCH('2013'!M$101,DataEx!$216:$216,0))</f>
        <v>1533956.11443653</v>
      </c>
      <c r="N122" s="200"/>
      <c r="O122" s="200">
        <f>+INDEX(DataEx!$1:$1048576,MATCH('2013'!$A122,DataEx!$D:$D,0),MATCH('2013'!O$101,DataEx!$216:$216,0))</f>
        <v>3092390.5965000256</v>
      </c>
      <c r="P122" s="200">
        <f>+INDEX(DataEx!$1:$1048576,MATCH('2013'!$A122,DataEx!$D:$D,0),MATCH('2013'!P$101,DataEx!$216:$216,0))</f>
        <v>2409748.3951187199</v>
      </c>
      <c r="Q122" s="200">
        <f>+INDEX(DataEx!$1:$1048576,MATCH('2013'!$A122,DataEx!$D:$D,0),MATCH('2013'!Q$101,DataEx!$216:$216,0))</f>
        <v>1476812.0861061718</v>
      </c>
      <c r="R122" s="200"/>
      <c r="S122" s="200">
        <f>+INDEX(DataEx!$1:$1048576,MATCH('2013'!$A122,DataEx!$D:$D,0),MATCH('2013'!S$101,DataEx!$216:$216,0))</f>
        <v>1888437.4129044577</v>
      </c>
      <c r="T122" s="200">
        <f>+INDEX(DataEx!$1:$1048576,MATCH('2013'!$A122,DataEx!$D:$D,0),MATCH('2013'!T$101,DataEx!$216:$216,0))</f>
        <v>2006775.4309992469</v>
      </c>
      <c r="U122" s="274">
        <f>+INDEX(DataEx!$1:$1048576,MATCH('2013'!$A122,DataEx!$D:$D,0),MATCH('2013'!U$101,DataEx!$216:$216,0))</f>
        <v>8463643.2651979905</v>
      </c>
      <c r="V122" s="200"/>
      <c r="W122" s="272">
        <f t="shared" si="24"/>
        <v>29418139.413963012</v>
      </c>
      <c r="X122" s="273">
        <f t="shared" si="25"/>
        <v>8.8422420841487871E-3</v>
      </c>
    </row>
    <row r="123" spans="1:24">
      <c r="A123" s="297" t="str">
        <f t="shared" si="21"/>
        <v>73p</v>
      </c>
      <c r="B123" s="456" t="str">
        <f>+VLOOKUP(LEFT($A123,LEN(A123)-1)*1,Master!$D$27:$G$225,4,FALSE)</f>
        <v>Receipts from Repayment of Loans and Funds Carried over from Previous Year</v>
      </c>
      <c r="C123" s="457"/>
      <c r="D123" s="457"/>
      <c r="E123" s="457"/>
      <c r="F123" s="457"/>
      <c r="G123" s="200">
        <f>+INDEX(DataEx!$1:$1048576,MATCH('2013'!$A123,DataEx!$D:$D,0),MATCH('2013'!G$101,DataEx!$216:$216,0))</f>
        <v>559600.7769500342</v>
      </c>
      <c r="H123" s="200">
        <f>+INDEX(DataEx!$1:$1048576,MATCH('2013'!$A123,DataEx!$D:$D,0),MATCH('2013'!H$101,DataEx!$216:$216,0))</f>
        <v>354476.86713533319</v>
      </c>
      <c r="I123" s="200">
        <f>+INDEX(DataEx!$1:$1048576,MATCH('2013'!$A123,DataEx!$D:$D,0),MATCH('2013'!I$101,DataEx!$216:$216,0))</f>
        <v>385297.92814256047</v>
      </c>
      <c r="J123" s="200"/>
      <c r="K123" s="200">
        <f>+INDEX(DataEx!$1:$1048576,MATCH('2013'!$A123,DataEx!$D:$D,0),MATCH('2013'!K$101,DataEx!$216:$216,0))</f>
        <v>255274.24635764034</v>
      </c>
      <c r="L123" s="200">
        <f>+INDEX(DataEx!$1:$1048576,MATCH('2013'!$A123,DataEx!$D:$D,0),MATCH('2013'!L$101,DataEx!$216:$216,0))</f>
        <v>249492.02995238511</v>
      </c>
      <c r="M123" s="200">
        <f>+INDEX(DataEx!$1:$1048576,MATCH('2013'!$A123,DataEx!$D:$D,0),MATCH('2013'!M$101,DataEx!$216:$216,0))</f>
        <v>375486.02775821509</v>
      </c>
      <c r="N123" s="200"/>
      <c r="O123" s="200">
        <f>+INDEX(DataEx!$1:$1048576,MATCH('2013'!$A123,DataEx!$D:$D,0),MATCH('2013'!O$101,DataEx!$216:$216,0))</f>
        <v>535390.30249528366</v>
      </c>
      <c r="P123" s="200">
        <f>+INDEX(DataEx!$1:$1048576,MATCH('2013'!$A123,DataEx!$D:$D,0),MATCH('2013'!P$101,DataEx!$216:$216,0))</f>
        <v>597926.67182852363</v>
      </c>
      <c r="Q123" s="200">
        <f>+INDEX(DataEx!$1:$1048576,MATCH('2013'!$A123,DataEx!$D:$D,0),MATCH('2013'!Q$101,DataEx!$216:$216,0))</f>
        <v>377295.10829472088</v>
      </c>
      <c r="R123" s="200"/>
      <c r="S123" s="200">
        <f>+INDEX(DataEx!$1:$1048576,MATCH('2013'!$A123,DataEx!$D:$D,0),MATCH('2013'!S$101,DataEx!$216:$216,0))</f>
        <v>319944.5954149249</v>
      </c>
      <c r="T123" s="200">
        <f>+INDEX(DataEx!$1:$1048576,MATCH('2013'!$A123,DataEx!$D:$D,0),MATCH('2013'!T$101,DataEx!$216:$216,0))</f>
        <v>559463.96219362307</v>
      </c>
      <c r="U123" s="274">
        <f>+INDEX(DataEx!$1:$1048576,MATCH('2013'!$A123,DataEx!$D:$D,0),MATCH('2013'!U$101,DataEx!$216:$216,0))</f>
        <v>239411.49161934044</v>
      </c>
      <c r="V123" s="200"/>
      <c r="W123" s="272">
        <f t="shared" si="24"/>
        <v>4809060.008142584</v>
      </c>
      <c r="X123" s="273">
        <f t="shared" si="25"/>
        <v>1.4454643847738454E-3</v>
      </c>
    </row>
    <row r="124" spans="1:24" ht="13.5" thickBot="1">
      <c r="A124" s="297" t="str">
        <f t="shared" si="21"/>
        <v>74p</v>
      </c>
      <c r="B124" s="460" t="str">
        <f>+VLOOKUP(LEFT($A124,LEN(A124)-1)*1,Master!$D$27:$G$225,4,FALSE)</f>
        <v>Grants and Transfers</v>
      </c>
      <c r="C124" s="461"/>
      <c r="D124" s="461"/>
      <c r="E124" s="461"/>
      <c r="F124" s="461"/>
      <c r="G124" s="200">
        <f>+INDEX(DataEx!$1:$1048576,MATCH('2013'!$A124,DataEx!$D:$D,0),MATCH('2013'!G$101,DataEx!$216:$216,0))</f>
        <v>0</v>
      </c>
      <c r="H124" s="200">
        <f>+INDEX(DataEx!$1:$1048576,MATCH('2013'!$A124,DataEx!$D:$D,0),MATCH('2013'!H$101,DataEx!$216:$216,0))</f>
        <v>0</v>
      </c>
      <c r="I124" s="200">
        <f>+INDEX(DataEx!$1:$1048576,MATCH('2013'!$A124,DataEx!$D:$D,0),MATCH('2013'!I$101,DataEx!$216:$216,0))</f>
        <v>0</v>
      </c>
      <c r="J124" s="200"/>
      <c r="K124" s="200">
        <f>+INDEX(DataEx!$1:$1048576,MATCH('2013'!$A124,DataEx!$D:$D,0),MATCH('2013'!K$101,DataEx!$216:$216,0))</f>
        <v>0</v>
      </c>
      <c r="L124" s="200">
        <f>+INDEX(DataEx!$1:$1048576,MATCH('2013'!$A124,DataEx!$D:$D,0),MATCH('2013'!L$101,DataEx!$216:$216,0))</f>
        <v>0</v>
      </c>
      <c r="M124" s="200">
        <f>+INDEX(DataEx!$1:$1048576,MATCH('2013'!$A124,DataEx!$D:$D,0),MATCH('2013'!M$101,DataEx!$216:$216,0))</f>
        <v>0</v>
      </c>
      <c r="N124" s="200"/>
      <c r="O124" s="200">
        <f>+INDEX(DataEx!$1:$1048576,MATCH('2013'!$A124,DataEx!$D:$D,0),MATCH('2013'!O$101,DataEx!$216:$216,0))</f>
        <v>0</v>
      </c>
      <c r="P124" s="200">
        <f>+INDEX(DataEx!$1:$1048576,MATCH('2013'!$A124,DataEx!$D:$D,0),MATCH('2013'!P$101,DataEx!$216:$216,0))</f>
        <v>0</v>
      </c>
      <c r="Q124" s="200">
        <f>+INDEX(DataEx!$1:$1048576,MATCH('2013'!$A124,DataEx!$D:$D,0),MATCH('2013'!Q$101,DataEx!$216:$216,0))</f>
        <v>0</v>
      </c>
      <c r="R124" s="200"/>
      <c r="S124" s="200">
        <f>+INDEX(DataEx!$1:$1048576,MATCH('2013'!$A124,DataEx!$D:$D,0),MATCH('2013'!S$101,DataEx!$216:$216,0))</f>
        <v>0</v>
      </c>
      <c r="T124" s="200">
        <f>+INDEX(DataEx!$1:$1048576,MATCH('2013'!$A124,DataEx!$D:$D,0),MATCH('2013'!T$101,DataEx!$216:$216,0))</f>
        <v>0</v>
      </c>
      <c r="U124" s="274">
        <f>+INDEX(DataEx!$1:$1048576,MATCH('2013'!$A124,DataEx!$D:$D,0),MATCH('2013'!U$101,DataEx!$216:$216,0))</f>
        <v>0</v>
      </c>
      <c r="V124" s="336"/>
      <c r="W124" s="275">
        <f t="shared" si="24"/>
        <v>0</v>
      </c>
      <c r="X124" s="276">
        <f t="shared" si="25"/>
        <v>0</v>
      </c>
    </row>
    <row r="125" spans="1:24" ht="13.5" thickBot="1">
      <c r="A125" s="297" t="str">
        <f t="shared" si="21"/>
        <v>4p</v>
      </c>
      <c r="B125" s="462" t="str">
        <f>+VLOOKUP(LEFT($A125,LEN(A125)-1)*1,Master!$D$27:$G$225,4,FALSE)</f>
        <v>Total Expenditures</v>
      </c>
      <c r="C125" s="463"/>
      <c r="D125" s="463"/>
      <c r="E125" s="463"/>
      <c r="F125" s="463"/>
      <c r="G125" s="176">
        <f>+G127+G138+G144+SUM(G145:G148)</f>
        <v>104759711.41583334</v>
      </c>
      <c r="H125" s="176">
        <f t="shared" ref="H125:U125" si="27">+H127+H138+H144+SUM(H145:H148)</f>
        <v>104759711.41583334</v>
      </c>
      <c r="I125" s="176">
        <f t="shared" si="27"/>
        <v>104759711.41583334</v>
      </c>
      <c r="J125" s="176"/>
      <c r="K125" s="176">
        <f t="shared" si="27"/>
        <v>104759711.41583334</v>
      </c>
      <c r="L125" s="176">
        <f t="shared" si="27"/>
        <v>104759711.41583334</v>
      </c>
      <c r="M125" s="176">
        <f t="shared" si="27"/>
        <v>104759711.41583334</v>
      </c>
      <c r="N125" s="176"/>
      <c r="O125" s="176">
        <f t="shared" si="27"/>
        <v>104759711.41583334</v>
      </c>
      <c r="P125" s="176">
        <f t="shared" si="27"/>
        <v>104759711.41583334</v>
      </c>
      <c r="Q125" s="176">
        <f t="shared" si="27"/>
        <v>104759711.41583334</v>
      </c>
      <c r="R125" s="176"/>
      <c r="S125" s="176">
        <f t="shared" si="27"/>
        <v>104759711.41583334</v>
      </c>
      <c r="T125" s="176">
        <f t="shared" si="27"/>
        <v>104759711.41583334</v>
      </c>
      <c r="U125" s="176">
        <f t="shared" si="27"/>
        <v>104759711.41583334</v>
      </c>
      <c r="V125" s="176"/>
      <c r="W125" s="277">
        <f t="shared" si="24"/>
        <v>1257116536.99</v>
      </c>
      <c r="X125" s="278">
        <f t="shared" si="25"/>
        <v>0.37785288157198677</v>
      </c>
    </row>
    <row r="126" spans="1:24" ht="13.5" thickBot="1">
      <c r="A126" s="297" t="str">
        <f t="shared" si="21"/>
        <v>41p</v>
      </c>
      <c r="B126" s="464" t="str">
        <f>+VLOOKUP(LEFT($A126,LEN(A126)-1)*1,Master!$D$27:$G$225,4,FALSE)</f>
        <v>Current Expenditures</v>
      </c>
      <c r="C126" s="465"/>
      <c r="D126" s="465"/>
      <c r="E126" s="465"/>
      <c r="F126" s="465"/>
      <c r="G126" s="206">
        <f>+G125-G145</f>
        <v>104759711.41583334</v>
      </c>
      <c r="H126" s="206">
        <f t="shared" ref="H126:U126" si="28">+H125-H145</f>
        <v>104759711.41583334</v>
      </c>
      <c r="I126" s="206">
        <f t="shared" si="28"/>
        <v>104759711.41583334</v>
      </c>
      <c r="J126" s="206"/>
      <c r="K126" s="206">
        <f t="shared" si="28"/>
        <v>104759711.41583334</v>
      </c>
      <c r="L126" s="206">
        <f t="shared" si="28"/>
        <v>104759711.41583334</v>
      </c>
      <c r="M126" s="206">
        <f t="shared" si="28"/>
        <v>104759711.41583334</v>
      </c>
      <c r="N126" s="206"/>
      <c r="O126" s="206">
        <f t="shared" si="28"/>
        <v>104759711.41583334</v>
      </c>
      <c r="P126" s="206">
        <f t="shared" si="28"/>
        <v>104759711.41583334</v>
      </c>
      <c r="Q126" s="206">
        <f t="shared" si="28"/>
        <v>104759711.41583334</v>
      </c>
      <c r="R126" s="206"/>
      <c r="S126" s="206">
        <f t="shared" si="28"/>
        <v>104759711.41583334</v>
      </c>
      <c r="T126" s="206">
        <f t="shared" si="28"/>
        <v>104759711.41583334</v>
      </c>
      <c r="U126" s="206">
        <f t="shared" si="28"/>
        <v>104759711.41583334</v>
      </c>
      <c r="V126" s="206"/>
      <c r="W126" s="279">
        <f t="shared" si="24"/>
        <v>1257116536.99</v>
      </c>
      <c r="X126" s="280">
        <f t="shared" si="25"/>
        <v>0.37785288157198677</v>
      </c>
    </row>
    <row r="127" spans="1:24">
      <c r="A127" s="297" t="str">
        <f t="shared" si="21"/>
        <v>40p</v>
      </c>
      <c r="B127" s="466" t="str">
        <f>+VLOOKUP(LEFT($A127,LEN(A127)-1)*1,Master!$D$27:$G$225,4,FALSE)</f>
        <v>Current Budgetary Expenditures</v>
      </c>
      <c r="C127" s="467"/>
      <c r="D127" s="467"/>
      <c r="E127" s="467"/>
      <c r="F127" s="467"/>
      <c r="G127" s="212">
        <f>+SUM(G128:G137)</f>
        <v>54857253.506666668</v>
      </c>
      <c r="H127" s="212">
        <f t="shared" ref="H127:U127" si="29">+SUM(H128:H137)</f>
        <v>54857253.506666668</v>
      </c>
      <c r="I127" s="212">
        <f t="shared" si="29"/>
        <v>54857253.506666668</v>
      </c>
      <c r="J127" s="212"/>
      <c r="K127" s="212">
        <f t="shared" si="29"/>
        <v>54857253.506666668</v>
      </c>
      <c r="L127" s="212">
        <f t="shared" si="29"/>
        <v>54857253.506666668</v>
      </c>
      <c r="M127" s="212">
        <f t="shared" si="29"/>
        <v>54857253.506666668</v>
      </c>
      <c r="N127" s="212"/>
      <c r="O127" s="212">
        <f t="shared" si="29"/>
        <v>54857253.506666668</v>
      </c>
      <c r="P127" s="212">
        <f t="shared" si="29"/>
        <v>54857253.506666668</v>
      </c>
      <c r="Q127" s="212">
        <f t="shared" si="29"/>
        <v>54857253.506666668</v>
      </c>
      <c r="R127" s="212"/>
      <c r="S127" s="212">
        <f t="shared" si="29"/>
        <v>54857253.506666668</v>
      </c>
      <c r="T127" s="212">
        <f t="shared" si="29"/>
        <v>54857253.506666668</v>
      </c>
      <c r="U127" s="281">
        <f t="shared" si="29"/>
        <v>54857253.506666668</v>
      </c>
      <c r="V127" s="212"/>
      <c r="W127" s="267">
        <f t="shared" si="24"/>
        <v>658287042.08000004</v>
      </c>
      <c r="X127" s="268">
        <f t="shared" si="25"/>
        <v>0.19786205051998798</v>
      </c>
    </row>
    <row r="128" spans="1:24">
      <c r="A128" s="297" t="str">
        <f t="shared" si="21"/>
        <v>411p</v>
      </c>
      <c r="B128" s="454" t="str">
        <f>+VLOOKUP(LEFT($A128,LEN(A128)-1)*1,Master!$D$27:$G$225,4,FALSE)</f>
        <v>Gross Salaries and Contributions</v>
      </c>
      <c r="C128" s="455"/>
      <c r="D128" s="455"/>
      <c r="E128" s="455"/>
      <c r="F128" s="455"/>
      <c r="G128" s="188">
        <f>+INDEX(DataEx!$1:$1048576,MATCH('2013'!$A128,DataEx!$D:$D,0),MATCH('2013'!G$101,DataEx!$216:$216,0))</f>
        <v>31010717.645833336</v>
      </c>
      <c r="H128" s="188">
        <f>+INDEX(DataEx!$1:$1048576,MATCH('2013'!$A128,DataEx!$D:$D,0),MATCH('2013'!H$101,DataEx!$216:$216,0))</f>
        <v>31010717.645833336</v>
      </c>
      <c r="I128" s="188">
        <f>+INDEX(DataEx!$1:$1048576,MATCH('2013'!$A128,DataEx!$D:$D,0),MATCH('2013'!I$101,DataEx!$216:$216,0))</f>
        <v>31010717.645833336</v>
      </c>
      <c r="J128" s="188"/>
      <c r="K128" s="188">
        <f>+INDEX(DataEx!$1:$1048576,MATCH('2013'!$A128,DataEx!$D:$D,0),MATCH('2013'!K$101,DataEx!$216:$216,0))</f>
        <v>31010717.645833336</v>
      </c>
      <c r="L128" s="188">
        <f>+INDEX(DataEx!$1:$1048576,MATCH('2013'!$A128,DataEx!$D:$D,0),MATCH('2013'!L$101,DataEx!$216:$216,0))</f>
        <v>31010717.645833336</v>
      </c>
      <c r="M128" s="188">
        <f>+INDEX(DataEx!$1:$1048576,MATCH('2013'!$A128,DataEx!$D:$D,0),MATCH('2013'!M$101,DataEx!$216:$216,0))</f>
        <v>31010717.645833336</v>
      </c>
      <c r="N128" s="188"/>
      <c r="O128" s="188">
        <f>+INDEX(DataEx!$1:$1048576,MATCH('2013'!$A128,DataEx!$D:$D,0),MATCH('2013'!O$101,DataEx!$216:$216,0))</f>
        <v>31010717.645833336</v>
      </c>
      <c r="P128" s="188">
        <f>+INDEX(DataEx!$1:$1048576,MATCH('2013'!$A128,DataEx!$D:$D,0),MATCH('2013'!P$101,DataEx!$216:$216,0))</f>
        <v>31010717.645833336</v>
      </c>
      <c r="Q128" s="188">
        <f>+INDEX(DataEx!$1:$1048576,MATCH('2013'!$A128,DataEx!$D:$D,0),MATCH('2013'!Q$101,DataEx!$216:$216,0))</f>
        <v>31010717.645833336</v>
      </c>
      <c r="R128" s="188"/>
      <c r="S128" s="188">
        <f>+INDEX(DataEx!$1:$1048576,MATCH('2013'!$A128,DataEx!$D:$D,0),MATCH('2013'!S$101,DataEx!$216:$216,0))</f>
        <v>31010717.645833336</v>
      </c>
      <c r="T128" s="188">
        <f>+INDEX(DataEx!$1:$1048576,MATCH('2013'!$A128,DataEx!$D:$D,0),MATCH('2013'!T$101,DataEx!$216:$216,0))</f>
        <v>31010717.645833336</v>
      </c>
      <c r="U128" s="188">
        <f>+INDEX(DataEx!$1:$1048576,MATCH('2013'!$A128,DataEx!$D:$D,0),MATCH('2013'!U$101,DataEx!$216:$216,0))</f>
        <v>31010717.645833336</v>
      </c>
      <c r="V128" s="188"/>
      <c r="W128" s="269">
        <f t="shared" si="24"/>
        <v>372128611.75</v>
      </c>
      <c r="X128" s="270">
        <f t="shared" si="25"/>
        <v>0.11185110061617072</v>
      </c>
    </row>
    <row r="129" spans="1:24">
      <c r="A129" s="297" t="str">
        <f t="shared" si="21"/>
        <v>412p</v>
      </c>
      <c r="B129" s="454" t="str">
        <f>+VLOOKUP(LEFT($A129,LEN(A129)-1)*1,Master!$D$27:$G$225,4,FALSE)</f>
        <v>Other Personal Income</v>
      </c>
      <c r="C129" s="455"/>
      <c r="D129" s="455"/>
      <c r="E129" s="455"/>
      <c r="F129" s="455"/>
      <c r="G129" s="188">
        <f>+INDEX(DataEx!$1:$1048576,MATCH('2013'!$A129,DataEx!$D:$D,0),MATCH('2013'!G$101,DataEx!$216:$216,0))</f>
        <v>901608.53416666668</v>
      </c>
      <c r="H129" s="188">
        <f>+INDEX(DataEx!$1:$1048576,MATCH('2013'!$A129,DataEx!$D:$D,0),MATCH('2013'!H$101,DataEx!$216:$216,0))</f>
        <v>901608.53416666668</v>
      </c>
      <c r="I129" s="188">
        <f>+INDEX(DataEx!$1:$1048576,MATCH('2013'!$A129,DataEx!$D:$D,0),MATCH('2013'!I$101,DataEx!$216:$216,0))</f>
        <v>901608.53416666668</v>
      </c>
      <c r="J129" s="188"/>
      <c r="K129" s="188">
        <f>+INDEX(DataEx!$1:$1048576,MATCH('2013'!$A129,DataEx!$D:$D,0),MATCH('2013'!K$101,DataEx!$216:$216,0))</f>
        <v>901608.53416666668</v>
      </c>
      <c r="L129" s="188">
        <f>+INDEX(DataEx!$1:$1048576,MATCH('2013'!$A129,DataEx!$D:$D,0),MATCH('2013'!L$101,DataEx!$216:$216,0))</f>
        <v>901608.53416666668</v>
      </c>
      <c r="M129" s="188">
        <f>+INDEX(DataEx!$1:$1048576,MATCH('2013'!$A129,DataEx!$D:$D,0),MATCH('2013'!M$101,DataEx!$216:$216,0))</f>
        <v>901608.53416666668</v>
      </c>
      <c r="N129" s="188"/>
      <c r="O129" s="188">
        <f>+INDEX(DataEx!$1:$1048576,MATCH('2013'!$A129,DataEx!$D:$D,0),MATCH('2013'!O$101,DataEx!$216:$216,0))</f>
        <v>901608.53416666668</v>
      </c>
      <c r="P129" s="188">
        <f>+INDEX(DataEx!$1:$1048576,MATCH('2013'!$A129,DataEx!$D:$D,0),MATCH('2013'!P$101,DataEx!$216:$216,0))</f>
        <v>901608.53416666668</v>
      </c>
      <c r="Q129" s="188">
        <f>+INDEX(DataEx!$1:$1048576,MATCH('2013'!$A129,DataEx!$D:$D,0),MATCH('2013'!Q$101,DataEx!$216:$216,0))</f>
        <v>901608.53416666668</v>
      </c>
      <c r="R129" s="188"/>
      <c r="S129" s="188">
        <f>+INDEX(DataEx!$1:$1048576,MATCH('2013'!$A129,DataEx!$D:$D,0),MATCH('2013'!S$101,DataEx!$216:$216,0))</f>
        <v>901608.53416666668</v>
      </c>
      <c r="T129" s="188">
        <f>+INDEX(DataEx!$1:$1048576,MATCH('2013'!$A129,DataEx!$D:$D,0),MATCH('2013'!T$101,DataEx!$216:$216,0))</f>
        <v>901608.53416666668</v>
      </c>
      <c r="U129" s="188">
        <f>+INDEX(DataEx!$1:$1048576,MATCH('2013'!$A129,DataEx!$D:$D,0),MATCH('2013'!U$101,DataEx!$216:$216,0))</f>
        <v>901608.53416666668</v>
      </c>
      <c r="V129" s="188"/>
      <c r="W129" s="269">
        <f t="shared" si="24"/>
        <v>10819302.41</v>
      </c>
      <c r="X129" s="270">
        <f t="shared" si="25"/>
        <v>3.2519694649834688E-3</v>
      </c>
    </row>
    <row r="130" spans="1:24">
      <c r="A130" s="297" t="str">
        <f t="shared" si="21"/>
        <v>413p</v>
      </c>
      <c r="B130" s="454" t="str">
        <f>+VLOOKUP(LEFT($A130,LEN(A130)-1)*1,Master!$D$27:$G$225,4,FALSE)</f>
        <v>Expenditures for Supplies</v>
      </c>
      <c r="C130" s="455"/>
      <c r="D130" s="455"/>
      <c r="E130" s="455"/>
      <c r="F130" s="455"/>
      <c r="G130" s="188">
        <f>+INDEX(DataEx!$1:$1048576,MATCH('2013'!$A130,DataEx!$D:$D,0),MATCH('2013'!G$101,DataEx!$216:$216,0))</f>
        <v>2109966.5125000002</v>
      </c>
      <c r="H130" s="188">
        <f>+INDEX(DataEx!$1:$1048576,MATCH('2013'!$A130,DataEx!$D:$D,0),MATCH('2013'!H$101,DataEx!$216:$216,0))</f>
        <v>2109966.5125000002</v>
      </c>
      <c r="I130" s="188">
        <f>+INDEX(DataEx!$1:$1048576,MATCH('2013'!$A130,DataEx!$D:$D,0),MATCH('2013'!I$101,DataEx!$216:$216,0))</f>
        <v>2109966.5125000002</v>
      </c>
      <c r="J130" s="188"/>
      <c r="K130" s="188">
        <f>+INDEX(DataEx!$1:$1048576,MATCH('2013'!$A130,DataEx!$D:$D,0),MATCH('2013'!K$101,DataEx!$216:$216,0))</f>
        <v>2109966.5125000002</v>
      </c>
      <c r="L130" s="188">
        <f>+INDEX(DataEx!$1:$1048576,MATCH('2013'!$A130,DataEx!$D:$D,0),MATCH('2013'!L$101,DataEx!$216:$216,0))</f>
        <v>2109966.5125000002</v>
      </c>
      <c r="M130" s="188">
        <f>+INDEX(DataEx!$1:$1048576,MATCH('2013'!$A130,DataEx!$D:$D,0),MATCH('2013'!M$101,DataEx!$216:$216,0))</f>
        <v>2109966.5125000002</v>
      </c>
      <c r="N130" s="188"/>
      <c r="O130" s="188">
        <f>+INDEX(DataEx!$1:$1048576,MATCH('2013'!$A130,DataEx!$D:$D,0),MATCH('2013'!O$101,DataEx!$216:$216,0))</f>
        <v>2109966.5125000002</v>
      </c>
      <c r="P130" s="188">
        <f>+INDEX(DataEx!$1:$1048576,MATCH('2013'!$A130,DataEx!$D:$D,0),MATCH('2013'!P$101,DataEx!$216:$216,0))</f>
        <v>2109966.5125000002</v>
      </c>
      <c r="Q130" s="188">
        <f>+INDEX(DataEx!$1:$1048576,MATCH('2013'!$A130,DataEx!$D:$D,0),MATCH('2013'!Q$101,DataEx!$216:$216,0))</f>
        <v>2109966.5125000002</v>
      </c>
      <c r="R130" s="188"/>
      <c r="S130" s="188">
        <f>+INDEX(DataEx!$1:$1048576,MATCH('2013'!$A130,DataEx!$D:$D,0),MATCH('2013'!S$101,DataEx!$216:$216,0))</f>
        <v>2109966.5125000002</v>
      </c>
      <c r="T130" s="188">
        <f>+INDEX(DataEx!$1:$1048576,MATCH('2013'!$A130,DataEx!$D:$D,0),MATCH('2013'!T$101,DataEx!$216:$216,0))</f>
        <v>2109966.5125000002</v>
      </c>
      <c r="U130" s="188">
        <f>+INDEX(DataEx!$1:$1048576,MATCH('2013'!$A130,DataEx!$D:$D,0),MATCH('2013'!U$101,DataEx!$216:$216,0))</f>
        <v>2109966.5125000002</v>
      </c>
      <c r="V130" s="188"/>
      <c r="W130" s="269">
        <f t="shared" si="24"/>
        <v>25319598.149999995</v>
      </c>
      <c r="X130" s="270">
        <f t="shared" si="25"/>
        <v>7.6103390892696106E-3</v>
      </c>
    </row>
    <row r="131" spans="1:24">
      <c r="A131" s="297" t="str">
        <f t="shared" si="21"/>
        <v>414p</v>
      </c>
      <c r="B131" s="454" t="str">
        <f>+VLOOKUP(LEFT($A131,LEN(A131)-1)*1,Master!$D$27:$G$225,4,FALSE)</f>
        <v>Expenditures for Services</v>
      </c>
      <c r="C131" s="455"/>
      <c r="D131" s="455"/>
      <c r="E131" s="455"/>
      <c r="F131" s="455"/>
      <c r="G131" s="188">
        <f>+INDEX(DataEx!$1:$1048576,MATCH('2013'!$A131,DataEx!$D:$D,0),MATCH('2013'!G$101,DataEx!$216:$216,0))</f>
        <v>3636728.03</v>
      </c>
      <c r="H131" s="188">
        <f>+INDEX(DataEx!$1:$1048576,MATCH('2013'!$A131,DataEx!$D:$D,0),MATCH('2013'!H$101,DataEx!$216:$216,0))</f>
        <v>3636728.03</v>
      </c>
      <c r="I131" s="188">
        <f>+INDEX(DataEx!$1:$1048576,MATCH('2013'!$A131,DataEx!$D:$D,0),MATCH('2013'!I$101,DataEx!$216:$216,0))</f>
        <v>3636728.03</v>
      </c>
      <c r="J131" s="188"/>
      <c r="K131" s="188">
        <f>+INDEX(DataEx!$1:$1048576,MATCH('2013'!$A131,DataEx!$D:$D,0),MATCH('2013'!K$101,DataEx!$216:$216,0))</f>
        <v>3636728.03</v>
      </c>
      <c r="L131" s="188">
        <f>+INDEX(DataEx!$1:$1048576,MATCH('2013'!$A131,DataEx!$D:$D,0),MATCH('2013'!L$101,DataEx!$216:$216,0))</f>
        <v>3636728.03</v>
      </c>
      <c r="M131" s="188">
        <f>+INDEX(DataEx!$1:$1048576,MATCH('2013'!$A131,DataEx!$D:$D,0),MATCH('2013'!M$101,DataEx!$216:$216,0))</f>
        <v>3636728.03</v>
      </c>
      <c r="N131" s="188"/>
      <c r="O131" s="188">
        <f>+INDEX(DataEx!$1:$1048576,MATCH('2013'!$A131,DataEx!$D:$D,0),MATCH('2013'!O$101,DataEx!$216:$216,0))</f>
        <v>3636728.03</v>
      </c>
      <c r="P131" s="188">
        <f>+INDEX(DataEx!$1:$1048576,MATCH('2013'!$A131,DataEx!$D:$D,0),MATCH('2013'!P$101,DataEx!$216:$216,0))</f>
        <v>3636728.03</v>
      </c>
      <c r="Q131" s="188">
        <f>+INDEX(DataEx!$1:$1048576,MATCH('2013'!$A131,DataEx!$D:$D,0),MATCH('2013'!Q$101,DataEx!$216:$216,0))</f>
        <v>3636728.03</v>
      </c>
      <c r="R131" s="188"/>
      <c r="S131" s="188">
        <f>+INDEX(DataEx!$1:$1048576,MATCH('2013'!$A131,DataEx!$D:$D,0),MATCH('2013'!S$101,DataEx!$216:$216,0))</f>
        <v>3636728.03</v>
      </c>
      <c r="T131" s="188">
        <f>+INDEX(DataEx!$1:$1048576,MATCH('2013'!$A131,DataEx!$D:$D,0),MATCH('2013'!T$101,DataEx!$216:$216,0))</f>
        <v>3636728.03</v>
      </c>
      <c r="U131" s="188">
        <f>+INDEX(DataEx!$1:$1048576,MATCH('2013'!$A131,DataEx!$D:$D,0),MATCH('2013'!U$101,DataEx!$216:$216,0))</f>
        <v>3636728.03</v>
      </c>
      <c r="V131" s="188"/>
      <c r="W131" s="269">
        <f t="shared" si="24"/>
        <v>43640736.360000007</v>
      </c>
      <c r="X131" s="270">
        <f t="shared" si="25"/>
        <v>1.3117143480613167E-2</v>
      </c>
    </row>
    <row r="132" spans="1:24">
      <c r="A132" s="297" t="str">
        <f t="shared" si="21"/>
        <v>415p</v>
      </c>
      <c r="B132" s="454" t="str">
        <f>+VLOOKUP(LEFT($A132,LEN(A132)-1)*1,Master!$D$27:$G$225,4,FALSE)</f>
        <v>Current Maintenance</v>
      </c>
      <c r="C132" s="455"/>
      <c r="D132" s="455"/>
      <c r="E132" s="455"/>
      <c r="F132" s="455"/>
      <c r="G132" s="188">
        <f>+INDEX(DataEx!$1:$1048576,MATCH('2013'!$A132,DataEx!$D:$D,0),MATCH('2013'!G$101,DataEx!$216:$216,0))</f>
        <v>1705556.6708333332</v>
      </c>
      <c r="H132" s="188">
        <f>+INDEX(DataEx!$1:$1048576,MATCH('2013'!$A132,DataEx!$D:$D,0),MATCH('2013'!H$101,DataEx!$216:$216,0))</f>
        <v>1705556.6708333332</v>
      </c>
      <c r="I132" s="188">
        <f>+INDEX(DataEx!$1:$1048576,MATCH('2013'!$A132,DataEx!$D:$D,0),MATCH('2013'!I$101,DataEx!$216:$216,0))</f>
        <v>1705556.6708333332</v>
      </c>
      <c r="J132" s="188"/>
      <c r="K132" s="188">
        <f>+INDEX(DataEx!$1:$1048576,MATCH('2013'!$A132,DataEx!$D:$D,0),MATCH('2013'!K$101,DataEx!$216:$216,0))</f>
        <v>1705556.6708333332</v>
      </c>
      <c r="L132" s="188">
        <f>+INDEX(DataEx!$1:$1048576,MATCH('2013'!$A132,DataEx!$D:$D,0),MATCH('2013'!L$101,DataEx!$216:$216,0))</f>
        <v>1705556.6708333332</v>
      </c>
      <c r="M132" s="188">
        <f>+INDEX(DataEx!$1:$1048576,MATCH('2013'!$A132,DataEx!$D:$D,0),MATCH('2013'!M$101,DataEx!$216:$216,0))</f>
        <v>1705556.6708333332</v>
      </c>
      <c r="N132" s="188"/>
      <c r="O132" s="188">
        <f>+INDEX(DataEx!$1:$1048576,MATCH('2013'!$A132,DataEx!$D:$D,0),MATCH('2013'!O$101,DataEx!$216:$216,0))</f>
        <v>1705556.6708333332</v>
      </c>
      <c r="P132" s="188">
        <f>+INDEX(DataEx!$1:$1048576,MATCH('2013'!$A132,DataEx!$D:$D,0),MATCH('2013'!P$101,DataEx!$216:$216,0))</f>
        <v>1705556.6708333332</v>
      </c>
      <c r="Q132" s="188">
        <f>+INDEX(DataEx!$1:$1048576,MATCH('2013'!$A132,DataEx!$D:$D,0),MATCH('2013'!Q$101,DataEx!$216:$216,0))</f>
        <v>1705556.6708333332</v>
      </c>
      <c r="R132" s="188"/>
      <c r="S132" s="188">
        <f>+INDEX(DataEx!$1:$1048576,MATCH('2013'!$A132,DataEx!$D:$D,0),MATCH('2013'!S$101,DataEx!$216:$216,0))</f>
        <v>1705556.6708333332</v>
      </c>
      <c r="T132" s="188">
        <f>+INDEX(DataEx!$1:$1048576,MATCH('2013'!$A132,DataEx!$D:$D,0),MATCH('2013'!T$101,DataEx!$216:$216,0))</f>
        <v>1705556.6708333332</v>
      </c>
      <c r="U132" s="188">
        <f>+INDEX(DataEx!$1:$1048576,MATCH('2013'!$A132,DataEx!$D:$D,0),MATCH('2013'!U$101,DataEx!$216:$216,0))</f>
        <v>1705556.6708333332</v>
      </c>
      <c r="V132" s="188"/>
      <c r="W132" s="269">
        <f t="shared" si="24"/>
        <v>20466680.049999997</v>
      </c>
      <c r="X132" s="270">
        <f t="shared" si="25"/>
        <v>6.15169223023745E-3</v>
      </c>
    </row>
    <row r="133" spans="1:24">
      <c r="A133" s="297" t="str">
        <f t="shared" si="21"/>
        <v>416p</v>
      </c>
      <c r="B133" s="454" t="str">
        <f>+VLOOKUP(LEFT($A133,LEN(A133)-1)*1,Master!$D$27:$G$225,4,FALSE)</f>
        <v>Interests</v>
      </c>
      <c r="C133" s="455"/>
      <c r="D133" s="455"/>
      <c r="E133" s="455"/>
      <c r="F133" s="455"/>
      <c r="G133" s="188">
        <f>+INDEX(DataEx!$1:$1048576,MATCH('2013'!$A133,DataEx!$D:$D,0),MATCH('2013'!G$101,DataEx!$216:$216,0))</f>
        <v>5866967.2749999994</v>
      </c>
      <c r="H133" s="188">
        <f>+INDEX(DataEx!$1:$1048576,MATCH('2013'!$A133,DataEx!$D:$D,0),MATCH('2013'!H$101,DataEx!$216:$216,0))</f>
        <v>5866967.2749999994</v>
      </c>
      <c r="I133" s="188">
        <f>+INDEX(DataEx!$1:$1048576,MATCH('2013'!$A133,DataEx!$D:$D,0),MATCH('2013'!I$101,DataEx!$216:$216,0))</f>
        <v>5866967.2749999994</v>
      </c>
      <c r="J133" s="188"/>
      <c r="K133" s="188">
        <f>+INDEX(DataEx!$1:$1048576,MATCH('2013'!$A133,DataEx!$D:$D,0),MATCH('2013'!K$101,DataEx!$216:$216,0))</f>
        <v>5866967.2749999994</v>
      </c>
      <c r="L133" s="188">
        <f>+INDEX(DataEx!$1:$1048576,MATCH('2013'!$A133,DataEx!$D:$D,0),MATCH('2013'!L$101,DataEx!$216:$216,0))</f>
        <v>5866967.2749999994</v>
      </c>
      <c r="M133" s="188">
        <f>+INDEX(DataEx!$1:$1048576,MATCH('2013'!$A133,DataEx!$D:$D,0),MATCH('2013'!M$101,DataEx!$216:$216,0))</f>
        <v>5866967.2749999994</v>
      </c>
      <c r="N133" s="188"/>
      <c r="O133" s="188">
        <f>+INDEX(DataEx!$1:$1048576,MATCH('2013'!$A133,DataEx!$D:$D,0),MATCH('2013'!O$101,DataEx!$216:$216,0))</f>
        <v>5866967.2749999994</v>
      </c>
      <c r="P133" s="188">
        <f>+INDEX(DataEx!$1:$1048576,MATCH('2013'!$A133,DataEx!$D:$D,0),MATCH('2013'!P$101,DataEx!$216:$216,0))</f>
        <v>5866967.2749999994</v>
      </c>
      <c r="Q133" s="188">
        <f>+INDEX(DataEx!$1:$1048576,MATCH('2013'!$A133,DataEx!$D:$D,0),MATCH('2013'!Q$101,DataEx!$216:$216,0))</f>
        <v>5866967.2749999994</v>
      </c>
      <c r="R133" s="188"/>
      <c r="S133" s="188">
        <f>+INDEX(DataEx!$1:$1048576,MATCH('2013'!$A133,DataEx!$D:$D,0),MATCH('2013'!S$101,DataEx!$216:$216,0))</f>
        <v>5866967.2749999994</v>
      </c>
      <c r="T133" s="188">
        <f>+INDEX(DataEx!$1:$1048576,MATCH('2013'!$A133,DataEx!$D:$D,0),MATCH('2013'!T$101,DataEx!$216:$216,0))</f>
        <v>5866967.2749999994</v>
      </c>
      <c r="U133" s="188">
        <f>+INDEX(DataEx!$1:$1048576,MATCH('2013'!$A133,DataEx!$D:$D,0),MATCH('2013'!U$101,DataEx!$216:$216,0))</f>
        <v>5866967.2749999994</v>
      </c>
      <c r="V133" s="188"/>
      <c r="W133" s="269">
        <f t="shared" si="24"/>
        <v>70403607.299999997</v>
      </c>
      <c r="X133" s="270">
        <f t="shared" si="25"/>
        <v>2.1161288638412983E-2</v>
      </c>
    </row>
    <row r="134" spans="1:24">
      <c r="A134" s="297" t="str">
        <f t="shared" si="21"/>
        <v>417p</v>
      </c>
      <c r="B134" s="454" t="str">
        <f>+VLOOKUP(LEFT($A134,LEN(A134)-1)*1,Master!$D$27:$G$225,4,FALSE)</f>
        <v>Rent</v>
      </c>
      <c r="C134" s="455"/>
      <c r="D134" s="455"/>
      <c r="E134" s="455"/>
      <c r="F134" s="455"/>
      <c r="G134" s="188">
        <f>+INDEX(DataEx!$1:$1048576,MATCH('2013'!$A134,DataEx!$D:$D,0),MATCH('2013'!G$101,DataEx!$216:$216,0))</f>
        <v>656311.6166666667</v>
      </c>
      <c r="H134" s="188">
        <f>+INDEX(DataEx!$1:$1048576,MATCH('2013'!$A134,DataEx!$D:$D,0),MATCH('2013'!H$101,DataEx!$216:$216,0))</f>
        <v>656311.6166666667</v>
      </c>
      <c r="I134" s="188">
        <f>+INDEX(DataEx!$1:$1048576,MATCH('2013'!$A134,DataEx!$D:$D,0),MATCH('2013'!I$101,DataEx!$216:$216,0))</f>
        <v>656311.6166666667</v>
      </c>
      <c r="J134" s="188"/>
      <c r="K134" s="188">
        <f>+INDEX(DataEx!$1:$1048576,MATCH('2013'!$A134,DataEx!$D:$D,0),MATCH('2013'!K$101,DataEx!$216:$216,0))</f>
        <v>656311.6166666667</v>
      </c>
      <c r="L134" s="188">
        <f>+INDEX(DataEx!$1:$1048576,MATCH('2013'!$A134,DataEx!$D:$D,0),MATCH('2013'!L$101,DataEx!$216:$216,0))</f>
        <v>656311.6166666667</v>
      </c>
      <c r="M134" s="188">
        <f>+INDEX(DataEx!$1:$1048576,MATCH('2013'!$A134,DataEx!$D:$D,0),MATCH('2013'!M$101,DataEx!$216:$216,0))</f>
        <v>656311.6166666667</v>
      </c>
      <c r="N134" s="188"/>
      <c r="O134" s="188">
        <f>+INDEX(DataEx!$1:$1048576,MATCH('2013'!$A134,DataEx!$D:$D,0),MATCH('2013'!O$101,DataEx!$216:$216,0))</f>
        <v>656311.6166666667</v>
      </c>
      <c r="P134" s="188">
        <f>+INDEX(DataEx!$1:$1048576,MATCH('2013'!$A134,DataEx!$D:$D,0),MATCH('2013'!P$101,DataEx!$216:$216,0))</f>
        <v>656311.6166666667</v>
      </c>
      <c r="Q134" s="188">
        <f>+INDEX(DataEx!$1:$1048576,MATCH('2013'!$A134,DataEx!$D:$D,0),MATCH('2013'!Q$101,DataEx!$216:$216,0))</f>
        <v>656311.6166666667</v>
      </c>
      <c r="R134" s="188"/>
      <c r="S134" s="188">
        <f>+INDEX(DataEx!$1:$1048576,MATCH('2013'!$A134,DataEx!$D:$D,0),MATCH('2013'!S$101,DataEx!$216:$216,0))</f>
        <v>656311.6166666667</v>
      </c>
      <c r="T134" s="188">
        <f>+INDEX(DataEx!$1:$1048576,MATCH('2013'!$A134,DataEx!$D:$D,0),MATCH('2013'!T$101,DataEx!$216:$216,0))</f>
        <v>656311.6166666667</v>
      </c>
      <c r="U134" s="188">
        <f>+INDEX(DataEx!$1:$1048576,MATCH('2013'!$A134,DataEx!$D:$D,0),MATCH('2013'!U$101,DataEx!$216:$216,0))</f>
        <v>656311.6166666667</v>
      </c>
      <c r="V134" s="188"/>
      <c r="W134" s="269">
        <f t="shared" si="24"/>
        <v>7875739.4000000022</v>
      </c>
      <c r="X134" s="270">
        <f t="shared" si="25"/>
        <v>2.3672195371205297E-3</v>
      </c>
    </row>
    <row r="135" spans="1:24">
      <c r="A135" s="297" t="str">
        <f t="shared" si="21"/>
        <v>418p</v>
      </c>
      <c r="B135" s="454" t="str">
        <f>+VLOOKUP(LEFT($A135,LEN(A135)-1)*1,Master!$D$27:$G$225,4,FALSE)</f>
        <v>Subsidies</v>
      </c>
      <c r="C135" s="455"/>
      <c r="D135" s="455"/>
      <c r="E135" s="455"/>
      <c r="F135" s="455"/>
      <c r="G135" s="188">
        <f>+INDEX(DataEx!$1:$1048576,MATCH('2013'!$A135,DataEx!$D:$D,0),MATCH('2013'!G$101,DataEx!$216:$216,0))</f>
        <v>1185833.3333333333</v>
      </c>
      <c r="H135" s="188">
        <f>+INDEX(DataEx!$1:$1048576,MATCH('2013'!$A135,DataEx!$D:$D,0),MATCH('2013'!H$101,DataEx!$216:$216,0))</f>
        <v>1185833.3333333333</v>
      </c>
      <c r="I135" s="188">
        <f>+INDEX(DataEx!$1:$1048576,MATCH('2013'!$A135,DataEx!$D:$D,0),MATCH('2013'!I$101,DataEx!$216:$216,0))</f>
        <v>1185833.3333333333</v>
      </c>
      <c r="J135" s="188"/>
      <c r="K135" s="188">
        <f>+INDEX(DataEx!$1:$1048576,MATCH('2013'!$A135,DataEx!$D:$D,0),MATCH('2013'!K$101,DataEx!$216:$216,0))</f>
        <v>1185833.3333333333</v>
      </c>
      <c r="L135" s="188">
        <f>+INDEX(DataEx!$1:$1048576,MATCH('2013'!$A135,DataEx!$D:$D,0),MATCH('2013'!L$101,DataEx!$216:$216,0))</f>
        <v>1185833.3333333333</v>
      </c>
      <c r="M135" s="188">
        <f>+INDEX(DataEx!$1:$1048576,MATCH('2013'!$A135,DataEx!$D:$D,0),MATCH('2013'!M$101,DataEx!$216:$216,0))</f>
        <v>1185833.3333333333</v>
      </c>
      <c r="N135" s="188"/>
      <c r="O135" s="188">
        <f>+INDEX(DataEx!$1:$1048576,MATCH('2013'!$A135,DataEx!$D:$D,0),MATCH('2013'!O$101,DataEx!$216:$216,0))</f>
        <v>1185833.3333333333</v>
      </c>
      <c r="P135" s="188">
        <f>+INDEX(DataEx!$1:$1048576,MATCH('2013'!$A135,DataEx!$D:$D,0),MATCH('2013'!P$101,DataEx!$216:$216,0))</f>
        <v>1185833.3333333333</v>
      </c>
      <c r="Q135" s="188">
        <f>+INDEX(DataEx!$1:$1048576,MATCH('2013'!$A135,DataEx!$D:$D,0),MATCH('2013'!Q$101,DataEx!$216:$216,0))</f>
        <v>1185833.3333333333</v>
      </c>
      <c r="R135" s="188"/>
      <c r="S135" s="188">
        <f>+INDEX(DataEx!$1:$1048576,MATCH('2013'!$A135,DataEx!$D:$D,0),MATCH('2013'!S$101,DataEx!$216:$216,0))</f>
        <v>1185833.3333333333</v>
      </c>
      <c r="T135" s="188">
        <f>+INDEX(DataEx!$1:$1048576,MATCH('2013'!$A135,DataEx!$D:$D,0),MATCH('2013'!T$101,DataEx!$216:$216,0))</f>
        <v>1185833.3333333333</v>
      </c>
      <c r="U135" s="188">
        <f>+INDEX(DataEx!$1:$1048576,MATCH('2013'!$A135,DataEx!$D:$D,0),MATCH('2013'!U$101,DataEx!$216:$216,0))</f>
        <v>1185833.3333333333</v>
      </c>
      <c r="V135" s="188"/>
      <c r="W135" s="269">
        <f t="shared" si="24"/>
        <v>14230000.000000002</v>
      </c>
      <c r="X135" s="270">
        <f t="shared" si="25"/>
        <v>4.2771265404268118E-3</v>
      </c>
    </row>
    <row r="136" spans="1:24">
      <c r="A136" s="297" t="str">
        <f t="shared" si="21"/>
        <v>419p</v>
      </c>
      <c r="B136" s="454" t="str">
        <f>+VLOOKUP(LEFT($A136,LEN(A136)-1)*1,Master!$D$27:$G$225,4,FALSE)</f>
        <v>Other expenditures</v>
      </c>
      <c r="C136" s="455"/>
      <c r="D136" s="455"/>
      <c r="E136" s="455"/>
      <c r="F136" s="455"/>
      <c r="G136" s="188">
        <f>+INDEX(DataEx!$1:$1048576,MATCH('2013'!$A136,DataEx!$D:$D,0),MATCH('2013'!G$101,DataEx!$216:$216,0))</f>
        <v>2119159.9008333334</v>
      </c>
      <c r="H136" s="188">
        <f>+INDEX(DataEx!$1:$1048576,MATCH('2013'!$A136,DataEx!$D:$D,0),MATCH('2013'!H$101,DataEx!$216:$216,0))</f>
        <v>2119159.9008333334</v>
      </c>
      <c r="I136" s="188">
        <f>+INDEX(DataEx!$1:$1048576,MATCH('2013'!$A136,DataEx!$D:$D,0),MATCH('2013'!I$101,DataEx!$216:$216,0))</f>
        <v>2119159.9008333334</v>
      </c>
      <c r="J136" s="188"/>
      <c r="K136" s="188">
        <f>+INDEX(DataEx!$1:$1048576,MATCH('2013'!$A136,DataEx!$D:$D,0),MATCH('2013'!K$101,DataEx!$216:$216,0))</f>
        <v>2119159.9008333334</v>
      </c>
      <c r="L136" s="188">
        <f>+INDEX(DataEx!$1:$1048576,MATCH('2013'!$A136,DataEx!$D:$D,0),MATCH('2013'!L$101,DataEx!$216:$216,0))</f>
        <v>2119159.9008333334</v>
      </c>
      <c r="M136" s="188">
        <f>+INDEX(DataEx!$1:$1048576,MATCH('2013'!$A136,DataEx!$D:$D,0),MATCH('2013'!M$101,DataEx!$216:$216,0))</f>
        <v>2119159.9008333334</v>
      </c>
      <c r="N136" s="188"/>
      <c r="O136" s="188">
        <f>+INDEX(DataEx!$1:$1048576,MATCH('2013'!$A136,DataEx!$D:$D,0),MATCH('2013'!O$101,DataEx!$216:$216,0))</f>
        <v>2119159.9008333334</v>
      </c>
      <c r="P136" s="188">
        <f>+INDEX(DataEx!$1:$1048576,MATCH('2013'!$A136,DataEx!$D:$D,0),MATCH('2013'!P$101,DataEx!$216:$216,0))</f>
        <v>2119159.9008333334</v>
      </c>
      <c r="Q136" s="188">
        <f>+INDEX(DataEx!$1:$1048576,MATCH('2013'!$A136,DataEx!$D:$D,0),MATCH('2013'!Q$101,DataEx!$216:$216,0))</f>
        <v>2119159.9008333334</v>
      </c>
      <c r="R136" s="188"/>
      <c r="S136" s="188">
        <f>+INDEX(DataEx!$1:$1048576,MATCH('2013'!$A136,DataEx!$D:$D,0),MATCH('2013'!S$101,DataEx!$216:$216,0))</f>
        <v>2119159.9008333334</v>
      </c>
      <c r="T136" s="188">
        <f>+INDEX(DataEx!$1:$1048576,MATCH('2013'!$A136,DataEx!$D:$D,0),MATCH('2013'!T$101,DataEx!$216:$216,0))</f>
        <v>2119159.9008333334</v>
      </c>
      <c r="U136" s="188">
        <f>+INDEX(DataEx!$1:$1048576,MATCH('2013'!$A136,DataEx!$D:$D,0),MATCH('2013'!U$101,DataEx!$216:$216,0))</f>
        <v>2119159.9008333334</v>
      </c>
      <c r="V136" s="188"/>
      <c r="W136" s="269">
        <f t="shared" si="24"/>
        <v>25429918.810000006</v>
      </c>
      <c r="X136" s="270">
        <f t="shared" si="25"/>
        <v>7.6434982897505277E-3</v>
      </c>
    </row>
    <row r="137" spans="1:24">
      <c r="A137" s="297" t="str">
        <f t="shared" si="21"/>
        <v>440p</v>
      </c>
      <c r="B137" s="454" t="str">
        <f>+VLOOKUP(LEFT($A137,LEN(A137)-1)*1,Master!$D$27:$G$225,4,FALSE)</f>
        <v>Current Capital Expenditure</v>
      </c>
      <c r="C137" s="455"/>
      <c r="D137" s="455"/>
      <c r="E137" s="455"/>
      <c r="F137" s="455"/>
      <c r="G137" s="188">
        <f>+INDEX(DataEx!$1:$1048576,MATCH('2013'!$A137,DataEx!$D:$D,0),MATCH('2013'!G$101,DataEx!$216:$216,0))</f>
        <v>5664403.9874999989</v>
      </c>
      <c r="H137" s="188">
        <f>+INDEX(DataEx!$1:$1048576,MATCH('2013'!$A137,DataEx!$D:$D,0),MATCH('2013'!H$101,DataEx!$216:$216,0))</f>
        <v>5664403.9874999989</v>
      </c>
      <c r="I137" s="188">
        <f>+INDEX(DataEx!$1:$1048576,MATCH('2013'!$A137,DataEx!$D:$D,0),MATCH('2013'!I$101,DataEx!$216:$216,0))</f>
        <v>5664403.9874999989</v>
      </c>
      <c r="J137" s="188"/>
      <c r="K137" s="188">
        <f>+INDEX(DataEx!$1:$1048576,MATCH('2013'!$A137,DataEx!$D:$D,0),MATCH('2013'!K$101,DataEx!$216:$216,0))</f>
        <v>5664403.9874999989</v>
      </c>
      <c r="L137" s="188">
        <f>+INDEX(DataEx!$1:$1048576,MATCH('2013'!$A137,DataEx!$D:$D,0),MATCH('2013'!L$101,DataEx!$216:$216,0))</f>
        <v>5664403.9874999989</v>
      </c>
      <c r="M137" s="188">
        <f>+INDEX(DataEx!$1:$1048576,MATCH('2013'!$A137,DataEx!$D:$D,0),MATCH('2013'!M$101,DataEx!$216:$216,0))</f>
        <v>5664403.9874999989</v>
      </c>
      <c r="N137" s="188"/>
      <c r="O137" s="188">
        <f>+INDEX(DataEx!$1:$1048576,MATCH('2013'!$A137,DataEx!$D:$D,0),MATCH('2013'!O$101,DataEx!$216:$216,0))</f>
        <v>5664403.9874999989</v>
      </c>
      <c r="P137" s="188">
        <f>+INDEX(DataEx!$1:$1048576,MATCH('2013'!$A137,DataEx!$D:$D,0),MATCH('2013'!P$101,DataEx!$216:$216,0))</f>
        <v>5664403.9874999989</v>
      </c>
      <c r="Q137" s="188">
        <f>+INDEX(DataEx!$1:$1048576,MATCH('2013'!$A137,DataEx!$D:$D,0),MATCH('2013'!Q$101,DataEx!$216:$216,0))</f>
        <v>5664403.9874999989</v>
      </c>
      <c r="R137" s="188"/>
      <c r="S137" s="188">
        <f>+INDEX(DataEx!$1:$1048576,MATCH('2013'!$A137,DataEx!$D:$D,0),MATCH('2013'!S$101,DataEx!$216:$216,0))</f>
        <v>5664403.9874999989</v>
      </c>
      <c r="T137" s="188">
        <f>+INDEX(DataEx!$1:$1048576,MATCH('2013'!$A137,DataEx!$D:$D,0),MATCH('2013'!T$101,DataEx!$216:$216,0))</f>
        <v>5664403.9874999989</v>
      </c>
      <c r="U137" s="188">
        <f>+INDEX(DataEx!$1:$1048576,MATCH('2013'!$A137,DataEx!$D:$D,0),MATCH('2013'!U$101,DataEx!$216:$216,0))</f>
        <v>5664403.9874999989</v>
      </c>
      <c r="V137" s="188"/>
      <c r="W137" s="269">
        <f t="shared" si="24"/>
        <v>67972847.849999979</v>
      </c>
      <c r="X137" s="270">
        <f t="shared" si="25"/>
        <v>2.0430672633002699E-2</v>
      </c>
    </row>
    <row r="138" spans="1:24">
      <c r="A138" s="297" t="str">
        <f t="shared" si="21"/>
        <v>42p</v>
      </c>
      <c r="B138" s="470" t="str">
        <f>+VLOOKUP(LEFT($A138,LEN(A138)-1)*1,Master!$D$27:$G$225,4,FALSE)</f>
        <v>Social Security Transfers</v>
      </c>
      <c r="C138" s="471"/>
      <c r="D138" s="471"/>
      <c r="E138" s="471"/>
      <c r="F138" s="471"/>
      <c r="G138" s="218">
        <f>+SUM(G139:G143)</f>
        <v>41489393.925000004</v>
      </c>
      <c r="H138" s="218">
        <f t="shared" ref="H138:U138" si="30">+SUM(H139:H143)</f>
        <v>41489393.925000004</v>
      </c>
      <c r="I138" s="218">
        <f t="shared" si="30"/>
        <v>41489393.925000004</v>
      </c>
      <c r="J138" s="218"/>
      <c r="K138" s="218">
        <f t="shared" si="30"/>
        <v>41489393.925000004</v>
      </c>
      <c r="L138" s="218">
        <f t="shared" si="30"/>
        <v>41489393.925000004</v>
      </c>
      <c r="M138" s="218">
        <f t="shared" si="30"/>
        <v>41489393.925000004</v>
      </c>
      <c r="N138" s="218"/>
      <c r="O138" s="218">
        <f t="shared" si="30"/>
        <v>41489393.925000004</v>
      </c>
      <c r="P138" s="218">
        <f t="shared" si="30"/>
        <v>41489393.925000004</v>
      </c>
      <c r="Q138" s="218">
        <f t="shared" si="30"/>
        <v>41489393.925000004</v>
      </c>
      <c r="R138" s="218"/>
      <c r="S138" s="218">
        <f t="shared" si="30"/>
        <v>41489393.925000004</v>
      </c>
      <c r="T138" s="218">
        <f t="shared" si="30"/>
        <v>41489393.925000004</v>
      </c>
      <c r="U138" s="282">
        <f t="shared" si="30"/>
        <v>41489393.925000004</v>
      </c>
      <c r="V138" s="364"/>
      <c r="W138" s="272">
        <f t="shared" si="24"/>
        <v>497872727.10000008</v>
      </c>
      <c r="X138" s="273">
        <f t="shared" si="25"/>
        <v>0.14964614580703339</v>
      </c>
    </row>
    <row r="139" spans="1:24">
      <c r="A139" s="297" t="str">
        <f t="shared" si="21"/>
        <v>421p</v>
      </c>
      <c r="B139" s="454" t="str">
        <f>+VLOOKUP(LEFT($A139,LEN(A139)-1)*1,Master!$D$27:$G$225,4,FALSE)</f>
        <v>Social Security</v>
      </c>
      <c r="C139" s="455"/>
      <c r="D139" s="455"/>
      <c r="E139" s="455"/>
      <c r="F139" s="455"/>
      <c r="G139" s="188">
        <f>+INDEX(DataEx!$1:$1048576,MATCH('2013'!$A139,DataEx!$D:$D,0),MATCH('2013'!G$101,DataEx!$216:$216,0))</f>
        <v>5084083.333333333</v>
      </c>
      <c r="H139" s="188">
        <f>+INDEX(DataEx!$1:$1048576,MATCH('2013'!$A139,DataEx!$D:$D,0),MATCH('2013'!H$101,DataEx!$216:$216,0))</f>
        <v>5084083.333333333</v>
      </c>
      <c r="I139" s="188">
        <f>+INDEX(DataEx!$1:$1048576,MATCH('2013'!$A139,DataEx!$D:$D,0),MATCH('2013'!I$101,DataEx!$216:$216,0))</f>
        <v>5084083.333333333</v>
      </c>
      <c r="J139" s="188"/>
      <c r="K139" s="188">
        <f>+INDEX(DataEx!$1:$1048576,MATCH('2013'!$A139,DataEx!$D:$D,0),MATCH('2013'!K$101,DataEx!$216:$216,0))</f>
        <v>5084083.333333333</v>
      </c>
      <c r="L139" s="188">
        <f>+INDEX(DataEx!$1:$1048576,MATCH('2013'!$A139,DataEx!$D:$D,0),MATCH('2013'!L$101,DataEx!$216:$216,0))</f>
        <v>5084083.333333333</v>
      </c>
      <c r="M139" s="188">
        <f>+INDEX(DataEx!$1:$1048576,MATCH('2013'!$A139,DataEx!$D:$D,0),MATCH('2013'!M$101,DataEx!$216:$216,0))</f>
        <v>5084083.333333333</v>
      </c>
      <c r="N139" s="188"/>
      <c r="O139" s="188">
        <f>+INDEX(DataEx!$1:$1048576,MATCH('2013'!$A139,DataEx!$D:$D,0),MATCH('2013'!O$101,DataEx!$216:$216,0))</f>
        <v>5084083.333333333</v>
      </c>
      <c r="P139" s="188">
        <f>+INDEX(DataEx!$1:$1048576,MATCH('2013'!$A139,DataEx!$D:$D,0),MATCH('2013'!P$101,DataEx!$216:$216,0))</f>
        <v>5084083.333333333</v>
      </c>
      <c r="Q139" s="188">
        <f>+INDEX(DataEx!$1:$1048576,MATCH('2013'!$A139,DataEx!$D:$D,0),MATCH('2013'!Q$101,DataEx!$216:$216,0))</f>
        <v>5084083.333333333</v>
      </c>
      <c r="R139" s="188"/>
      <c r="S139" s="188">
        <f>+INDEX(DataEx!$1:$1048576,MATCH('2013'!$A139,DataEx!$D:$D,0),MATCH('2013'!S$101,DataEx!$216:$216,0))</f>
        <v>5084083.333333333</v>
      </c>
      <c r="T139" s="188">
        <f>+INDEX(DataEx!$1:$1048576,MATCH('2013'!$A139,DataEx!$D:$D,0),MATCH('2013'!T$101,DataEx!$216:$216,0))</f>
        <v>5084083.333333333</v>
      </c>
      <c r="U139" s="188">
        <f>+INDEX(DataEx!$1:$1048576,MATCH('2013'!$A139,DataEx!$D:$D,0),MATCH('2013'!U$101,DataEx!$216:$216,0))</f>
        <v>5084083.333333333</v>
      </c>
      <c r="V139" s="188"/>
      <c r="W139" s="269">
        <f t="shared" si="24"/>
        <v>61009000.000000007</v>
      </c>
      <c r="X139" s="270">
        <f t="shared" si="25"/>
        <v>1.83375413285242E-2</v>
      </c>
    </row>
    <row r="140" spans="1:24">
      <c r="A140" s="297" t="str">
        <f t="shared" si="21"/>
        <v>422p</v>
      </c>
      <c r="B140" s="454" t="str">
        <f>+VLOOKUP(LEFT($A140,LEN(A140)-1)*1,Master!$D$27:$G$225,4,FALSE)</f>
        <v>Funds for redundant labor</v>
      </c>
      <c r="C140" s="455"/>
      <c r="D140" s="455"/>
      <c r="E140" s="455"/>
      <c r="F140" s="455"/>
      <c r="G140" s="188">
        <f>+INDEX(DataEx!$1:$1048576,MATCH('2013'!$A140,DataEx!$D:$D,0),MATCH('2013'!G$101,DataEx!$216:$216,0))</f>
        <v>1280004.1666666665</v>
      </c>
      <c r="H140" s="188">
        <f>+INDEX(DataEx!$1:$1048576,MATCH('2013'!$A140,DataEx!$D:$D,0),MATCH('2013'!H$101,DataEx!$216:$216,0))</f>
        <v>1280004.1666666665</v>
      </c>
      <c r="I140" s="188">
        <f>+INDEX(DataEx!$1:$1048576,MATCH('2013'!$A140,DataEx!$D:$D,0),MATCH('2013'!I$101,DataEx!$216:$216,0))</f>
        <v>1280004.1666666665</v>
      </c>
      <c r="J140" s="188"/>
      <c r="K140" s="188">
        <f>+INDEX(DataEx!$1:$1048576,MATCH('2013'!$A140,DataEx!$D:$D,0),MATCH('2013'!K$101,DataEx!$216:$216,0))</f>
        <v>1280004.1666666665</v>
      </c>
      <c r="L140" s="188">
        <f>+INDEX(DataEx!$1:$1048576,MATCH('2013'!$A140,DataEx!$D:$D,0),MATCH('2013'!L$101,DataEx!$216:$216,0))</f>
        <v>1280004.1666666665</v>
      </c>
      <c r="M140" s="188">
        <f>+INDEX(DataEx!$1:$1048576,MATCH('2013'!$A140,DataEx!$D:$D,0),MATCH('2013'!M$101,DataEx!$216:$216,0))</f>
        <v>1280004.1666666665</v>
      </c>
      <c r="N140" s="188"/>
      <c r="O140" s="188">
        <f>+INDEX(DataEx!$1:$1048576,MATCH('2013'!$A140,DataEx!$D:$D,0),MATCH('2013'!O$101,DataEx!$216:$216,0))</f>
        <v>1280004.1666666665</v>
      </c>
      <c r="P140" s="188">
        <f>+INDEX(DataEx!$1:$1048576,MATCH('2013'!$A140,DataEx!$D:$D,0),MATCH('2013'!P$101,DataEx!$216:$216,0))</f>
        <v>1280004.1666666665</v>
      </c>
      <c r="Q140" s="188">
        <f>+INDEX(DataEx!$1:$1048576,MATCH('2013'!$A140,DataEx!$D:$D,0),MATCH('2013'!Q$101,DataEx!$216:$216,0))</f>
        <v>1280004.1666666665</v>
      </c>
      <c r="R140" s="188"/>
      <c r="S140" s="188">
        <f>+INDEX(DataEx!$1:$1048576,MATCH('2013'!$A140,DataEx!$D:$D,0),MATCH('2013'!S$101,DataEx!$216:$216,0))</f>
        <v>1280004.1666666665</v>
      </c>
      <c r="T140" s="188">
        <f>+INDEX(DataEx!$1:$1048576,MATCH('2013'!$A140,DataEx!$D:$D,0),MATCH('2013'!T$101,DataEx!$216:$216,0))</f>
        <v>1280004.1666666665</v>
      </c>
      <c r="U140" s="188">
        <f>+INDEX(DataEx!$1:$1048576,MATCH('2013'!$A140,DataEx!$D:$D,0),MATCH('2013'!U$101,DataEx!$216:$216,0))</f>
        <v>1280004.1666666665</v>
      </c>
      <c r="V140" s="188"/>
      <c r="W140" s="269">
        <f t="shared" si="24"/>
        <v>15360049.999999994</v>
      </c>
      <c r="X140" s="270">
        <f t="shared" si="25"/>
        <v>4.6167868951006892E-3</v>
      </c>
    </row>
    <row r="141" spans="1:24">
      <c r="A141" s="297" t="str">
        <f t="shared" si="21"/>
        <v>423p</v>
      </c>
      <c r="B141" s="454" t="str">
        <f>+VLOOKUP(LEFT($A141,LEN(A141)-1)*1,Master!$D$27:$G$225,4,FALSE)</f>
        <v>Pension and Disability Insurance</v>
      </c>
      <c r="C141" s="455"/>
      <c r="D141" s="455"/>
      <c r="E141" s="455"/>
      <c r="F141" s="455"/>
      <c r="G141" s="188">
        <f>+INDEX(DataEx!$1:$1048576,MATCH('2013'!$A141,DataEx!$D:$D,0),MATCH('2013'!G$101,DataEx!$216:$216,0))</f>
        <v>33408639.758333333</v>
      </c>
      <c r="H141" s="188">
        <f>+INDEX(DataEx!$1:$1048576,MATCH('2013'!$A141,DataEx!$D:$D,0),MATCH('2013'!H$101,DataEx!$216:$216,0))</f>
        <v>33408639.758333333</v>
      </c>
      <c r="I141" s="188">
        <f>+INDEX(DataEx!$1:$1048576,MATCH('2013'!$A141,DataEx!$D:$D,0),MATCH('2013'!I$101,DataEx!$216:$216,0))</f>
        <v>33408639.758333333</v>
      </c>
      <c r="J141" s="188"/>
      <c r="K141" s="188">
        <f>+INDEX(DataEx!$1:$1048576,MATCH('2013'!$A141,DataEx!$D:$D,0),MATCH('2013'!K$101,DataEx!$216:$216,0))</f>
        <v>33408639.758333333</v>
      </c>
      <c r="L141" s="188">
        <f>+INDEX(DataEx!$1:$1048576,MATCH('2013'!$A141,DataEx!$D:$D,0),MATCH('2013'!L$101,DataEx!$216:$216,0))</f>
        <v>33408639.758333333</v>
      </c>
      <c r="M141" s="188">
        <f>+INDEX(DataEx!$1:$1048576,MATCH('2013'!$A141,DataEx!$D:$D,0),MATCH('2013'!M$101,DataEx!$216:$216,0))</f>
        <v>33408639.758333333</v>
      </c>
      <c r="N141" s="188"/>
      <c r="O141" s="188">
        <f>+INDEX(DataEx!$1:$1048576,MATCH('2013'!$A141,DataEx!$D:$D,0),MATCH('2013'!O$101,DataEx!$216:$216,0))</f>
        <v>33408639.758333333</v>
      </c>
      <c r="P141" s="188">
        <f>+INDEX(DataEx!$1:$1048576,MATCH('2013'!$A141,DataEx!$D:$D,0),MATCH('2013'!P$101,DataEx!$216:$216,0))</f>
        <v>33408639.758333333</v>
      </c>
      <c r="Q141" s="188">
        <f>+INDEX(DataEx!$1:$1048576,MATCH('2013'!$A141,DataEx!$D:$D,0),MATCH('2013'!Q$101,DataEx!$216:$216,0))</f>
        <v>33408639.758333333</v>
      </c>
      <c r="R141" s="188"/>
      <c r="S141" s="188">
        <f>+INDEX(DataEx!$1:$1048576,MATCH('2013'!$A141,DataEx!$D:$D,0),MATCH('2013'!S$101,DataEx!$216:$216,0))</f>
        <v>33408639.758333333</v>
      </c>
      <c r="T141" s="188">
        <f>+INDEX(DataEx!$1:$1048576,MATCH('2013'!$A141,DataEx!$D:$D,0),MATCH('2013'!T$101,DataEx!$216:$216,0))</f>
        <v>33408639.758333333</v>
      </c>
      <c r="U141" s="188">
        <f>+INDEX(DataEx!$1:$1048576,MATCH('2013'!$A141,DataEx!$D:$D,0),MATCH('2013'!U$101,DataEx!$216:$216,0))</f>
        <v>33408639.758333333</v>
      </c>
      <c r="V141" s="188"/>
      <c r="W141" s="269">
        <f t="shared" si="24"/>
        <v>400903677.09999996</v>
      </c>
      <c r="X141" s="270">
        <f t="shared" si="25"/>
        <v>0.12050005323113916</v>
      </c>
    </row>
    <row r="142" spans="1:24">
      <c r="A142" s="297" t="str">
        <f t="shared" si="21"/>
        <v>424p</v>
      </c>
      <c r="B142" s="454" t="str">
        <f>+VLOOKUP(LEFT($A142,LEN(A142)-1)*1,Master!$D$27:$G$225,4,FALSE)</f>
        <v>Other Health Care Transfers</v>
      </c>
      <c r="C142" s="455"/>
      <c r="D142" s="455"/>
      <c r="E142" s="455"/>
      <c r="F142" s="455"/>
      <c r="G142" s="188">
        <f>+INDEX(DataEx!$1:$1048576,MATCH('2013'!$A142,DataEx!$D:$D,0),MATCH('2013'!G$101,DataEx!$216:$216,0))</f>
        <v>1133333.3333333333</v>
      </c>
      <c r="H142" s="188">
        <f>+INDEX(DataEx!$1:$1048576,MATCH('2013'!$A142,DataEx!$D:$D,0),MATCH('2013'!H$101,DataEx!$216:$216,0))</f>
        <v>1133333.3333333333</v>
      </c>
      <c r="I142" s="188">
        <f>+INDEX(DataEx!$1:$1048576,MATCH('2013'!$A142,DataEx!$D:$D,0),MATCH('2013'!I$101,DataEx!$216:$216,0))</f>
        <v>1133333.3333333333</v>
      </c>
      <c r="J142" s="188"/>
      <c r="K142" s="188">
        <f>+INDEX(DataEx!$1:$1048576,MATCH('2013'!$A142,DataEx!$D:$D,0),MATCH('2013'!K$101,DataEx!$216:$216,0))</f>
        <v>1133333.3333333333</v>
      </c>
      <c r="L142" s="188">
        <f>+INDEX(DataEx!$1:$1048576,MATCH('2013'!$A142,DataEx!$D:$D,0),MATCH('2013'!L$101,DataEx!$216:$216,0))</f>
        <v>1133333.3333333333</v>
      </c>
      <c r="M142" s="188">
        <f>+INDEX(DataEx!$1:$1048576,MATCH('2013'!$A142,DataEx!$D:$D,0),MATCH('2013'!M$101,DataEx!$216:$216,0))</f>
        <v>1133333.3333333333</v>
      </c>
      <c r="N142" s="188"/>
      <c r="O142" s="188">
        <f>+INDEX(DataEx!$1:$1048576,MATCH('2013'!$A142,DataEx!$D:$D,0),MATCH('2013'!O$101,DataEx!$216:$216,0))</f>
        <v>1133333.3333333333</v>
      </c>
      <c r="P142" s="188">
        <f>+INDEX(DataEx!$1:$1048576,MATCH('2013'!$A142,DataEx!$D:$D,0),MATCH('2013'!P$101,DataEx!$216:$216,0))</f>
        <v>1133333.3333333333</v>
      </c>
      <c r="Q142" s="188">
        <f>+INDEX(DataEx!$1:$1048576,MATCH('2013'!$A142,DataEx!$D:$D,0),MATCH('2013'!Q$101,DataEx!$216:$216,0))</f>
        <v>1133333.3333333333</v>
      </c>
      <c r="R142" s="188"/>
      <c r="S142" s="188">
        <f>+INDEX(DataEx!$1:$1048576,MATCH('2013'!$A142,DataEx!$D:$D,0),MATCH('2013'!S$101,DataEx!$216:$216,0))</f>
        <v>1133333.3333333333</v>
      </c>
      <c r="T142" s="188">
        <f>+INDEX(DataEx!$1:$1048576,MATCH('2013'!$A142,DataEx!$D:$D,0),MATCH('2013'!T$101,DataEx!$216:$216,0))</f>
        <v>1133333.3333333333</v>
      </c>
      <c r="U142" s="188">
        <f>+INDEX(DataEx!$1:$1048576,MATCH('2013'!$A142,DataEx!$D:$D,0),MATCH('2013'!U$101,DataEx!$216:$216,0))</f>
        <v>1133333.3333333333</v>
      </c>
      <c r="V142" s="188"/>
      <c r="W142" s="269">
        <f t="shared" si="24"/>
        <v>13600000.000000002</v>
      </c>
      <c r="X142" s="270">
        <f t="shared" si="25"/>
        <v>4.0877667568379929E-3</v>
      </c>
    </row>
    <row r="143" spans="1:24">
      <c r="A143" s="297" t="str">
        <f t="shared" si="21"/>
        <v>425p</v>
      </c>
      <c r="B143" s="454" t="str">
        <f>+VLOOKUP(LEFT($A143,LEN(A143)-1)*1,Master!$D$27:$G$225,4,FALSE)</f>
        <v>Other Health Care Insurance</v>
      </c>
      <c r="C143" s="455"/>
      <c r="D143" s="455"/>
      <c r="E143" s="455"/>
      <c r="F143" s="455"/>
      <c r="G143" s="188">
        <f>+INDEX(DataEx!$1:$1048576,MATCH('2013'!$A143,DataEx!$D:$D,0),MATCH('2013'!G$101,DataEx!$216:$216,0))</f>
        <v>583333.33333333326</v>
      </c>
      <c r="H143" s="188">
        <f>+INDEX(DataEx!$1:$1048576,MATCH('2013'!$A143,DataEx!$D:$D,0),MATCH('2013'!H$101,DataEx!$216:$216,0))</f>
        <v>583333.33333333326</v>
      </c>
      <c r="I143" s="188">
        <f>+INDEX(DataEx!$1:$1048576,MATCH('2013'!$A143,DataEx!$D:$D,0),MATCH('2013'!I$101,DataEx!$216:$216,0))</f>
        <v>583333.33333333326</v>
      </c>
      <c r="J143" s="188"/>
      <c r="K143" s="188">
        <f>+INDEX(DataEx!$1:$1048576,MATCH('2013'!$A143,DataEx!$D:$D,0),MATCH('2013'!K$101,DataEx!$216:$216,0))</f>
        <v>583333.33333333326</v>
      </c>
      <c r="L143" s="188">
        <f>+INDEX(DataEx!$1:$1048576,MATCH('2013'!$A143,DataEx!$D:$D,0),MATCH('2013'!L$101,DataEx!$216:$216,0))</f>
        <v>583333.33333333326</v>
      </c>
      <c r="M143" s="188">
        <f>+INDEX(DataEx!$1:$1048576,MATCH('2013'!$A143,DataEx!$D:$D,0),MATCH('2013'!M$101,DataEx!$216:$216,0))</f>
        <v>583333.33333333326</v>
      </c>
      <c r="N143" s="188"/>
      <c r="O143" s="188">
        <f>+INDEX(DataEx!$1:$1048576,MATCH('2013'!$A143,DataEx!$D:$D,0),MATCH('2013'!O$101,DataEx!$216:$216,0))</f>
        <v>583333.33333333326</v>
      </c>
      <c r="P143" s="188">
        <f>+INDEX(DataEx!$1:$1048576,MATCH('2013'!$A143,DataEx!$D:$D,0),MATCH('2013'!P$101,DataEx!$216:$216,0))</f>
        <v>583333.33333333326</v>
      </c>
      <c r="Q143" s="188">
        <f>+INDEX(DataEx!$1:$1048576,MATCH('2013'!$A143,DataEx!$D:$D,0),MATCH('2013'!Q$101,DataEx!$216:$216,0))</f>
        <v>583333.33333333326</v>
      </c>
      <c r="R143" s="188"/>
      <c r="S143" s="188">
        <f>+INDEX(DataEx!$1:$1048576,MATCH('2013'!$A143,DataEx!$D:$D,0),MATCH('2013'!S$101,DataEx!$216:$216,0))</f>
        <v>583333.33333333326</v>
      </c>
      <c r="T143" s="188">
        <f>+INDEX(DataEx!$1:$1048576,MATCH('2013'!$A143,DataEx!$D:$D,0),MATCH('2013'!T$101,DataEx!$216:$216,0))</f>
        <v>583333.33333333326</v>
      </c>
      <c r="U143" s="188">
        <f>+INDEX(DataEx!$1:$1048576,MATCH('2013'!$A143,DataEx!$D:$D,0),MATCH('2013'!U$101,DataEx!$216:$216,0))</f>
        <v>583333.33333333326</v>
      </c>
      <c r="V143" s="188"/>
      <c r="W143" s="269">
        <f t="shared" si="24"/>
        <v>6999999.9999999972</v>
      </c>
      <c r="X143" s="270">
        <f t="shared" si="25"/>
        <v>2.1039975954313186E-3</v>
      </c>
    </row>
    <row r="144" spans="1:24">
      <c r="A144" s="297" t="str">
        <f t="shared" si="21"/>
        <v>43p</v>
      </c>
      <c r="B144" s="468" t="str">
        <f>+VLOOKUP(LEFT($A144,LEN(A144)-1)*1,Master!$D$27:$G$225,4,FALSE)</f>
        <v xml:space="preserve">Transfers to Institutions, Individuals, NGO and Public Sector </v>
      </c>
      <c r="C144" s="469"/>
      <c r="D144" s="469"/>
      <c r="E144" s="469"/>
      <c r="F144" s="469"/>
      <c r="G144" s="200">
        <f>+INDEX(DataEx!$1:$1048576,MATCH('2013'!$A144,DataEx!$D:$D,0),MATCH('2013'!G$6,DataEx!$7:$7,0))</f>
        <v>7656724.8525</v>
      </c>
      <c r="H144" s="200">
        <f>+INDEX(DataEx!$1:$1048576,MATCH('2013'!$A144,DataEx!$D:$D,0),MATCH('2013'!H$6,DataEx!$7:$7,0))</f>
        <v>7656724.8525</v>
      </c>
      <c r="I144" s="200">
        <f>+INDEX(DataEx!$1:$1048576,MATCH('2013'!$A144,DataEx!$D:$D,0),MATCH('2013'!I$6,DataEx!$7:$7,0))</f>
        <v>7656724.8525</v>
      </c>
      <c r="J144" s="200"/>
      <c r="K144" s="200">
        <f>+INDEX(DataEx!$1:$1048576,MATCH('2013'!$A144,DataEx!$D:$D,0),MATCH('2013'!K$6,DataEx!$7:$7,0))</f>
        <v>7656724.8525</v>
      </c>
      <c r="L144" s="200">
        <f>+INDEX(DataEx!$1:$1048576,MATCH('2013'!$A144,DataEx!$D:$D,0),MATCH('2013'!L$6,DataEx!$7:$7,0))</f>
        <v>7656724.8525</v>
      </c>
      <c r="M144" s="200">
        <f>+INDEX(DataEx!$1:$1048576,MATCH('2013'!$A144,DataEx!$D:$D,0),MATCH('2013'!M$6,DataEx!$7:$7,0))</f>
        <v>7656724.8525</v>
      </c>
      <c r="N144" s="200"/>
      <c r="O144" s="200">
        <f>+INDEX(DataEx!$1:$1048576,MATCH('2013'!$A144,DataEx!$D:$D,0),MATCH('2013'!O$6,DataEx!$7:$7,0))</f>
        <v>7656724.8525</v>
      </c>
      <c r="P144" s="200">
        <f>+INDEX(DataEx!$1:$1048576,MATCH('2013'!$A144,DataEx!$D:$D,0),MATCH('2013'!P$6,DataEx!$7:$7,0))</f>
        <v>7656724.8525</v>
      </c>
      <c r="Q144" s="200">
        <f>+INDEX(DataEx!$1:$1048576,MATCH('2013'!$A144,DataEx!$D:$D,0),MATCH('2013'!Q$6,DataEx!$7:$7,0))</f>
        <v>7656724.8525</v>
      </c>
      <c r="R144" s="200"/>
      <c r="S144" s="200">
        <f>+INDEX(DataEx!$1:$1048576,MATCH('2013'!$A144,DataEx!$D:$D,0),MATCH('2013'!S$6,DataEx!$7:$7,0))</f>
        <v>7656724.8525</v>
      </c>
      <c r="T144" s="200">
        <f>+INDEX(DataEx!$1:$1048576,MATCH('2013'!$A144,DataEx!$D:$D,0),MATCH('2013'!T$6,DataEx!$7:$7,0))</f>
        <v>7656724.8525</v>
      </c>
      <c r="U144" s="274">
        <f>+INDEX(DataEx!$1:$1048576,MATCH('2013'!$A144,DataEx!$D:$D,0),MATCH('2013'!U$6,DataEx!$7:$7,0))</f>
        <v>7656724.8525</v>
      </c>
      <c r="V144" s="200"/>
      <c r="W144" s="272">
        <f>+SUM(G144:U144)</f>
        <v>91880698.230000019</v>
      </c>
      <c r="X144" s="273">
        <f t="shared" si="25"/>
        <v>2.7616681163210106E-2</v>
      </c>
    </row>
    <row r="145" spans="1:24">
      <c r="A145" s="297" t="str">
        <f t="shared" si="21"/>
        <v>44p</v>
      </c>
      <c r="B145" s="468" t="str">
        <f>+VLOOKUP(LEFT($A145,LEN(A145)-1)*1,Master!$D$27:$G$225,4,FALSE)</f>
        <v>Capital Expenditure</v>
      </c>
      <c r="C145" s="469"/>
      <c r="D145" s="469"/>
      <c r="E145" s="469"/>
      <c r="F145" s="469"/>
      <c r="G145" s="200">
        <f>+INDEX(DataEx!$1:$1048576,MATCH('2013'!$A145,DataEx!$D:$D,0),MATCH('2013'!G$6,DataEx!$7:$7,0))</f>
        <v>0</v>
      </c>
      <c r="H145" s="200">
        <f>+INDEX(DataEx!$1:$1048576,MATCH('2013'!$A145,DataEx!$D:$D,0),MATCH('2013'!H$6,DataEx!$7:$7,0))</f>
        <v>0</v>
      </c>
      <c r="I145" s="200">
        <f>+INDEX(DataEx!$1:$1048576,MATCH('2013'!$A145,DataEx!$D:$D,0),MATCH('2013'!I$6,DataEx!$7:$7,0))</f>
        <v>0</v>
      </c>
      <c r="J145" s="200"/>
      <c r="K145" s="200">
        <f>+INDEX(DataEx!$1:$1048576,MATCH('2013'!$A145,DataEx!$D:$D,0),MATCH('2013'!K$6,DataEx!$7:$7,0))</f>
        <v>0</v>
      </c>
      <c r="L145" s="200">
        <f>+INDEX(DataEx!$1:$1048576,MATCH('2013'!$A145,DataEx!$D:$D,0),MATCH('2013'!L$6,DataEx!$7:$7,0))</f>
        <v>0</v>
      </c>
      <c r="M145" s="200">
        <f>+INDEX(DataEx!$1:$1048576,MATCH('2013'!$A145,DataEx!$D:$D,0),MATCH('2013'!M$6,DataEx!$7:$7,0))</f>
        <v>0</v>
      </c>
      <c r="N145" s="200"/>
      <c r="O145" s="200">
        <f>+INDEX(DataEx!$1:$1048576,MATCH('2013'!$A145,DataEx!$D:$D,0),MATCH('2013'!O$6,DataEx!$7:$7,0))</f>
        <v>0</v>
      </c>
      <c r="P145" s="200">
        <f>+INDEX(DataEx!$1:$1048576,MATCH('2013'!$A145,DataEx!$D:$D,0),MATCH('2013'!P$6,DataEx!$7:$7,0))</f>
        <v>0</v>
      </c>
      <c r="Q145" s="200">
        <f>+INDEX(DataEx!$1:$1048576,MATCH('2013'!$A145,DataEx!$D:$D,0),MATCH('2013'!Q$6,DataEx!$7:$7,0))</f>
        <v>0</v>
      </c>
      <c r="R145" s="200"/>
      <c r="S145" s="200">
        <f>+INDEX(DataEx!$1:$1048576,MATCH('2013'!$A145,DataEx!$D:$D,0),MATCH('2013'!S$6,DataEx!$7:$7,0))</f>
        <v>0</v>
      </c>
      <c r="T145" s="200">
        <f>+INDEX(DataEx!$1:$1048576,MATCH('2013'!$A145,DataEx!$D:$D,0),MATCH('2013'!T$6,DataEx!$7:$7,0))</f>
        <v>0</v>
      </c>
      <c r="U145" s="200">
        <f>+INDEX(DataEx!$1:$1048576,MATCH('2013'!$A145,DataEx!$D:$D,0),MATCH('2013'!U$6,DataEx!$7:$7,0))</f>
        <v>0</v>
      </c>
      <c r="V145" s="200"/>
      <c r="W145" s="272">
        <f t="shared" si="24"/>
        <v>0</v>
      </c>
      <c r="X145" s="273">
        <f t="shared" si="25"/>
        <v>0</v>
      </c>
    </row>
    <row r="146" spans="1:24">
      <c r="A146" s="297" t="str">
        <f t="shared" si="21"/>
        <v>451p</v>
      </c>
      <c r="B146" s="472" t="str">
        <f>+VLOOKUP(LEFT($A146,LEN(A146)-1)*1,Master!$D$27:$G$225,4,FALSE)</f>
        <v>Credits and Borrowings</v>
      </c>
      <c r="C146" s="473"/>
      <c r="D146" s="473"/>
      <c r="E146" s="473"/>
      <c r="F146" s="473"/>
      <c r="G146" s="188">
        <f>+INDEX(DataEx!$1:$1048576,MATCH('2013'!$A146,DataEx!$D:$D,0),MATCH('2013'!G$101,DataEx!$216:$216,0))</f>
        <v>143333.33333333334</v>
      </c>
      <c r="H146" s="188">
        <f>+INDEX(DataEx!$1:$1048576,MATCH('2013'!$A146,DataEx!$D:$D,0),MATCH('2013'!H$101,DataEx!$216:$216,0))</f>
        <v>143333.33333333334</v>
      </c>
      <c r="I146" s="188">
        <f>+INDEX(DataEx!$1:$1048576,MATCH('2013'!$A146,DataEx!$D:$D,0),MATCH('2013'!I$101,DataEx!$216:$216,0))</f>
        <v>143333.33333333334</v>
      </c>
      <c r="J146" s="188"/>
      <c r="K146" s="188">
        <f>+INDEX(DataEx!$1:$1048576,MATCH('2013'!$A146,DataEx!$D:$D,0),MATCH('2013'!K$101,DataEx!$216:$216,0))</f>
        <v>143333.33333333334</v>
      </c>
      <c r="L146" s="188">
        <f>+INDEX(DataEx!$1:$1048576,MATCH('2013'!$A146,DataEx!$D:$D,0),MATCH('2013'!L$101,DataEx!$216:$216,0))</f>
        <v>143333.33333333334</v>
      </c>
      <c r="M146" s="188">
        <f>+INDEX(DataEx!$1:$1048576,MATCH('2013'!$A146,DataEx!$D:$D,0),MATCH('2013'!M$101,DataEx!$216:$216,0))</f>
        <v>143333.33333333334</v>
      </c>
      <c r="N146" s="188"/>
      <c r="O146" s="188">
        <f>+INDEX(DataEx!$1:$1048576,MATCH('2013'!$A146,DataEx!$D:$D,0),MATCH('2013'!O$101,DataEx!$216:$216,0))</f>
        <v>143333.33333333334</v>
      </c>
      <c r="P146" s="188">
        <f>+INDEX(DataEx!$1:$1048576,MATCH('2013'!$A146,DataEx!$D:$D,0),MATCH('2013'!P$101,DataEx!$216:$216,0))</f>
        <v>143333.33333333334</v>
      </c>
      <c r="Q146" s="188">
        <f>+INDEX(DataEx!$1:$1048576,MATCH('2013'!$A146,DataEx!$D:$D,0),MATCH('2013'!Q$101,DataEx!$216:$216,0))</f>
        <v>143333.33333333334</v>
      </c>
      <c r="R146" s="188"/>
      <c r="S146" s="188">
        <f>+INDEX(DataEx!$1:$1048576,MATCH('2013'!$A146,DataEx!$D:$D,0),MATCH('2013'!S$101,DataEx!$216:$216,0))</f>
        <v>143333.33333333334</v>
      </c>
      <c r="T146" s="188">
        <f>+INDEX(DataEx!$1:$1048576,MATCH('2013'!$A146,DataEx!$D:$D,0),MATCH('2013'!T$101,DataEx!$216:$216,0))</f>
        <v>143333.33333333334</v>
      </c>
      <c r="U146" s="188">
        <f>+INDEX(DataEx!$1:$1048576,MATCH('2013'!$A146,DataEx!$D:$D,0),MATCH('2013'!U$101,DataEx!$216:$216,0))</f>
        <v>143333.33333333334</v>
      </c>
      <c r="V146" s="188"/>
      <c r="W146" s="269">
        <f t="shared" si="24"/>
        <v>1719999.9999999998</v>
      </c>
      <c r="X146" s="270">
        <f t="shared" si="25"/>
        <v>5.1698226630598131E-4</v>
      </c>
    </row>
    <row r="147" spans="1:24">
      <c r="A147" s="297" t="str">
        <f t="shared" si="21"/>
        <v>47p</v>
      </c>
      <c r="B147" s="472" t="str">
        <f>+VLOOKUP(LEFT($A147,LEN(A147)-1)*1,Master!$D$27:$G$225,4,FALSE)</f>
        <v>Reserves</v>
      </c>
      <c r="C147" s="473"/>
      <c r="D147" s="473"/>
      <c r="E147" s="473"/>
      <c r="F147" s="473"/>
      <c r="G147" s="188">
        <f>+INDEX(DataEx!$1:$1048576,MATCH('2013'!$A147,DataEx!$D:$D,0),MATCH('2013'!G$101,DataEx!$216:$216,0))</f>
        <v>613005.79833333334</v>
      </c>
      <c r="H147" s="188">
        <f>+INDEX(DataEx!$1:$1048576,MATCH('2013'!$A147,DataEx!$D:$D,0),MATCH('2013'!H$101,DataEx!$216:$216,0))</f>
        <v>613005.79833333334</v>
      </c>
      <c r="I147" s="188">
        <f>+INDEX(DataEx!$1:$1048576,MATCH('2013'!$A147,DataEx!$D:$D,0),MATCH('2013'!I$101,DataEx!$216:$216,0))</f>
        <v>613005.79833333334</v>
      </c>
      <c r="J147" s="188"/>
      <c r="K147" s="188">
        <f>+INDEX(DataEx!$1:$1048576,MATCH('2013'!$A147,DataEx!$D:$D,0),MATCH('2013'!K$101,DataEx!$216:$216,0))</f>
        <v>613005.79833333334</v>
      </c>
      <c r="L147" s="188">
        <f>+INDEX(DataEx!$1:$1048576,MATCH('2013'!$A147,DataEx!$D:$D,0),MATCH('2013'!L$101,DataEx!$216:$216,0))</f>
        <v>613005.79833333334</v>
      </c>
      <c r="M147" s="188">
        <f>+INDEX(DataEx!$1:$1048576,MATCH('2013'!$A147,DataEx!$D:$D,0),MATCH('2013'!M$101,DataEx!$216:$216,0))</f>
        <v>613005.79833333334</v>
      </c>
      <c r="N147" s="188"/>
      <c r="O147" s="188">
        <f>+INDEX(DataEx!$1:$1048576,MATCH('2013'!$A147,DataEx!$D:$D,0),MATCH('2013'!O$101,DataEx!$216:$216,0))</f>
        <v>613005.79833333334</v>
      </c>
      <c r="P147" s="188">
        <f>+INDEX(DataEx!$1:$1048576,MATCH('2013'!$A147,DataEx!$D:$D,0),MATCH('2013'!P$101,DataEx!$216:$216,0))</f>
        <v>613005.79833333334</v>
      </c>
      <c r="Q147" s="188">
        <f>+INDEX(DataEx!$1:$1048576,MATCH('2013'!$A147,DataEx!$D:$D,0),MATCH('2013'!Q$101,DataEx!$216:$216,0))</f>
        <v>613005.79833333334</v>
      </c>
      <c r="R147" s="188"/>
      <c r="S147" s="188">
        <f>+INDEX(DataEx!$1:$1048576,MATCH('2013'!$A147,DataEx!$D:$D,0),MATCH('2013'!S$101,DataEx!$216:$216,0))</f>
        <v>613005.79833333334</v>
      </c>
      <c r="T147" s="188">
        <f>+INDEX(DataEx!$1:$1048576,MATCH('2013'!$A147,DataEx!$D:$D,0),MATCH('2013'!T$101,DataEx!$216:$216,0))</f>
        <v>613005.79833333334</v>
      </c>
      <c r="U147" s="188">
        <f>+INDEX(DataEx!$1:$1048576,MATCH('2013'!$A147,DataEx!$D:$D,0),MATCH('2013'!U$101,DataEx!$216:$216,0))</f>
        <v>613005.79833333334</v>
      </c>
      <c r="V147" s="188"/>
      <c r="W147" s="269">
        <f t="shared" si="24"/>
        <v>7356069.5800000019</v>
      </c>
      <c r="X147" s="270">
        <f t="shared" si="25"/>
        <v>2.2110218154493544E-3</v>
      </c>
    </row>
    <row r="148" spans="1:24" ht="13.5" thickBot="1">
      <c r="A148" s="297" t="str">
        <f t="shared" si="21"/>
        <v>462p</v>
      </c>
      <c r="B148" s="474" t="str">
        <f>+VLOOKUP(LEFT($A148,LEN(A148)-1)*1,Master!$D$27:$G$225,4,FALSE)</f>
        <v>Repayment of Guarantees</v>
      </c>
      <c r="C148" s="475"/>
      <c r="D148" s="475"/>
      <c r="E148" s="475"/>
      <c r="F148" s="475"/>
      <c r="G148" s="188">
        <f>+INDEX(DataEx!$1:$1048576,MATCH('2013'!$A148,DataEx!$D:$D,0),MATCH('2013'!G$101,DataEx!$216:$216,0))</f>
        <v>0</v>
      </c>
      <c r="H148" s="188">
        <f>+INDEX(DataEx!$1:$1048576,MATCH('2013'!$A148,DataEx!$D:$D,0),MATCH('2013'!H$101,DataEx!$216:$216,0))</f>
        <v>0</v>
      </c>
      <c r="I148" s="188">
        <f>+INDEX(DataEx!$1:$1048576,MATCH('2013'!$A148,DataEx!$D:$D,0),MATCH('2013'!I$101,DataEx!$216:$216,0))</f>
        <v>0</v>
      </c>
      <c r="J148" s="188"/>
      <c r="K148" s="188">
        <f>+INDEX(DataEx!$1:$1048576,MATCH('2013'!$A148,DataEx!$D:$D,0),MATCH('2013'!K$101,DataEx!$216:$216,0))</f>
        <v>0</v>
      </c>
      <c r="L148" s="188">
        <f>+INDEX(DataEx!$1:$1048576,MATCH('2013'!$A148,DataEx!$D:$D,0),MATCH('2013'!L$101,DataEx!$216:$216,0))</f>
        <v>0</v>
      </c>
      <c r="M148" s="188">
        <f>+INDEX(DataEx!$1:$1048576,MATCH('2013'!$A148,DataEx!$D:$D,0),MATCH('2013'!M$101,DataEx!$216:$216,0))</f>
        <v>0</v>
      </c>
      <c r="N148" s="188"/>
      <c r="O148" s="188">
        <f>+INDEX(DataEx!$1:$1048576,MATCH('2013'!$A148,DataEx!$D:$D,0),MATCH('2013'!O$101,DataEx!$216:$216,0))</f>
        <v>0</v>
      </c>
      <c r="P148" s="188">
        <f>+INDEX(DataEx!$1:$1048576,MATCH('2013'!$A148,DataEx!$D:$D,0),MATCH('2013'!P$101,DataEx!$216:$216,0))</f>
        <v>0</v>
      </c>
      <c r="Q148" s="188">
        <f>+INDEX(DataEx!$1:$1048576,MATCH('2013'!$A148,DataEx!$D:$D,0),MATCH('2013'!Q$101,DataEx!$216:$216,0))</f>
        <v>0</v>
      </c>
      <c r="R148" s="188"/>
      <c r="S148" s="188">
        <f>+INDEX(DataEx!$1:$1048576,MATCH('2013'!$A148,DataEx!$D:$D,0),MATCH('2013'!S$101,DataEx!$216:$216,0))</f>
        <v>0</v>
      </c>
      <c r="T148" s="188">
        <f>+INDEX(DataEx!$1:$1048576,MATCH('2013'!$A148,DataEx!$D:$D,0),MATCH('2013'!T$101,DataEx!$216:$216,0))</f>
        <v>0</v>
      </c>
      <c r="U148" s="188">
        <f>+INDEX(DataEx!$1:$1048576,MATCH('2013'!$A148,DataEx!$D:$D,0),MATCH('2013'!U$101,DataEx!$216:$216,0))</f>
        <v>0</v>
      </c>
      <c r="V148" s="188"/>
      <c r="W148" s="283">
        <f t="shared" si="24"/>
        <v>0</v>
      </c>
      <c r="X148" s="284">
        <f t="shared" si="25"/>
        <v>0</v>
      </c>
    </row>
    <row r="149" spans="1:24" ht="13.5" thickBot="1">
      <c r="A149" s="298" t="str">
        <f>+CONCATENATE(A56,"p")</f>
        <v>1000p</v>
      </c>
      <c r="B149" s="476" t="str">
        <f>+VLOOKUP(LEFT($A149,LEN(A149)-1)*1,Master!$D$27:$G$225,4,FALSE)</f>
        <v>Surplus / deficit</v>
      </c>
      <c r="C149" s="477"/>
      <c r="D149" s="477"/>
      <c r="E149" s="477"/>
      <c r="F149" s="477"/>
      <c r="G149" s="176" t="e">
        <f>+G105-G125</f>
        <v>#N/A</v>
      </c>
      <c r="H149" s="176" t="e">
        <f t="shared" ref="H149:U149" si="31">+H105-H125</f>
        <v>#N/A</v>
      </c>
      <c r="I149" s="176" t="e">
        <f t="shared" si="31"/>
        <v>#N/A</v>
      </c>
      <c r="J149" s="176"/>
      <c r="K149" s="176" t="e">
        <f t="shared" si="31"/>
        <v>#N/A</v>
      </c>
      <c r="L149" s="176" t="e">
        <f t="shared" si="31"/>
        <v>#N/A</v>
      </c>
      <c r="M149" s="176" t="e">
        <f t="shared" si="31"/>
        <v>#N/A</v>
      </c>
      <c r="N149" s="176"/>
      <c r="O149" s="176" t="e">
        <f t="shared" si="31"/>
        <v>#N/A</v>
      </c>
      <c r="P149" s="176" t="e">
        <f t="shared" si="31"/>
        <v>#N/A</v>
      </c>
      <c r="Q149" s="176" t="e">
        <f t="shared" si="31"/>
        <v>#N/A</v>
      </c>
      <c r="R149" s="176"/>
      <c r="S149" s="176" t="e">
        <f t="shared" si="31"/>
        <v>#N/A</v>
      </c>
      <c r="T149" s="176" t="e">
        <f t="shared" si="31"/>
        <v>#N/A</v>
      </c>
      <c r="U149" s="176" t="e">
        <f t="shared" si="31"/>
        <v>#N/A</v>
      </c>
      <c r="V149" s="176"/>
      <c r="W149" s="285" t="e">
        <f t="shared" si="24"/>
        <v>#N/A</v>
      </c>
      <c r="X149" s="286" t="e">
        <f t="shared" si="25"/>
        <v>#N/A</v>
      </c>
    </row>
    <row r="150" spans="1:24" ht="13.5" thickBot="1">
      <c r="A150" s="298" t="str">
        <f>+CONCATENATE(A57,"p")</f>
        <v>1001p</v>
      </c>
      <c r="B150" s="478" t="str">
        <f>+VLOOKUP(LEFT($A150,LEN(A150)-1)*1,Master!$D$27:$G$225,4,FALSE)</f>
        <v>Primary balance</v>
      </c>
      <c r="C150" s="479"/>
      <c r="D150" s="479"/>
      <c r="E150" s="479"/>
      <c r="F150" s="479"/>
      <c r="G150" s="230" t="e">
        <f>+G149+G133</f>
        <v>#N/A</v>
      </c>
      <c r="H150" s="230" t="e">
        <f t="shared" ref="H150:U150" si="32">+H149+H133</f>
        <v>#N/A</v>
      </c>
      <c r="I150" s="230" t="e">
        <f t="shared" si="32"/>
        <v>#N/A</v>
      </c>
      <c r="J150" s="230"/>
      <c r="K150" s="230" t="e">
        <f t="shared" si="32"/>
        <v>#N/A</v>
      </c>
      <c r="L150" s="230" t="e">
        <f t="shared" si="32"/>
        <v>#N/A</v>
      </c>
      <c r="M150" s="230" t="e">
        <f t="shared" si="32"/>
        <v>#N/A</v>
      </c>
      <c r="N150" s="230"/>
      <c r="O150" s="230" t="e">
        <f t="shared" si="32"/>
        <v>#N/A</v>
      </c>
      <c r="P150" s="230" t="e">
        <f t="shared" si="32"/>
        <v>#N/A</v>
      </c>
      <c r="Q150" s="230" t="e">
        <f t="shared" si="32"/>
        <v>#N/A</v>
      </c>
      <c r="R150" s="230"/>
      <c r="S150" s="230" t="e">
        <f t="shared" si="32"/>
        <v>#N/A</v>
      </c>
      <c r="T150" s="230" t="e">
        <f t="shared" si="32"/>
        <v>#N/A</v>
      </c>
      <c r="U150" s="230" t="e">
        <f t="shared" si="32"/>
        <v>#N/A</v>
      </c>
      <c r="V150" s="230"/>
      <c r="W150" s="285" t="e">
        <f t="shared" si="24"/>
        <v>#N/A</v>
      </c>
      <c r="X150" s="286" t="e">
        <f t="shared" si="25"/>
        <v>#N/A</v>
      </c>
    </row>
    <row r="151" spans="1:24">
      <c r="A151" s="298" t="str">
        <f>+CONCATENATE(A58,"p")</f>
        <v>46p</v>
      </c>
      <c r="B151" s="470" t="str">
        <f>+VLOOKUP(LEFT($A151,LEN(A151)-1)*1,Master!$D$27:$G$225,4,FALSE)</f>
        <v>Repayment of Debt</v>
      </c>
      <c r="C151" s="471"/>
      <c r="D151" s="471"/>
      <c r="E151" s="471"/>
      <c r="F151" s="471"/>
      <c r="G151" s="218">
        <f>+SUM(G152:G154)</f>
        <v>9889761</v>
      </c>
      <c r="H151" s="218">
        <f t="shared" ref="H151:U151" si="33">+SUM(H152:H154)</f>
        <v>9889761</v>
      </c>
      <c r="I151" s="218">
        <f t="shared" si="33"/>
        <v>9889761</v>
      </c>
      <c r="J151" s="218"/>
      <c r="K151" s="218">
        <f t="shared" si="33"/>
        <v>9889761</v>
      </c>
      <c r="L151" s="218">
        <f t="shared" si="33"/>
        <v>9889761</v>
      </c>
      <c r="M151" s="218">
        <f t="shared" si="33"/>
        <v>9889761</v>
      </c>
      <c r="N151" s="218"/>
      <c r="O151" s="218">
        <f t="shared" si="33"/>
        <v>9889761</v>
      </c>
      <c r="P151" s="218">
        <f t="shared" si="33"/>
        <v>9889761</v>
      </c>
      <c r="Q151" s="218">
        <f t="shared" si="33"/>
        <v>9889761</v>
      </c>
      <c r="R151" s="218"/>
      <c r="S151" s="218">
        <f t="shared" si="33"/>
        <v>9889761</v>
      </c>
      <c r="T151" s="218">
        <f t="shared" si="33"/>
        <v>9889761</v>
      </c>
      <c r="U151" s="218">
        <f t="shared" si="33"/>
        <v>9889761</v>
      </c>
      <c r="V151" s="364"/>
      <c r="W151" s="287">
        <f t="shared" si="24"/>
        <v>118677132</v>
      </c>
      <c r="X151" s="288">
        <f t="shared" si="25"/>
        <v>3.5670914337240754E-2</v>
      </c>
    </row>
    <row r="152" spans="1:24">
      <c r="A152" s="298" t="str">
        <f>+CONCATENATE(A59,"p")</f>
        <v>4611p</v>
      </c>
      <c r="B152" s="496" t="str">
        <f>+VLOOKUP(LEFT($A152,LEN(A152)-1)*1,Master!$D$27:$G$225,4,FALSE)</f>
        <v>Repayment of Domestic Debt</v>
      </c>
      <c r="C152" s="497"/>
      <c r="D152" s="497"/>
      <c r="E152" s="497"/>
      <c r="F152" s="497"/>
      <c r="G152" s="236">
        <f>+INDEX(DataEx!$1:$1048576,MATCH('2013'!$A152,DataEx!$D:$D,0),MATCH('2013'!G$6,DataEx!$7:$7,0))</f>
        <v>1983333.3333333333</v>
      </c>
      <c r="H152" s="236">
        <f>+INDEX(DataEx!$1:$1048576,MATCH('2013'!$A152,DataEx!$D:$D,0),MATCH('2013'!H$6,DataEx!$7:$7,0))</f>
        <v>1983333.3333333333</v>
      </c>
      <c r="I152" s="236">
        <f>+INDEX(DataEx!$1:$1048576,MATCH('2013'!$A152,DataEx!$D:$D,0),MATCH('2013'!I$6,DataEx!$7:$7,0))</f>
        <v>1983333.3333333333</v>
      </c>
      <c r="J152" s="236"/>
      <c r="K152" s="236">
        <f>+INDEX(DataEx!$1:$1048576,MATCH('2013'!$A152,DataEx!$D:$D,0),MATCH('2013'!K$6,DataEx!$7:$7,0))</f>
        <v>1983333.3333333333</v>
      </c>
      <c r="L152" s="236">
        <f>+INDEX(DataEx!$1:$1048576,MATCH('2013'!$A152,DataEx!$D:$D,0),MATCH('2013'!L$6,DataEx!$7:$7,0))</f>
        <v>1983333.3333333333</v>
      </c>
      <c r="M152" s="236">
        <f>+INDEX(DataEx!$1:$1048576,MATCH('2013'!$A152,DataEx!$D:$D,0),MATCH('2013'!M$6,DataEx!$7:$7,0))</f>
        <v>1983333.3333333333</v>
      </c>
      <c r="N152" s="236"/>
      <c r="O152" s="236">
        <f>+INDEX(DataEx!$1:$1048576,MATCH('2013'!$A152,DataEx!$D:$D,0),MATCH('2013'!O$6,DataEx!$7:$7,0))</f>
        <v>1983333.3333333333</v>
      </c>
      <c r="P152" s="236">
        <f>+INDEX(DataEx!$1:$1048576,MATCH('2013'!$A152,DataEx!$D:$D,0),MATCH('2013'!P$6,DataEx!$7:$7,0))</f>
        <v>1983333.3333333333</v>
      </c>
      <c r="Q152" s="236">
        <f>+INDEX(DataEx!$1:$1048576,MATCH('2013'!$A152,DataEx!$D:$D,0),MATCH('2013'!Q$6,DataEx!$7:$7,0))</f>
        <v>1983333.3333333333</v>
      </c>
      <c r="R152" s="236"/>
      <c r="S152" s="236">
        <f>+INDEX(DataEx!$1:$1048576,MATCH('2013'!$A152,DataEx!$D:$D,0),MATCH('2013'!S$6,DataEx!$7:$7,0))</f>
        <v>1983333.3333333333</v>
      </c>
      <c r="T152" s="236">
        <f>+INDEX(DataEx!$1:$1048576,MATCH('2013'!$A152,DataEx!$D:$D,0),MATCH('2013'!T$6,DataEx!$7:$7,0))</f>
        <v>1983333.3333333333</v>
      </c>
      <c r="U152" s="236">
        <f>+INDEX(DataEx!$1:$1048576,MATCH('2013'!$A152,DataEx!$D:$D,0),MATCH('2013'!U$6,DataEx!$7:$7,0))</f>
        <v>1983333.3333333333</v>
      </c>
      <c r="V152" s="236"/>
      <c r="W152" s="289">
        <f t="shared" si="24"/>
        <v>23799999.999999996</v>
      </c>
      <c r="X152" s="290">
        <f t="shared" si="25"/>
        <v>7.1535918244664855E-3</v>
      </c>
    </row>
    <row r="153" spans="1:24">
      <c r="A153" s="298" t="str">
        <f>+CONCATENATE(A60,"p")</f>
        <v>4612p</v>
      </c>
      <c r="B153" s="472" t="str">
        <f>+VLOOKUP(LEFT($A153,LEN(A153)-1)*1,Master!$D$27:$G$225,4,FALSE)</f>
        <v>Repayment of Foreign Debt</v>
      </c>
      <c r="C153" s="473"/>
      <c r="D153" s="473"/>
      <c r="E153" s="473"/>
      <c r="F153" s="473"/>
      <c r="G153" s="236">
        <f>+INDEX(DataEx!$1:$1048576,MATCH('2013'!$A153,DataEx!$D:$D,0),MATCH('2013'!G$6,DataEx!$7:$7,0))</f>
        <v>5225000</v>
      </c>
      <c r="H153" s="236">
        <f>+INDEX(DataEx!$1:$1048576,MATCH('2013'!$A153,DataEx!$D:$D,0),MATCH('2013'!H$6,DataEx!$7:$7,0))</f>
        <v>5225000</v>
      </c>
      <c r="I153" s="236">
        <f>+INDEX(DataEx!$1:$1048576,MATCH('2013'!$A153,DataEx!$D:$D,0),MATCH('2013'!I$6,DataEx!$7:$7,0))</f>
        <v>5225000</v>
      </c>
      <c r="J153" s="236"/>
      <c r="K153" s="236">
        <f>+INDEX(DataEx!$1:$1048576,MATCH('2013'!$A153,DataEx!$D:$D,0),MATCH('2013'!K$6,DataEx!$7:$7,0))</f>
        <v>5225000</v>
      </c>
      <c r="L153" s="236">
        <f>+INDEX(DataEx!$1:$1048576,MATCH('2013'!$A153,DataEx!$D:$D,0),MATCH('2013'!L$6,DataEx!$7:$7,0))</f>
        <v>5225000</v>
      </c>
      <c r="M153" s="236">
        <f>+INDEX(DataEx!$1:$1048576,MATCH('2013'!$A153,DataEx!$D:$D,0),MATCH('2013'!M$6,DataEx!$7:$7,0))</f>
        <v>5225000</v>
      </c>
      <c r="N153" s="236"/>
      <c r="O153" s="236">
        <f>+INDEX(DataEx!$1:$1048576,MATCH('2013'!$A153,DataEx!$D:$D,0),MATCH('2013'!O$6,DataEx!$7:$7,0))</f>
        <v>5225000</v>
      </c>
      <c r="P153" s="236">
        <f>+INDEX(DataEx!$1:$1048576,MATCH('2013'!$A153,DataEx!$D:$D,0),MATCH('2013'!P$6,DataEx!$7:$7,0))</f>
        <v>5225000</v>
      </c>
      <c r="Q153" s="236">
        <f>+INDEX(DataEx!$1:$1048576,MATCH('2013'!$A153,DataEx!$D:$D,0),MATCH('2013'!Q$6,DataEx!$7:$7,0))</f>
        <v>5225000</v>
      </c>
      <c r="R153" s="236"/>
      <c r="S153" s="236">
        <f>+INDEX(DataEx!$1:$1048576,MATCH('2013'!$A153,DataEx!$D:$D,0),MATCH('2013'!S$6,DataEx!$7:$7,0))</f>
        <v>5225000</v>
      </c>
      <c r="T153" s="236">
        <f>+INDEX(DataEx!$1:$1048576,MATCH('2013'!$A153,DataEx!$D:$D,0),MATCH('2013'!T$6,DataEx!$7:$7,0))</f>
        <v>5225000</v>
      </c>
      <c r="U153" s="236">
        <f>+INDEX(DataEx!$1:$1048576,MATCH('2013'!$A153,DataEx!$D:$D,0),MATCH('2013'!U$6,DataEx!$7:$7,0))</f>
        <v>5225000</v>
      </c>
      <c r="V153" s="236"/>
      <c r="W153" s="289">
        <f t="shared" si="24"/>
        <v>62700000</v>
      </c>
      <c r="X153" s="290">
        <f t="shared" si="25"/>
        <v>1.8845807033363391E-2</v>
      </c>
    </row>
    <row r="154" spans="1:24" ht="13.5" thickBot="1">
      <c r="A154" s="298" t="str">
        <f>+CONCATENATE(A54,"p")</f>
        <v>4630p</v>
      </c>
      <c r="B154" s="474" t="str">
        <f>+VLOOKUP(LEFT($A154,LEN(A154)-1)*1,Master!$D$27:$G$225,4,FALSE)</f>
        <v>Repayments of Arrears</v>
      </c>
      <c r="C154" s="475"/>
      <c r="D154" s="475"/>
      <c r="E154" s="475"/>
      <c r="F154" s="475"/>
      <c r="G154" s="236">
        <f>+INDEX(DataEx!$1:$1048576,MATCH('2013'!$A154,DataEx!$D:$D,0),MATCH('2013'!G$6,DataEx!$7:$7,0))</f>
        <v>2681427.6666666665</v>
      </c>
      <c r="H154" s="236">
        <f>+INDEX(DataEx!$1:$1048576,MATCH('2013'!$A154,DataEx!$D:$D,0),MATCH('2013'!H$6,DataEx!$7:$7,0))</f>
        <v>2681427.6666666665</v>
      </c>
      <c r="I154" s="236">
        <f>+INDEX(DataEx!$1:$1048576,MATCH('2013'!$A154,DataEx!$D:$D,0),MATCH('2013'!I$6,DataEx!$7:$7,0))</f>
        <v>2681427.6666666665</v>
      </c>
      <c r="J154" s="236"/>
      <c r="K154" s="236">
        <f>+INDEX(DataEx!$1:$1048576,MATCH('2013'!$A154,DataEx!$D:$D,0),MATCH('2013'!K$6,DataEx!$7:$7,0))</f>
        <v>2681427.6666666665</v>
      </c>
      <c r="L154" s="236">
        <f>+INDEX(DataEx!$1:$1048576,MATCH('2013'!$A154,DataEx!$D:$D,0),MATCH('2013'!L$6,DataEx!$7:$7,0))</f>
        <v>2681427.6666666665</v>
      </c>
      <c r="M154" s="236">
        <f>+INDEX(DataEx!$1:$1048576,MATCH('2013'!$A154,DataEx!$D:$D,0),MATCH('2013'!M$6,DataEx!$7:$7,0))</f>
        <v>2681427.6666666665</v>
      </c>
      <c r="N154" s="236"/>
      <c r="O154" s="236">
        <f>+INDEX(DataEx!$1:$1048576,MATCH('2013'!$A154,DataEx!$D:$D,0),MATCH('2013'!O$6,DataEx!$7:$7,0))</f>
        <v>2681427.6666666665</v>
      </c>
      <c r="P154" s="236">
        <f>+INDEX(DataEx!$1:$1048576,MATCH('2013'!$A154,DataEx!$D:$D,0),MATCH('2013'!P$6,DataEx!$7:$7,0))</f>
        <v>2681427.6666666665</v>
      </c>
      <c r="Q154" s="236">
        <f>+INDEX(DataEx!$1:$1048576,MATCH('2013'!$A154,DataEx!$D:$D,0),MATCH('2013'!Q$6,DataEx!$7:$7,0))</f>
        <v>2681427.6666666665</v>
      </c>
      <c r="R154" s="236"/>
      <c r="S154" s="236">
        <f>+INDEX(DataEx!$1:$1048576,MATCH('2013'!$A154,DataEx!$D:$D,0),MATCH('2013'!S$6,DataEx!$7:$7,0))</f>
        <v>2681427.6666666665</v>
      </c>
      <c r="T154" s="236">
        <f>+INDEX(DataEx!$1:$1048576,MATCH('2013'!$A154,DataEx!$D:$D,0),MATCH('2013'!T$6,DataEx!$7:$7,0))</f>
        <v>2681427.6666666665</v>
      </c>
      <c r="U154" s="236">
        <f>+INDEX(DataEx!$1:$1048576,MATCH('2013'!$A154,DataEx!$D:$D,0),MATCH('2013'!U$6,DataEx!$7:$7,0))</f>
        <v>2681427.6666666665</v>
      </c>
      <c r="V154" s="236"/>
      <c r="W154" s="289">
        <f t="shared" si="24"/>
        <v>32177132.000000004</v>
      </c>
      <c r="X154" s="290">
        <f t="shared" si="25"/>
        <v>9.6715154794108811E-3</v>
      </c>
    </row>
    <row r="155" spans="1:24" ht="13.5" thickBot="1">
      <c r="A155" s="298" t="str">
        <f t="shared" ref="A155:A160" si="34">+CONCATENATE(A61,"p")</f>
        <v>1002p</v>
      </c>
      <c r="B155" s="498" t="str">
        <f>+VLOOKUP(LEFT($A155,LEN(A155)-1)*1,Master!$D$27:$G$225,4,FALSE)</f>
        <v>Financing needs</v>
      </c>
      <c r="C155" s="499"/>
      <c r="D155" s="499"/>
      <c r="E155" s="499"/>
      <c r="F155" s="499"/>
      <c r="G155" s="242" t="e">
        <f>+G149-G151</f>
        <v>#N/A</v>
      </c>
      <c r="H155" s="242" t="e">
        <f t="shared" ref="H155:U155" si="35">+H149-H151</f>
        <v>#N/A</v>
      </c>
      <c r="I155" s="242" t="e">
        <f t="shared" si="35"/>
        <v>#N/A</v>
      </c>
      <c r="J155" s="242"/>
      <c r="K155" s="242" t="e">
        <f t="shared" si="35"/>
        <v>#N/A</v>
      </c>
      <c r="L155" s="242" t="e">
        <f t="shared" si="35"/>
        <v>#N/A</v>
      </c>
      <c r="M155" s="242" t="e">
        <f t="shared" si="35"/>
        <v>#N/A</v>
      </c>
      <c r="N155" s="242"/>
      <c r="O155" s="242" t="e">
        <f t="shared" si="35"/>
        <v>#N/A</v>
      </c>
      <c r="P155" s="242" t="e">
        <f t="shared" si="35"/>
        <v>#N/A</v>
      </c>
      <c r="Q155" s="242" t="e">
        <f t="shared" si="35"/>
        <v>#N/A</v>
      </c>
      <c r="R155" s="242"/>
      <c r="S155" s="242" t="e">
        <f t="shared" si="35"/>
        <v>#N/A</v>
      </c>
      <c r="T155" s="242" t="e">
        <f t="shared" si="35"/>
        <v>#N/A</v>
      </c>
      <c r="U155" s="242" t="e">
        <f t="shared" si="35"/>
        <v>#N/A</v>
      </c>
      <c r="V155" s="242"/>
      <c r="W155" s="291" t="e">
        <f t="shared" si="24"/>
        <v>#N/A</v>
      </c>
      <c r="X155" s="292" t="e">
        <f t="shared" si="25"/>
        <v>#N/A</v>
      </c>
    </row>
    <row r="156" spans="1:24" ht="13.5" thickBot="1">
      <c r="A156" s="298" t="str">
        <f t="shared" si="34"/>
        <v>1003p</v>
      </c>
      <c r="B156" s="462" t="str">
        <f>+VLOOKUP(LEFT($A156,LEN(A156)-1)*1,Master!$D$27:$G$225,4,FALSE)</f>
        <v>Financing</v>
      </c>
      <c r="C156" s="463"/>
      <c r="D156" s="463"/>
      <c r="E156" s="463"/>
      <c r="F156" s="463"/>
      <c r="G156" s="176" t="e">
        <f>+SUM(G157:G160)</f>
        <v>#N/A</v>
      </c>
      <c r="H156" s="176" t="e">
        <f t="shared" ref="H156:U156" si="36">+SUM(H157:H160)</f>
        <v>#N/A</v>
      </c>
      <c r="I156" s="176" t="e">
        <f t="shared" si="36"/>
        <v>#N/A</v>
      </c>
      <c r="J156" s="176"/>
      <c r="K156" s="176" t="e">
        <f t="shared" si="36"/>
        <v>#N/A</v>
      </c>
      <c r="L156" s="176" t="e">
        <f t="shared" si="36"/>
        <v>#N/A</v>
      </c>
      <c r="M156" s="176" t="e">
        <f t="shared" si="36"/>
        <v>#N/A</v>
      </c>
      <c r="N156" s="176"/>
      <c r="O156" s="176" t="e">
        <f t="shared" si="36"/>
        <v>#N/A</v>
      </c>
      <c r="P156" s="176" t="e">
        <f t="shared" si="36"/>
        <v>#N/A</v>
      </c>
      <c r="Q156" s="176" t="e">
        <f t="shared" si="36"/>
        <v>#N/A</v>
      </c>
      <c r="R156" s="176"/>
      <c r="S156" s="176" t="e">
        <f t="shared" si="36"/>
        <v>#N/A</v>
      </c>
      <c r="T156" s="176" t="e">
        <f t="shared" si="36"/>
        <v>#N/A</v>
      </c>
      <c r="U156" s="176" t="e">
        <f t="shared" si="36"/>
        <v>#N/A</v>
      </c>
      <c r="V156" s="176"/>
      <c r="W156" s="293" t="e">
        <f t="shared" si="24"/>
        <v>#N/A</v>
      </c>
      <c r="X156" s="294" t="e">
        <f t="shared" si="25"/>
        <v>#N/A</v>
      </c>
    </row>
    <row r="157" spans="1:24">
      <c r="A157" s="298" t="str">
        <f t="shared" si="34"/>
        <v>7511p</v>
      </c>
      <c r="B157" s="496" t="str">
        <f>+VLOOKUP(LEFT($A157,LEN(A157)-1)*1,Master!$D$27:$G$225,4,FALSE)</f>
        <v>Domestic Loans and Borrowings</v>
      </c>
      <c r="C157" s="497"/>
      <c r="D157" s="497"/>
      <c r="E157" s="497"/>
      <c r="F157" s="497"/>
      <c r="G157" s="236">
        <f>+INDEX(DataEx!$1:$1048576,MATCH('2013'!$A157,DataEx!$D:$D,0),MATCH('2013'!G$6,DataEx!$7:$7,0))</f>
        <v>0</v>
      </c>
      <c r="H157" s="236">
        <f>+INDEX(DataEx!$1:$1048576,MATCH('2013'!$A157,DataEx!$D:$D,0),MATCH('2013'!H$6,DataEx!$7:$7,0))</f>
        <v>0</v>
      </c>
      <c r="I157" s="236">
        <f>+INDEX(DataEx!$1:$1048576,MATCH('2013'!$A157,DataEx!$D:$D,0),MATCH('2013'!I$6,DataEx!$7:$7,0))</f>
        <v>0</v>
      </c>
      <c r="J157" s="236"/>
      <c r="K157" s="236">
        <f>+INDEX(DataEx!$1:$1048576,MATCH('2013'!$A157,DataEx!$D:$D,0),MATCH('2013'!K$6,DataEx!$7:$7,0))</f>
        <v>0</v>
      </c>
      <c r="L157" s="236">
        <f>+INDEX(DataEx!$1:$1048576,MATCH('2013'!$A157,DataEx!$D:$D,0),MATCH('2013'!L$6,DataEx!$7:$7,0))</f>
        <v>0</v>
      </c>
      <c r="M157" s="236">
        <f>+INDEX(DataEx!$1:$1048576,MATCH('2013'!$A157,DataEx!$D:$D,0),MATCH('2013'!M$6,DataEx!$7:$7,0))</f>
        <v>0</v>
      </c>
      <c r="N157" s="236"/>
      <c r="O157" s="236">
        <f>+INDEX(DataEx!$1:$1048576,MATCH('2013'!$A157,DataEx!$D:$D,0),MATCH('2013'!O$6,DataEx!$7:$7,0))</f>
        <v>0</v>
      </c>
      <c r="P157" s="236">
        <f>+INDEX(DataEx!$1:$1048576,MATCH('2013'!$A157,DataEx!$D:$D,0),MATCH('2013'!P$6,DataEx!$7:$7,0))</f>
        <v>0</v>
      </c>
      <c r="Q157" s="236">
        <f>+INDEX(DataEx!$1:$1048576,MATCH('2013'!$A157,DataEx!$D:$D,0),MATCH('2013'!Q$6,DataEx!$7:$7,0))</f>
        <v>0</v>
      </c>
      <c r="R157" s="236"/>
      <c r="S157" s="236">
        <f>+INDEX(DataEx!$1:$1048576,MATCH('2013'!$A157,DataEx!$D:$D,0),MATCH('2013'!S$6,DataEx!$7:$7,0))</f>
        <v>0</v>
      </c>
      <c r="T157" s="236">
        <f>+INDEX(DataEx!$1:$1048576,MATCH('2013'!$A157,DataEx!$D:$D,0),MATCH('2013'!T$6,DataEx!$7:$7,0))</f>
        <v>0</v>
      </c>
      <c r="U157" s="236">
        <f>+INDEX(DataEx!$1:$1048576,MATCH('2013'!$A157,DataEx!$D:$D,0),MATCH('2013'!U$6,DataEx!$7:$7,0))</f>
        <v>0</v>
      </c>
      <c r="V157" s="236"/>
      <c r="W157" s="289">
        <f t="shared" si="24"/>
        <v>0</v>
      </c>
      <c r="X157" s="290">
        <f t="shared" si="25"/>
        <v>0</v>
      </c>
    </row>
    <row r="158" spans="1:24">
      <c r="A158" s="298" t="str">
        <f t="shared" si="34"/>
        <v>7512p</v>
      </c>
      <c r="B158" s="472" t="str">
        <f>+VLOOKUP(LEFT($A158,LEN(A158)-1)*1,Master!$D$27:$G$225,4,FALSE)</f>
        <v>Foreign Loans and Borrowings</v>
      </c>
      <c r="C158" s="473"/>
      <c r="D158" s="473"/>
      <c r="E158" s="473"/>
      <c r="F158" s="473"/>
      <c r="G158" s="236">
        <f>+INDEX(DataEx!$1:$1048576,MATCH('2013'!$A158,DataEx!$D:$D,0),MATCH('2013'!G$6,DataEx!$7:$7,0))</f>
        <v>0</v>
      </c>
      <c r="H158" s="236">
        <f>+INDEX(DataEx!$1:$1048576,MATCH('2013'!$A158,DataEx!$D:$D,0),MATCH('2013'!H$6,DataEx!$7:$7,0))</f>
        <v>0</v>
      </c>
      <c r="I158" s="236">
        <f>+INDEX(DataEx!$1:$1048576,MATCH('2013'!$A158,DataEx!$D:$D,0),MATCH('2013'!I$6,DataEx!$7:$7,0))</f>
        <v>0</v>
      </c>
      <c r="J158" s="236"/>
      <c r="K158" s="236">
        <f>+INDEX(DataEx!$1:$1048576,MATCH('2013'!$A158,DataEx!$D:$D,0),MATCH('2013'!K$6,DataEx!$7:$7,0))</f>
        <v>200000000</v>
      </c>
      <c r="L158" s="236">
        <f>+INDEX(DataEx!$1:$1048576,MATCH('2013'!$A158,DataEx!$D:$D,0),MATCH('2013'!L$6,DataEx!$7:$7,0))</f>
        <v>0</v>
      </c>
      <c r="M158" s="236">
        <f>+INDEX(DataEx!$1:$1048576,MATCH('2013'!$A158,DataEx!$D:$D,0),MATCH('2013'!M$6,DataEx!$7:$7,0))</f>
        <v>0</v>
      </c>
      <c r="N158" s="236"/>
      <c r="O158" s="236">
        <f>+INDEX(DataEx!$1:$1048576,MATCH('2013'!$A158,DataEx!$D:$D,0),MATCH('2013'!O$6,DataEx!$7:$7,0))</f>
        <v>0</v>
      </c>
      <c r="P158" s="236">
        <f>+INDEX(DataEx!$1:$1048576,MATCH('2013'!$A158,DataEx!$D:$D,0),MATCH('2013'!P$6,DataEx!$7:$7,0))</f>
        <v>0</v>
      </c>
      <c r="Q158" s="236">
        <f>+INDEX(DataEx!$1:$1048576,MATCH('2013'!$A158,DataEx!$D:$D,0),MATCH('2013'!Q$6,DataEx!$7:$7,0))</f>
        <v>0</v>
      </c>
      <c r="R158" s="236"/>
      <c r="S158" s="236">
        <f>+INDEX(DataEx!$1:$1048576,MATCH('2013'!$A158,DataEx!$D:$D,0),MATCH('2013'!S$6,DataEx!$7:$7,0))</f>
        <v>50000000</v>
      </c>
      <c r="T158" s="236">
        <f>+INDEX(DataEx!$1:$1048576,MATCH('2013'!$A158,DataEx!$D:$D,0),MATCH('2013'!T$6,DataEx!$7:$7,0))</f>
        <v>0</v>
      </c>
      <c r="U158" s="236">
        <f>+INDEX(DataEx!$1:$1048576,MATCH('2013'!$A158,DataEx!$D:$D,0),MATCH('2013'!U$6,DataEx!$7:$7,0))</f>
        <v>0</v>
      </c>
      <c r="V158" s="236"/>
      <c r="W158" s="289">
        <f t="shared" si="24"/>
        <v>250000000</v>
      </c>
      <c r="X158" s="290">
        <f t="shared" si="25"/>
        <v>7.5142771265404265E-2</v>
      </c>
    </row>
    <row r="159" spans="1:24">
      <c r="A159" s="298" t="str">
        <f t="shared" si="34"/>
        <v>72p</v>
      </c>
      <c r="B159" s="472" t="str">
        <f>+VLOOKUP(LEFT($A159,LEN(A159)-1)*1,Master!$D$27:$G$225,4,FALSE)</f>
        <v>Revenues from Selling Assets</v>
      </c>
      <c r="C159" s="473"/>
      <c r="D159" s="473"/>
      <c r="E159" s="473"/>
      <c r="F159" s="473"/>
      <c r="G159" s="236">
        <f>+INDEX(DataEx!$1:$1048576,MATCH('2013'!$A159,DataEx!$D:$D,0),MATCH('2013'!G$6,DataEx!$7:$7,0))</f>
        <v>0</v>
      </c>
      <c r="H159" s="236">
        <f>+INDEX(DataEx!$1:$1048576,MATCH('2013'!$A159,DataEx!$D:$D,0),MATCH('2013'!H$6,DataEx!$7:$7,0))</f>
        <v>0</v>
      </c>
      <c r="I159" s="236">
        <f>+INDEX(DataEx!$1:$1048576,MATCH('2013'!$A159,DataEx!$D:$D,0),MATCH('2013'!I$6,DataEx!$7:$7,0))</f>
        <v>0</v>
      </c>
      <c r="J159" s="236"/>
      <c r="K159" s="236">
        <f>+INDEX(DataEx!$1:$1048576,MATCH('2013'!$A159,DataEx!$D:$D,0),MATCH('2013'!K$6,DataEx!$7:$7,0))</f>
        <v>8000000</v>
      </c>
      <c r="L159" s="236">
        <f>+INDEX(DataEx!$1:$1048576,MATCH('2013'!$A159,DataEx!$D:$D,0),MATCH('2013'!L$6,DataEx!$7:$7,0))</f>
        <v>0</v>
      </c>
      <c r="M159" s="236">
        <f>+INDEX(DataEx!$1:$1048576,MATCH('2013'!$A159,DataEx!$D:$D,0),MATCH('2013'!M$6,DataEx!$7:$7,0))</f>
        <v>0</v>
      </c>
      <c r="N159" s="236"/>
      <c r="O159" s="236">
        <f>+INDEX(DataEx!$1:$1048576,MATCH('2013'!$A159,DataEx!$D:$D,0),MATCH('2013'!O$6,DataEx!$7:$7,0))</f>
        <v>0</v>
      </c>
      <c r="P159" s="236">
        <f>+INDEX(DataEx!$1:$1048576,MATCH('2013'!$A159,DataEx!$D:$D,0),MATCH('2013'!P$6,DataEx!$7:$7,0))</f>
        <v>0</v>
      </c>
      <c r="Q159" s="236">
        <f>+INDEX(DataEx!$1:$1048576,MATCH('2013'!$A159,DataEx!$D:$D,0),MATCH('2013'!Q$6,DataEx!$7:$7,0))</f>
        <v>0</v>
      </c>
      <c r="R159" s="236"/>
      <c r="S159" s="236">
        <f>+INDEX(DataEx!$1:$1048576,MATCH('2013'!$A159,DataEx!$D:$D,0),MATCH('2013'!S$6,DataEx!$7:$7,0))</f>
        <v>0</v>
      </c>
      <c r="T159" s="236">
        <f>+INDEX(DataEx!$1:$1048576,MATCH('2013'!$A159,DataEx!$D:$D,0),MATCH('2013'!T$6,DataEx!$7:$7,0))</f>
        <v>0</v>
      </c>
      <c r="U159" s="236">
        <f>+INDEX(DataEx!$1:$1048576,MATCH('2013'!$A159,DataEx!$D:$D,0),MATCH('2013'!U$6,DataEx!$7:$7,0))</f>
        <v>0</v>
      </c>
      <c r="V159" s="236"/>
      <c r="W159" s="289">
        <f t="shared" si="24"/>
        <v>8000000</v>
      </c>
      <c r="X159" s="290">
        <f t="shared" si="25"/>
        <v>2.4045686804929365E-3</v>
      </c>
    </row>
    <row r="160" spans="1:24" ht="13.5" thickBot="1">
      <c r="A160" s="298" t="str">
        <f t="shared" si="34"/>
        <v>1004p</v>
      </c>
      <c r="B160" s="248" t="str">
        <f>+VLOOKUP(LEFT($A160,LEN(A160)-1)*1,Master!$D$27:$G$225,4,FALSE)</f>
        <v>Increase / decrease of deposits</v>
      </c>
      <c r="C160" s="249"/>
      <c r="D160" s="249"/>
      <c r="E160" s="249"/>
      <c r="F160" s="249"/>
      <c r="G160" s="250" t="e">
        <f>-G155-SUM(G157:G159)</f>
        <v>#N/A</v>
      </c>
      <c r="H160" s="250" t="e">
        <f t="shared" ref="H160:U160" si="37">-H155-SUM(H157:H159)</f>
        <v>#N/A</v>
      </c>
      <c r="I160" s="250" t="e">
        <f t="shared" si="37"/>
        <v>#N/A</v>
      </c>
      <c r="J160" s="250"/>
      <c r="K160" s="250" t="e">
        <f t="shared" si="37"/>
        <v>#N/A</v>
      </c>
      <c r="L160" s="250" t="e">
        <f t="shared" si="37"/>
        <v>#N/A</v>
      </c>
      <c r="M160" s="250" t="e">
        <f t="shared" si="37"/>
        <v>#N/A</v>
      </c>
      <c r="N160" s="250"/>
      <c r="O160" s="250" t="e">
        <f t="shared" si="37"/>
        <v>#N/A</v>
      </c>
      <c r="P160" s="250" t="e">
        <f t="shared" si="37"/>
        <v>#N/A</v>
      </c>
      <c r="Q160" s="250" t="e">
        <f t="shared" si="37"/>
        <v>#N/A</v>
      </c>
      <c r="R160" s="250"/>
      <c r="S160" s="250" t="e">
        <f t="shared" si="37"/>
        <v>#N/A</v>
      </c>
      <c r="T160" s="250" t="e">
        <f t="shared" si="37"/>
        <v>#N/A</v>
      </c>
      <c r="U160" s="250" t="e">
        <f t="shared" si="37"/>
        <v>#N/A</v>
      </c>
      <c r="V160" s="250"/>
      <c r="W160" s="295" t="e">
        <f t="shared" si="24"/>
        <v>#N/A</v>
      </c>
      <c r="X160" s="296" t="e">
        <f t="shared" si="25"/>
        <v>#N/A</v>
      </c>
    </row>
  </sheetData>
  <mergeCells count="117">
    <mergeCell ref="B158:F158"/>
    <mergeCell ref="B159:F159"/>
    <mergeCell ref="B152:F152"/>
    <mergeCell ref="B153:F153"/>
    <mergeCell ref="B154:F154"/>
    <mergeCell ref="B155:F155"/>
    <mergeCell ref="B156:F156"/>
    <mergeCell ref="B157:F157"/>
    <mergeCell ref="B146:F146"/>
    <mergeCell ref="B147:F147"/>
    <mergeCell ref="B148:F148"/>
    <mergeCell ref="B149:F149"/>
    <mergeCell ref="B150:F150"/>
    <mergeCell ref="B151:F151"/>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W103:X103"/>
    <mergeCell ref="B105:F105"/>
    <mergeCell ref="B106:F106"/>
    <mergeCell ref="B107:F107"/>
    <mergeCell ref="B108:F108"/>
    <mergeCell ref="B109:F109"/>
    <mergeCell ref="B62:F62"/>
    <mergeCell ref="B63:F63"/>
    <mergeCell ref="B64:F64"/>
    <mergeCell ref="B65:F65"/>
    <mergeCell ref="B102:F104"/>
    <mergeCell ref="G102:U102"/>
    <mergeCell ref="B57:F57"/>
    <mergeCell ref="B58:F58"/>
    <mergeCell ref="B59:F59"/>
    <mergeCell ref="B60:F60"/>
    <mergeCell ref="B54:F54"/>
    <mergeCell ref="B61:F61"/>
    <mergeCell ref="B49:F49"/>
    <mergeCell ref="B50:F50"/>
    <mergeCell ref="B51:F51"/>
    <mergeCell ref="B52:F52"/>
    <mergeCell ref="B53:F53"/>
    <mergeCell ref="B56:F56"/>
    <mergeCell ref="B55:F55"/>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U7"/>
    <mergeCell ref="W8:X8"/>
    <mergeCell ref="B10:F10"/>
    <mergeCell ref="B11:F11"/>
    <mergeCell ref="B12:F12"/>
    <mergeCell ref="B19:F19"/>
    <mergeCell ref="B20:F20"/>
    <mergeCell ref="B21:F2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7170"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T159"/>
  <sheetViews>
    <sheetView showRowColHeaders="0" workbookViewId="0">
      <pane ySplit="5" topLeftCell="A6" activePane="bottomLeft" state="frozen"/>
      <selection pane="bottomLeft" activeCell="B12" sqref="B12:F12"/>
    </sheetView>
  </sheetViews>
  <sheetFormatPr defaultColWidth="9.140625" defaultRowHeight="12.75"/>
  <cols>
    <col min="1" max="1" width="9.140625" style="71"/>
    <col min="2" max="6" width="9.140625" style="63"/>
    <col min="7" max="18" width="10.7109375" style="63" customWidth="1"/>
    <col min="19" max="20" width="11" style="63" customWidth="1"/>
    <col min="21" max="16384" width="9.140625" style="63"/>
  </cols>
  <sheetData>
    <row r="1" spans="1:20" s="1" customFormat="1" ht="15">
      <c r="A1" s="70"/>
    </row>
    <row r="2" spans="1:20" s="1" customFormat="1" ht="15">
      <c r="A2" s="70"/>
      <c r="C2" s="2"/>
      <c r="E2" s="3" t="str">
        <f>+Master!G6</f>
        <v>Montenegro</v>
      </c>
      <c r="I2" s="4"/>
    </row>
    <row r="3" spans="1:20" s="1" customFormat="1" ht="15">
      <c r="A3" s="70"/>
      <c r="E3" s="4" t="str">
        <f>+Master!G7</f>
        <v>Ministry of Finance</v>
      </c>
    </row>
    <row r="4" spans="1:20" s="1" customFormat="1" ht="15">
      <c r="A4" s="70"/>
      <c r="E4" s="4" t="str">
        <f>+Master!G8</f>
        <v>Direcorate for Economic Policy and Developement</v>
      </c>
    </row>
    <row r="5" spans="1:20" s="1" customFormat="1" ht="15">
      <c r="A5" s="70"/>
      <c r="G5" s="146">
        <f>+RIGHT(G6,2)*1</f>
        <v>1</v>
      </c>
      <c r="H5" s="146">
        <f t="shared" ref="H5:R5" si="0">+RIGHT(H6,2)*1</f>
        <v>2</v>
      </c>
      <c r="I5" s="146">
        <f t="shared" si="0"/>
        <v>3</v>
      </c>
      <c r="J5" s="146">
        <f t="shared" si="0"/>
        <v>4</v>
      </c>
      <c r="K5" s="146">
        <f t="shared" si="0"/>
        <v>5</v>
      </c>
      <c r="L5" s="146">
        <f t="shared" si="0"/>
        <v>6</v>
      </c>
      <c r="M5" s="146">
        <f t="shared" si="0"/>
        <v>7</v>
      </c>
      <c r="N5" s="146">
        <f t="shared" si="0"/>
        <v>8</v>
      </c>
      <c r="O5" s="146">
        <f t="shared" si="0"/>
        <v>9</v>
      </c>
      <c r="P5" s="146">
        <f t="shared" si="0"/>
        <v>10</v>
      </c>
      <c r="Q5" s="146">
        <f t="shared" si="0"/>
        <v>11</v>
      </c>
      <c r="R5" s="146">
        <f t="shared" si="0"/>
        <v>12</v>
      </c>
    </row>
    <row r="6" spans="1:20" ht="13.5" thickBot="1">
      <c r="G6" s="69" t="s">
        <v>518</v>
      </c>
      <c r="H6" s="69" t="s">
        <v>519</v>
      </c>
      <c r="I6" s="69" t="s">
        <v>520</v>
      </c>
      <c r="J6" s="69" t="s">
        <v>521</v>
      </c>
      <c r="K6" s="69" t="s">
        <v>522</v>
      </c>
      <c r="L6" s="69" t="s">
        <v>523</v>
      </c>
      <c r="M6" s="69" t="s">
        <v>524</v>
      </c>
      <c r="N6" s="69" t="s">
        <v>525</v>
      </c>
      <c r="O6" s="69" t="s">
        <v>526</v>
      </c>
      <c r="P6" s="69" t="s">
        <v>527</v>
      </c>
      <c r="Q6" s="69" t="s">
        <v>528</v>
      </c>
      <c r="R6" s="69" t="s">
        <v>529</v>
      </c>
    </row>
    <row r="7" spans="1:20" ht="15" customHeight="1" thickBot="1">
      <c r="B7" s="522" t="str">
        <f>+Master!G251</f>
        <v>Budget Execution</v>
      </c>
      <c r="C7" s="523"/>
      <c r="D7" s="523"/>
      <c r="E7" s="523"/>
      <c r="F7" s="523"/>
      <c r="G7" s="513">
        <v>2013</v>
      </c>
      <c r="H7" s="514"/>
      <c r="I7" s="514"/>
      <c r="J7" s="514"/>
      <c r="K7" s="514"/>
      <c r="L7" s="514"/>
      <c r="M7" s="514"/>
      <c r="N7" s="514"/>
      <c r="O7" s="514"/>
      <c r="P7" s="514"/>
      <c r="Q7" s="514"/>
      <c r="R7" s="515"/>
      <c r="S7" s="115" t="str">
        <f>+Master!G248</f>
        <v>GDP</v>
      </c>
      <c r="T7" s="116">
        <v>3393200615</v>
      </c>
    </row>
    <row r="8" spans="1:20" ht="16.5" customHeight="1">
      <c r="B8" s="524"/>
      <c r="C8" s="525"/>
      <c r="D8" s="525"/>
      <c r="E8" s="525"/>
      <c r="F8" s="526"/>
      <c r="G8" s="73" t="str">
        <f>+Master!G231</f>
        <v>January</v>
      </c>
      <c r="H8" s="73" t="str">
        <f>+Master!G232</f>
        <v>February</v>
      </c>
      <c r="I8" s="73" t="str">
        <f>+Master!G233</f>
        <v>March</v>
      </c>
      <c r="J8" s="73" t="str">
        <f>+Master!G234</f>
        <v>April</v>
      </c>
      <c r="K8" s="73" t="str">
        <f>+Master!G235</f>
        <v>May</v>
      </c>
      <c r="L8" s="73" t="str">
        <f>+Master!G236</f>
        <v>June</v>
      </c>
      <c r="M8" s="73" t="str">
        <f>+Master!G237</f>
        <v>July</v>
      </c>
      <c r="N8" s="73" t="str">
        <f>+Master!G238</f>
        <v>August</v>
      </c>
      <c r="O8" s="73" t="str">
        <f>+Master!G239</f>
        <v>September</v>
      </c>
      <c r="P8" s="73" t="str">
        <f>+Master!G240</f>
        <v>October</v>
      </c>
      <c r="Q8" s="73" t="str">
        <f>+Master!G241</f>
        <v>November</v>
      </c>
      <c r="R8" s="73" t="str">
        <f>+Master!G242</f>
        <v>December</v>
      </c>
      <c r="S8" s="513" t="str">
        <f>+Master!G245</f>
        <v>Jan - Jan</v>
      </c>
      <c r="T8" s="515"/>
    </row>
    <row r="9" spans="1:20" ht="13.5" thickBot="1">
      <c r="B9" s="527"/>
      <c r="C9" s="528"/>
      <c r="D9" s="528"/>
      <c r="E9" s="528"/>
      <c r="F9" s="529"/>
      <c r="G9" s="68" t="s">
        <v>428</v>
      </c>
      <c r="H9" s="68" t="s">
        <v>428</v>
      </c>
      <c r="I9" s="68" t="s">
        <v>428</v>
      </c>
      <c r="J9" s="68" t="s">
        <v>428</v>
      </c>
      <c r="K9" s="68" t="s">
        <v>428</v>
      </c>
      <c r="L9" s="68" t="s">
        <v>428</v>
      </c>
      <c r="M9" s="68" t="s">
        <v>428</v>
      </c>
      <c r="N9" s="68" t="s">
        <v>428</v>
      </c>
      <c r="O9" s="68" t="s">
        <v>428</v>
      </c>
      <c r="P9" s="68" t="s">
        <v>428</v>
      </c>
      <c r="Q9" s="68" t="s">
        <v>428</v>
      </c>
      <c r="R9" s="68" t="s">
        <v>428</v>
      </c>
      <c r="S9" s="66" t="s">
        <v>428</v>
      </c>
      <c r="T9" s="67" t="str">
        <f>+Master!G249</f>
        <v>% GDP</v>
      </c>
    </row>
    <row r="10" spans="1:20" ht="13.5" thickBot="1">
      <c r="A10" s="72">
        <v>7</v>
      </c>
      <c r="B10" s="516" t="str">
        <f>+VLOOKUP($A10,Master!$D$27:$G$225,4,FALSE)</f>
        <v>Total Revenues</v>
      </c>
      <c r="C10" s="517"/>
      <c r="D10" s="517"/>
      <c r="E10" s="517"/>
      <c r="F10" s="517"/>
      <c r="G10" s="97" t="e">
        <f>+G11+G20+SUM(G25:G29)</f>
        <v>#N/A</v>
      </c>
      <c r="H10" s="97" t="e">
        <f t="shared" ref="H10:R10" si="1">+H11+H20+SUM(H25:H29)</f>
        <v>#N/A</v>
      </c>
      <c r="I10" s="97" t="e">
        <f t="shared" si="1"/>
        <v>#N/A</v>
      </c>
      <c r="J10" s="97" t="e">
        <f t="shared" si="1"/>
        <v>#N/A</v>
      </c>
      <c r="K10" s="97" t="e">
        <f t="shared" si="1"/>
        <v>#N/A</v>
      </c>
      <c r="L10" s="97" t="e">
        <f t="shared" si="1"/>
        <v>#N/A</v>
      </c>
      <c r="M10" s="97" t="e">
        <f t="shared" si="1"/>
        <v>#N/A</v>
      </c>
      <c r="N10" s="97" t="e">
        <f t="shared" si="1"/>
        <v>#N/A</v>
      </c>
      <c r="O10" s="97" t="e">
        <f t="shared" si="1"/>
        <v>#N/A</v>
      </c>
      <c r="P10" s="97" t="e">
        <f t="shared" si="1"/>
        <v>#N/A</v>
      </c>
      <c r="Q10" s="97" t="e">
        <f t="shared" si="1"/>
        <v>#N/A</v>
      </c>
      <c r="R10" s="97" t="e">
        <f t="shared" si="1"/>
        <v>#N/A</v>
      </c>
      <c r="S10" s="121" t="e">
        <f>+SUM(G10:R10)</f>
        <v>#N/A</v>
      </c>
      <c r="T10" s="122" t="e">
        <f>+S10/$T$7</f>
        <v>#N/A</v>
      </c>
    </row>
    <row r="11" spans="1:20">
      <c r="A11" s="72">
        <v>711</v>
      </c>
      <c r="B11" s="518" t="str">
        <f>+VLOOKUP($A11,Master!$D$27:$G$225,4,FALSE)</f>
        <v>Taxes</v>
      </c>
      <c r="C11" s="519"/>
      <c r="D11" s="519"/>
      <c r="E11" s="519"/>
      <c r="F11" s="519"/>
      <c r="G11" s="81" t="e">
        <f>+SUM(G12:G19)</f>
        <v>#N/A</v>
      </c>
      <c r="H11" s="81" t="e">
        <f t="shared" ref="H11:R11" si="2">+SUM(H12:H19)</f>
        <v>#N/A</v>
      </c>
      <c r="I11" s="81" t="e">
        <f t="shared" si="2"/>
        <v>#N/A</v>
      </c>
      <c r="J11" s="81" t="e">
        <f t="shared" si="2"/>
        <v>#N/A</v>
      </c>
      <c r="K11" s="81" t="e">
        <f t="shared" si="2"/>
        <v>#N/A</v>
      </c>
      <c r="L11" s="81" t="e">
        <f t="shared" si="2"/>
        <v>#N/A</v>
      </c>
      <c r="M11" s="81" t="e">
        <f t="shared" si="2"/>
        <v>#N/A</v>
      </c>
      <c r="N11" s="81" t="e">
        <f t="shared" si="2"/>
        <v>#N/A</v>
      </c>
      <c r="O11" s="81" t="e">
        <f t="shared" si="2"/>
        <v>#N/A</v>
      </c>
      <c r="P11" s="81" t="e">
        <f t="shared" si="2"/>
        <v>#N/A</v>
      </c>
      <c r="Q11" s="81" t="e">
        <f t="shared" si="2"/>
        <v>#N/A</v>
      </c>
      <c r="R11" s="82" t="e">
        <f t="shared" si="2"/>
        <v>#N/A</v>
      </c>
      <c r="S11" s="123" t="e">
        <f t="shared" ref="S11:S65" si="3">+SUM(G11:R11)</f>
        <v>#N/A</v>
      </c>
      <c r="T11" s="124" t="e">
        <f t="shared" ref="T11:T65" si="4">+S11/$T$7</f>
        <v>#N/A</v>
      </c>
    </row>
    <row r="12" spans="1:20">
      <c r="A12" s="72">
        <v>7111</v>
      </c>
      <c r="B12" s="520" t="str">
        <f>+VLOOKUP($A12,Master!$D$27:$G$225,4,FALSE)</f>
        <v>Personal Income Tax</v>
      </c>
      <c r="C12" s="521"/>
      <c r="D12" s="521"/>
      <c r="E12" s="521"/>
      <c r="F12" s="521"/>
      <c r="G12" s="91">
        <f>+INDEX(DataEx!$1:$1048576,MATCH(Dug!$A12,DataEx!$D:$D,0),MATCH(Dug!G$6,DataEx!$7:$7,0))</f>
        <v>2526434.27</v>
      </c>
      <c r="H12" s="91">
        <f>+INDEX(DataEx!$1:$1048576,MATCH(Dug!$A12,DataEx!$D:$D,0),MATCH(Dug!H$6,DataEx!$7:$7,0))</f>
        <v>6576693.6499999939</v>
      </c>
      <c r="I12" s="91">
        <f>+INDEX(DataEx!$1:$1048576,MATCH(Dug!$A12,DataEx!$D:$D,0),MATCH(Dug!I$6,DataEx!$7:$7,0))</f>
        <v>6649607.6899999976</v>
      </c>
      <c r="J12" s="91">
        <f>+INDEX(DataEx!$1:$1048576,MATCH(Dug!$A12,DataEx!$D:$D,0),MATCH(Dug!J$6,DataEx!$7:$7,0))</f>
        <v>6878624.9600000037</v>
      </c>
      <c r="K12" s="91">
        <f>+INDEX(DataEx!$1:$1048576,MATCH(Dug!$A12,DataEx!$D:$D,0),MATCH(Dug!K$6,DataEx!$7:$7,0))</f>
        <v>7715762.9900000067</v>
      </c>
      <c r="L12" s="91">
        <f>+INDEX(DataEx!$1:$1048576,MATCH(Dug!$A12,DataEx!$D:$D,0),MATCH(Dug!L$6,DataEx!$7:$7,0))</f>
        <v>6905575.8100000024</v>
      </c>
      <c r="M12" s="91">
        <f>+INDEX(DataEx!$1:$1048576,MATCH(Dug!$A12,DataEx!$D:$D,0),MATCH(Dug!M$6,DataEx!$7:$7,0))</f>
        <v>7544499.169999999</v>
      </c>
      <c r="N12" s="91">
        <f>+INDEX(DataEx!$1:$1048576,MATCH(Dug!$A12,DataEx!$D:$D,0),MATCH(Dug!N$6,DataEx!$7:$7,0))</f>
        <v>8683203.9300000034</v>
      </c>
      <c r="O12" s="91">
        <f>+INDEX(DataEx!$1:$1048576,MATCH(Dug!$A12,DataEx!$D:$D,0),MATCH(Dug!O$6,DataEx!$7:$7,0))</f>
        <v>9021711.1100000013</v>
      </c>
      <c r="P12" s="91">
        <f>+INDEX(DataEx!$1:$1048576,MATCH(Dug!$A12,DataEx!$D:$D,0),MATCH(Dug!P$6,DataEx!$7:$7,0))</f>
        <v>10279942.169999996</v>
      </c>
      <c r="Q12" s="91">
        <f>+INDEX(DataEx!$1:$1048576,MATCH(Dug!$A12,DataEx!$D:$D,0),MATCH(Dug!Q$6,DataEx!$7:$7,0))</f>
        <v>7302700.2599999951</v>
      </c>
      <c r="R12" s="91">
        <f>+INDEX(DataEx!$1:$1048576,MATCH(Dug!$A12,DataEx!$D:$D,0),MATCH(Dug!R$6,DataEx!$7:$7,0))</f>
        <v>15533677.899999999</v>
      </c>
      <c r="S12" s="125">
        <f t="shared" si="3"/>
        <v>95618433.909999996</v>
      </c>
      <c r="T12" s="126">
        <f t="shared" si="4"/>
        <v>2.8179422544988546E-2</v>
      </c>
    </row>
    <row r="13" spans="1:20">
      <c r="A13" s="72">
        <v>7112</v>
      </c>
      <c r="B13" s="520" t="str">
        <f>+VLOOKUP($A13,Master!$D$27:$G$225,4,FALSE)</f>
        <v>Corporate Income Tax</v>
      </c>
      <c r="C13" s="521"/>
      <c r="D13" s="521"/>
      <c r="E13" s="521"/>
      <c r="F13" s="521"/>
      <c r="G13" s="91">
        <f>+INDEX(DataEx!$1:$1048576,MATCH(Dug!$A13,DataEx!$D:$D,0),MATCH(Dug!G$6,DataEx!$7:$7,0))</f>
        <v>496276.24</v>
      </c>
      <c r="H13" s="91">
        <f>+INDEX(DataEx!$1:$1048576,MATCH(Dug!$A13,DataEx!$D:$D,0),MATCH(Dug!H$6,DataEx!$7:$7,0))</f>
        <v>1055200.6000000003</v>
      </c>
      <c r="I13" s="91">
        <f>+INDEX(DataEx!$1:$1048576,MATCH(Dug!$A13,DataEx!$D:$D,0),MATCH(Dug!I$6,DataEx!$7:$7,0))</f>
        <v>5089275.7499999991</v>
      </c>
      <c r="J13" s="91">
        <f>+INDEX(DataEx!$1:$1048576,MATCH(Dug!$A13,DataEx!$D:$D,0),MATCH(Dug!J$6,DataEx!$7:$7,0))</f>
        <v>14799003.470000001</v>
      </c>
      <c r="K13" s="91">
        <f>+INDEX(DataEx!$1:$1048576,MATCH(Dug!$A13,DataEx!$D:$D,0),MATCH(Dug!K$6,DataEx!$7:$7,0))</f>
        <v>3059202.23</v>
      </c>
      <c r="L13" s="91">
        <f>+INDEX(DataEx!$1:$1048576,MATCH(Dug!$A13,DataEx!$D:$D,0),MATCH(Dug!L$6,DataEx!$7:$7,0))</f>
        <v>3636920.8499999996</v>
      </c>
      <c r="M13" s="91">
        <f>+INDEX(DataEx!$1:$1048576,MATCH(Dug!$A13,DataEx!$D:$D,0),MATCH(Dug!M$6,DataEx!$7:$7,0))</f>
        <v>3866755.9</v>
      </c>
      <c r="N13" s="91">
        <f>+INDEX(DataEx!$1:$1048576,MATCH(Dug!$A13,DataEx!$D:$D,0),MATCH(Dug!N$6,DataEx!$7:$7,0))</f>
        <v>2838435.42</v>
      </c>
      <c r="O13" s="91">
        <f>+INDEX(DataEx!$1:$1048576,MATCH(Dug!$A13,DataEx!$D:$D,0),MATCH(Dug!O$6,DataEx!$7:$7,0))</f>
        <v>2334594.66</v>
      </c>
      <c r="P13" s="91">
        <f>+INDEX(DataEx!$1:$1048576,MATCH(Dug!$A13,DataEx!$D:$D,0),MATCH(Dug!P$6,DataEx!$7:$7,0))</f>
        <v>1290368.17</v>
      </c>
      <c r="Q13" s="91">
        <f>+INDEX(DataEx!$1:$1048576,MATCH(Dug!$A13,DataEx!$D:$D,0),MATCH(Dug!Q$6,DataEx!$7:$7,0))</f>
        <v>1131477.26</v>
      </c>
      <c r="R13" s="91">
        <f>+INDEX(DataEx!$1:$1048576,MATCH(Dug!$A13,DataEx!$D:$D,0),MATCH(Dug!R$6,DataEx!$7:$7,0))</f>
        <v>1041215.8400000002</v>
      </c>
      <c r="S13" s="125">
        <f t="shared" si="3"/>
        <v>40638726.390000008</v>
      </c>
      <c r="T13" s="126">
        <f t="shared" si="4"/>
        <v>1.1976517453861186E-2</v>
      </c>
    </row>
    <row r="14" spans="1:20">
      <c r="A14" s="72">
        <v>7113</v>
      </c>
      <c r="B14" s="520" t="str">
        <f>+VLOOKUP($A14,Master!$D$27:$G$225,4,FALSE)</f>
        <v xml:space="preserve">Taxes on Sales of Property </v>
      </c>
      <c r="C14" s="521"/>
      <c r="D14" s="521"/>
      <c r="E14" s="521"/>
      <c r="F14" s="521"/>
      <c r="G14" s="91">
        <f>+INDEX(DataEx!$1:$1048576,MATCH(Dug!$A14,DataEx!$D:$D,0),MATCH(Dug!G$6,DataEx!$7:$7,0))</f>
        <v>115652.5</v>
      </c>
      <c r="H14" s="91">
        <f>+INDEX(DataEx!$1:$1048576,MATCH(Dug!$A14,DataEx!$D:$D,0),MATCH(Dug!H$6,DataEx!$7:$7,0))</f>
        <v>124226.80999999998</v>
      </c>
      <c r="I14" s="91">
        <f>+INDEX(DataEx!$1:$1048576,MATCH(Dug!$A14,DataEx!$D:$D,0),MATCH(Dug!I$6,DataEx!$7:$7,0))</f>
        <v>132357.70000000001</v>
      </c>
      <c r="J14" s="91">
        <f>+INDEX(DataEx!$1:$1048576,MATCH(Dug!$A14,DataEx!$D:$D,0),MATCH(Dug!J$6,DataEx!$7:$7,0))</f>
        <v>115457.95</v>
      </c>
      <c r="K14" s="91">
        <f>+INDEX(DataEx!$1:$1048576,MATCH(Dug!$A14,DataEx!$D:$D,0),MATCH(Dug!K$6,DataEx!$7:$7,0))</f>
        <v>67705.25999999998</v>
      </c>
      <c r="L14" s="91">
        <f>+INDEX(DataEx!$1:$1048576,MATCH(Dug!$A14,DataEx!$D:$D,0),MATCH(Dug!L$6,DataEx!$7:$7,0))</f>
        <v>72081.91</v>
      </c>
      <c r="M14" s="91">
        <f>+INDEX(DataEx!$1:$1048576,MATCH(Dug!$A14,DataEx!$D:$D,0),MATCH(Dug!M$6,DataEx!$7:$7,0))</f>
        <v>126831.70000000001</v>
      </c>
      <c r="N14" s="91">
        <f>+INDEX(DataEx!$1:$1048576,MATCH(Dug!$A14,DataEx!$D:$D,0),MATCH(Dug!N$6,DataEx!$7:$7,0))</f>
        <v>162557.79</v>
      </c>
      <c r="O14" s="91">
        <f>+INDEX(DataEx!$1:$1048576,MATCH(Dug!$A14,DataEx!$D:$D,0),MATCH(Dug!O$6,DataEx!$7:$7,0))</f>
        <v>100652.06999999999</v>
      </c>
      <c r="P14" s="91">
        <f>+INDEX(DataEx!$1:$1048576,MATCH(Dug!$A14,DataEx!$D:$D,0),MATCH(Dug!P$6,DataEx!$7:$7,0))</f>
        <v>168549.68</v>
      </c>
      <c r="Q14" s="91">
        <f>+INDEX(DataEx!$1:$1048576,MATCH(Dug!$A14,DataEx!$D:$D,0),MATCH(Dug!Q$6,DataEx!$7:$7,0))</f>
        <v>113492.53000000001</v>
      </c>
      <c r="R14" s="91">
        <f>+INDEX(DataEx!$1:$1048576,MATCH(Dug!$A14,DataEx!$D:$D,0),MATCH(Dug!R$6,DataEx!$7:$7,0))</f>
        <v>140999.42000000001</v>
      </c>
      <c r="S14" s="125">
        <f t="shared" si="3"/>
        <v>1440565.32</v>
      </c>
      <c r="T14" s="126">
        <f t="shared" si="4"/>
        <v>4.2454469495019825E-4</v>
      </c>
    </row>
    <row r="15" spans="1:20">
      <c r="A15" s="72">
        <v>7114</v>
      </c>
      <c r="B15" s="520" t="str">
        <f>+VLOOKUP($A15,Master!$D$27:$G$225,4,FALSE)</f>
        <v>Value Added Tax</v>
      </c>
      <c r="C15" s="521"/>
      <c r="D15" s="521"/>
      <c r="E15" s="521"/>
      <c r="F15" s="521"/>
      <c r="G15" s="91">
        <f>+INDEX(DataEx!$1:$1048576,MATCH(Dug!$A15,DataEx!$D:$D,0),MATCH(Dug!G$6,DataEx!$7:$7,0))</f>
        <v>24859352.080000006</v>
      </c>
      <c r="H15" s="91">
        <f>+INDEX(DataEx!$1:$1048576,MATCH(Dug!$A15,DataEx!$D:$D,0),MATCH(Dug!H$6,DataEx!$7:$7,0))</f>
        <v>24747849.059999999</v>
      </c>
      <c r="I15" s="91">
        <f>+INDEX(DataEx!$1:$1048576,MATCH(Dug!$A15,DataEx!$D:$D,0),MATCH(Dug!I$6,DataEx!$7:$7,0))</f>
        <v>29494567.999999996</v>
      </c>
      <c r="J15" s="91">
        <f>+INDEX(DataEx!$1:$1048576,MATCH(Dug!$A15,DataEx!$D:$D,0),MATCH(Dug!J$6,DataEx!$7:$7,0))</f>
        <v>33764031.280000009</v>
      </c>
      <c r="K15" s="91">
        <f>+INDEX(DataEx!$1:$1048576,MATCH(Dug!$A15,DataEx!$D:$D,0),MATCH(Dug!K$6,DataEx!$7:$7,0))</f>
        <v>34164912.100000001</v>
      </c>
      <c r="L15" s="91">
        <f>+INDEX(DataEx!$1:$1048576,MATCH(Dug!$A15,DataEx!$D:$D,0),MATCH(Dug!L$6,DataEx!$7:$7,0))</f>
        <v>35865076.689999998</v>
      </c>
      <c r="M15" s="91">
        <f>+INDEX(DataEx!$1:$1048576,MATCH(Dug!$A15,DataEx!$D:$D,0),MATCH(Dug!M$6,DataEx!$7:$7,0))</f>
        <v>47181978.859999999</v>
      </c>
      <c r="N15" s="91">
        <f>+INDEX(DataEx!$1:$1048576,MATCH(Dug!$A15,DataEx!$D:$D,0),MATCH(Dug!N$6,DataEx!$7:$7,0))</f>
        <v>47065903.330000013</v>
      </c>
      <c r="O15" s="91">
        <f>+INDEX(DataEx!$1:$1048576,MATCH(Dug!$A15,DataEx!$D:$D,0),MATCH(Dug!O$6,DataEx!$7:$7,0))</f>
        <v>40694228.75</v>
      </c>
      <c r="P15" s="91">
        <f>+INDEX(DataEx!$1:$1048576,MATCH(Dug!$A15,DataEx!$D:$D,0),MATCH(Dug!P$6,DataEx!$7:$7,0))</f>
        <v>37652216.650000013</v>
      </c>
      <c r="Q15" s="91">
        <f>+INDEX(DataEx!$1:$1048576,MATCH(Dug!$A15,DataEx!$D:$D,0),MATCH(Dug!Q$6,DataEx!$7:$7,0))</f>
        <v>33512039.469999999</v>
      </c>
      <c r="R15" s="91">
        <f>+INDEX(DataEx!$1:$1048576,MATCH(Dug!$A15,DataEx!$D:$D,0),MATCH(Dug!R$6,DataEx!$7:$7,0))</f>
        <v>40192913.059999995</v>
      </c>
      <c r="S15" s="125">
        <f t="shared" si="3"/>
        <v>429195069.32999998</v>
      </c>
      <c r="T15" s="126">
        <f t="shared" si="4"/>
        <v>0.12648679463062043</v>
      </c>
    </row>
    <row r="16" spans="1:20">
      <c r="A16" s="72">
        <v>7115</v>
      </c>
      <c r="B16" s="520" t="str">
        <f>+VLOOKUP($A16,Master!$D$27:$G$225,4,FALSE)</f>
        <v>Excises</v>
      </c>
      <c r="C16" s="521"/>
      <c r="D16" s="521"/>
      <c r="E16" s="521"/>
      <c r="F16" s="521"/>
      <c r="G16" s="91">
        <f>+INDEX(DataEx!$1:$1048576,MATCH(Dug!$A16,DataEx!$D:$D,0),MATCH(Dug!G$6,DataEx!$7:$7,0))</f>
        <v>9255849.1899999939</v>
      </c>
      <c r="H16" s="91">
        <f>+INDEX(DataEx!$1:$1048576,MATCH(Dug!$A16,DataEx!$D:$D,0),MATCH(Dug!H$6,DataEx!$7:$7,0))</f>
        <v>8985711.9700000007</v>
      </c>
      <c r="I16" s="91">
        <f>+INDEX(DataEx!$1:$1048576,MATCH(Dug!$A16,DataEx!$D:$D,0),MATCH(Dug!I$6,DataEx!$7:$7,0))</f>
        <v>10357645.700000003</v>
      </c>
      <c r="J16" s="91">
        <f>+INDEX(DataEx!$1:$1048576,MATCH(Dug!$A16,DataEx!$D:$D,0),MATCH(Dug!J$6,DataEx!$7:$7,0))</f>
        <v>12315837.070000006</v>
      </c>
      <c r="K16" s="91">
        <f>+INDEX(DataEx!$1:$1048576,MATCH(Dug!$A16,DataEx!$D:$D,0),MATCH(Dug!K$6,DataEx!$7:$7,0))</f>
        <v>12029998.559999997</v>
      </c>
      <c r="L16" s="91">
        <f>+INDEX(DataEx!$1:$1048576,MATCH(Dug!$A16,DataEx!$D:$D,0),MATCH(Dug!L$6,DataEx!$7:$7,0))</f>
        <v>13029212.489999993</v>
      </c>
      <c r="M16" s="91">
        <f>+INDEX(DataEx!$1:$1048576,MATCH(Dug!$A16,DataEx!$D:$D,0),MATCH(Dug!M$6,DataEx!$7:$7,0))</f>
        <v>16425719.379999999</v>
      </c>
      <c r="N16" s="91">
        <f>+INDEX(DataEx!$1:$1048576,MATCH(Dug!$A16,DataEx!$D:$D,0),MATCH(Dug!N$6,DataEx!$7:$7,0))</f>
        <v>20976976.140000008</v>
      </c>
      <c r="O16" s="91">
        <f>+INDEX(DataEx!$1:$1048576,MATCH(Dug!$A16,DataEx!$D:$D,0),MATCH(Dug!O$6,DataEx!$7:$7,0))</f>
        <v>17250832.810000006</v>
      </c>
      <c r="P16" s="91">
        <f>+INDEX(DataEx!$1:$1048576,MATCH(Dug!$A16,DataEx!$D:$D,0),MATCH(Dug!P$6,DataEx!$7:$7,0))</f>
        <v>14547164.49</v>
      </c>
      <c r="Q16" s="91">
        <f>+INDEX(DataEx!$1:$1048576,MATCH(Dug!$A16,DataEx!$D:$D,0),MATCH(Dug!Q$6,DataEx!$7:$7,0))</f>
        <v>13082725.299999997</v>
      </c>
      <c r="R16" s="91">
        <f>+INDEX(DataEx!$1:$1048576,MATCH(Dug!$A16,DataEx!$D:$D,0),MATCH(Dug!R$6,DataEx!$7:$7,0))</f>
        <v>13187797.070000004</v>
      </c>
      <c r="S16" s="125">
        <f t="shared" si="3"/>
        <v>161445470.17000002</v>
      </c>
      <c r="T16" s="126">
        <f t="shared" si="4"/>
        <v>4.7579111431346952E-2</v>
      </c>
    </row>
    <row r="17" spans="1:20">
      <c r="A17" s="72">
        <v>7116</v>
      </c>
      <c r="B17" s="520" t="str">
        <f>+VLOOKUP($A17,Master!$D$27:$G$225,4,FALSE)</f>
        <v>Tax on International Trade and Transactions</v>
      </c>
      <c r="C17" s="521"/>
      <c r="D17" s="521"/>
      <c r="E17" s="521"/>
      <c r="F17" s="521"/>
      <c r="G17" s="91">
        <f>+INDEX(DataEx!$1:$1048576,MATCH(Dug!$A17,DataEx!$D:$D,0),MATCH(Dug!G$6,DataEx!$7:$7,0))</f>
        <v>1102894.9200000002</v>
      </c>
      <c r="H17" s="91">
        <f>+INDEX(DataEx!$1:$1048576,MATCH(Dug!$A17,DataEx!$D:$D,0),MATCH(Dug!H$6,DataEx!$7:$7,0))</f>
        <v>1314712.1300000008</v>
      </c>
      <c r="I17" s="91">
        <f>+INDEX(DataEx!$1:$1048576,MATCH(Dug!$A17,DataEx!$D:$D,0),MATCH(Dug!I$6,DataEx!$7:$7,0))</f>
        <v>1860387.3400000003</v>
      </c>
      <c r="J17" s="91">
        <f>+INDEX(DataEx!$1:$1048576,MATCH(Dug!$A17,DataEx!$D:$D,0),MATCH(Dug!J$6,DataEx!$7:$7,0))</f>
        <v>2089824.5000000002</v>
      </c>
      <c r="K17" s="91">
        <f>+INDEX(DataEx!$1:$1048576,MATCH(Dug!$A17,DataEx!$D:$D,0),MATCH(Dug!K$6,DataEx!$7:$7,0))</f>
        <v>1988387.8799999994</v>
      </c>
      <c r="L17" s="91">
        <f>+INDEX(DataEx!$1:$1048576,MATCH(Dug!$A17,DataEx!$D:$D,0),MATCH(Dug!L$6,DataEx!$7:$7,0))</f>
        <v>1996988.0300000007</v>
      </c>
      <c r="M17" s="91">
        <f>+INDEX(DataEx!$1:$1048576,MATCH(Dug!$A17,DataEx!$D:$D,0),MATCH(Dug!M$6,DataEx!$7:$7,0))</f>
        <v>2464457.4599999995</v>
      </c>
      <c r="N17" s="91">
        <f>+INDEX(DataEx!$1:$1048576,MATCH(Dug!$A17,DataEx!$D:$D,0),MATCH(Dug!N$6,DataEx!$7:$7,0))</f>
        <v>2205770.9</v>
      </c>
      <c r="O17" s="91">
        <f>+INDEX(DataEx!$1:$1048576,MATCH(Dug!$A17,DataEx!$D:$D,0),MATCH(Dug!O$6,DataEx!$7:$7,0))</f>
        <v>2039547.6500000001</v>
      </c>
      <c r="P17" s="91">
        <f>+INDEX(DataEx!$1:$1048576,MATCH(Dug!$A17,DataEx!$D:$D,0),MATCH(Dug!P$6,DataEx!$7:$7,0))</f>
        <v>2036206.1199999999</v>
      </c>
      <c r="Q17" s="91">
        <f>+INDEX(DataEx!$1:$1048576,MATCH(Dug!$A17,DataEx!$D:$D,0),MATCH(Dug!Q$6,DataEx!$7:$7,0))</f>
        <v>1479074.4800000004</v>
      </c>
      <c r="R17" s="91">
        <f>+INDEX(DataEx!$1:$1048576,MATCH(Dug!$A17,DataEx!$D:$D,0),MATCH(Dug!R$6,DataEx!$7:$7,0))</f>
        <v>1691131.2300000002</v>
      </c>
      <c r="S17" s="125">
        <f t="shared" si="3"/>
        <v>22269382.640000001</v>
      </c>
      <c r="T17" s="126">
        <f t="shared" si="4"/>
        <v>6.5629431226541263E-3</v>
      </c>
    </row>
    <row r="18" spans="1:20">
      <c r="A18" s="72">
        <v>7117</v>
      </c>
      <c r="B18" s="520" t="e">
        <f>+VLOOKUP($A18,Master!$D$27:$G$225,4,FALSE)</f>
        <v>#N/A</v>
      </c>
      <c r="C18" s="521"/>
      <c r="D18" s="521"/>
      <c r="E18" s="521"/>
      <c r="F18" s="521"/>
      <c r="G18" s="91" t="e">
        <f>+INDEX(DataEx!$1:$1048576,MATCH(Dug!$A18,DataEx!$D:$D,0),MATCH(Dug!G$6,DataEx!$7:$7,0))</f>
        <v>#N/A</v>
      </c>
      <c r="H18" s="91" t="e">
        <f>+INDEX(DataEx!$1:$1048576,MATCH(Dug!$A18,DataEx!$D:$D,0),MATCH(Dug!H$6,DataEx!$7:$7,0))</f>
        <v>#N/A</v>
      </c>
      <c r="I18" s="91" t="e">
        <f>+INDEX(DataEx!$1:$1048576,MATCH(Dug!$A18,DataEx!$D:$D,0),MATCH(Dug!I$6,DataEx!$7:$7,0))</f>
        <v>#N/A</v>
      </c>
      <c r="J18" s="91" t="e">
        <f>+INDEX(DataEx!$1:$1048576,MATCH(Dug!$A18,DataEx!$D:$D,0),MATCH(Dug!J$6,DataEx!$7:$7,0))</f>
        <v>#N/A</v>
      </c>
      <c r="K18" s="91" t="e">
        <f>+INDEX(DataEx!$1:$1048576,MATCH(Dug!$A18,DataEx!$D:$D,0),MATCH(Dug!K$6,DataEx!$7:$7,0))</f>
        <v>#N/A</v>
      </c>
      <c r="L18" s="91" t="e">
        <f>+INDEX(DataEx!$1:$1048576,MATCH(Dug!$A18,DataEx!$D:$D,0),MATCH(Dug!L$6,DataEx!$7:$7,0))</f>
        <v>#N/A</v>
      </c>
      <c r="M18" s="91" t="e">
        <f>+INDEX(DataEx!$1:$1048576,MATCH(Dug!$A18,DataEx!$D:$D,0),MATCH(Dug!M$6,DataEx!$7:$7,0))</f>
        <v>#N/A</v>
      </c>
      <c r="N18" s="91" t="e">
        <f>+INDEX(DataEx!$1:$1048576,MATCH(Dug!$A18,DataEx!$D:$D,0),MATCH(Dug!N$6,DataEx!$7:$7,0))</f>
        <v>#N/A</v>
      </c>
      <c r="O18" s="91" t="e">
        <f>+INDEX(DataEx!$1:$1048576,MATCH(Dug!$A18,DataEx!$D:$D,0),MATCH(Dug!O$6,DataEx!$7:$7,0))</f>
        <v>#N/A</v>
      </c>
      <c r="P18" s="91" t="e">
        <f>+INDEX(DataEx!$1:$1048576,MATCH(Dug!$A18,DataEx!$D:$D,0),MATCH(Dug!P$6,DataEx!$7:$7,0))</f>
        <v>#N/A</v>
      </c>
      <c r="Q18" s="91" t="e">
        <f>+INDEX(DataEx!$1:$1048576,MATCH(Dug!$A18,DataEx!$D:$D,0),MATCH(Dug!Q$6,DataEx!$7:$7,0))</f>
        <v>#N/A</v>
      </c>
      <c r="R18" s="91" t="e">
        <f>+INDEX(DataEx!$1:$1048576,MATCH(Dug!$A18,DataEx!$D:$D,0),MATCH(Dug!R$6,DataEx!$7:$7,0))</f>
        <v>#N/A</v>
      </c>
      <c r="S18" s="125" t="e">
        <f t="shared" si="3"/>
        <v>#N/A</v>
      </c>
      <c r="T18" s="126" t="e">
        <f t="shared" si="4"/>
        <v>#N/A</v>
      </c>
    </row>
    <row r="19" spans="1:20">
      <c r="A19" s="72">
        <v>7118</v>
      </c>
      <c r="B19" s="520" t="str">
        <f>+VLOOKUP($A19,Master!$D$27:$G$225,4,FALSE)</f>
        <v>Other Republic Taxes</v>
      </c>
      <c r="C19" s="521"/>
      <c r="D19" s="521"/>
      <c r="E19" s="521"/>
      <c r="F19" s="521"/>
      <c r="G19" s="91">
        <f>+INDEX(DataEx!$1:$1048576,MATCH(Dug!$A19,DataEx!$D:$D,0),MATCH(Dug!G$6,DataEx!$7:$7,0))</f>
        <v>295222.94000000006</v>
      </c>
      <c r="H19" s="91">
        <f>+INDEX(DataEx!$1:$1048576,MATCH(Dug!$A19,DataEx!$D:$D,0),MATCH(Dug!H$6,DataEx!$7:$7,0))</f>
        <v>270164.90999999992</v>
      </c>
      <c r="I19" s="91">
        <f>+INDEX(DataEx!$1:$1048576,MATCH(Dug!$A19,DataEx!$D:$D,0),MATCH(Dug!I$6,DataEx!$7:$7,0))</f>
        <v>351628.71</v>
      </c>
      <c r="J19" s="91">
        <f>+INDEX(DataEx!$1:$1048576,MATCH(Dug!$A19,DataEx!$D:$D,0),MATCH(Dug!J$6,DataEx!$7:$7,0))</f>
        <v>434315.91000000003</v>
      </c>
      <c r="K19" s="91">
        <f>+INDEX(DataEx!$1:$1048576,MATCH(Dug!$A19,DataEx!$D:$D,0),MATCH(Dug!K$6,DataEx!$7:$7,0))</f>
        <v>461704.03</v>
      </c>
      <c r="L19" s="91">
        <f>+INDEX(DataEx!$1:$1048576,MATCH(Dug!$A19,DataEx!$D:$D,0),MATCH(Dug!L$6,DataEx!$7:$7,0))</f>
        <v>485397.07</v>
      </c>
      <c r="M19" s="91">
        <f>+INDEX(DataEx!$1:$1048576,MATCH(Dug!$A19,DataEx!$D:$D,0),MATCH(Dug!M$6,DataEx!$7:$7,0))</f>
        <v>545196.39000000013</v>
      </c>
      <c r="N19" s="91">
        <f>+INDEX(DataEx!$1:$1048576,MATCH(Dug!$A19,DataEx!$D:$D,0),MATCH(Dug!N$6,DataEx!$7:$7,0))</f>
        <v>493389.22000000003</v>
      </c>
      <c r="O19" s="91">
        <f>+INDEX(DataEx!$1:$1048576,MATCH(Dug!$A19,DataEx!$D:$D,0),MATCH(Dug!O$6,DataEx!$7:$7,0))</f>
        <v>528832.29000000015</v>
      </c>
      <c r="P19" s="91">
        <f>+INDEX(DataEx!$1:$1048576,MATCH(Dug!$A19,DataEx!$D:$D,0),MATCH(Dug!P$6,DataEx!$7:$7,0))</f>
        <v>429830.19</v>
      </c>
      <c r="Q19" s="91">
        <f>+INDEX(DataEx!$1:$1048576,MATCH(Dug!$A19,DataEx!$D:$D,0),MATCH(Dug!Q$6,DataEx!$7:$7,0))</f>
        <v>402695.85000000003</v>
      </c>
      <c r="R19" s="91">
        <f>+INDEX(DataEx!$1:$1048576,MATCH(Dug!$A19,DataEx!$D:$D,0),MATCH(Dug!R$6,DataEx!$7:$7,0))</f>
        <v>390434.24000000011</v>
      </c>
      <c r="S19" s="125">
        <f t="shared" si="3"/>
        <v>5088811.7500000009</v>
      </c>
      <c r="T19" s="126">
        <f t="shared" si="4"/>
        <v>1.4997084839323599E-3</v>
      </c>
    </row>
    <row r="20" spans="1:20">
      <c r="A20" s="72">
        <v>712</v>
      </c>
      <c r="B20" s="532" t="str">
        <f>+VLOOKUP($A20,Master!$D$27:$G$225,4,FALSE)</f>
        <v>Contributions</v>
      </c>
      <c r="C20" s="533"/>
      <c r="D20" s="533"/>
      <c r="E20" s="533"/>
      <c r="F20" s="533"/>
      <c r="G20" s="83">
        <f>+INDEX(DataEx!$1:$1048576,MATCH(Dug!$A20,DataEx!$D:$D,0),MATCH(Dug!G$6,DataEx!$7:$7,0))</f>
        <v>11682979.650000002</v>
      </c>
      <c r="H20" s="83">
        <f>+INDEX(DataEx!$1:$1048576,MATCH(Dug!$A20,DataEx!$D:$D,0),MATCH(Dug!H$6,DataEx!$7:$7,0))</f>
        <v>27994298.859999996</v>
      </c>
      <c r="I20" s="83">
        <f>+INDEX(DataEx!$1:$1048576,MATCH(Dug!$A20,DataEx!$D:$D,0),MATCH(Dug!I$6,DataEx!$7:$7,0))</f>
        <v>28945916.929999996</v>
      </c>
      <c r="J20" s="83">
        <f>+INDEX(DataEx!$1:$1048576,MATCH(Dug!$A20,DataEx!$D:$D,0),MATCH(Dug!J$6,DataEx!$7:$7,0))</f>
        <v>27280628.25</v>
      </c>
      <c r="K20" s="83">
        <f>+INDEX(DataEx!$1:$1048576,MATCH(Dug!$A20,DataEx!$D:$D,0),MATCH(Dug!K$6,DataEx!$7:$7,0))</f>
        <v>28636828.640000008</v>
      </c>
      <c r="L20" s="83">
        <f>+INDEX(DataEx!$1:$1048576,MATCH(Dug!$A20,DataEx!$D:$D,0),MATCH(Dug!L$6,DataEx!$7:$7,0))</f>
        <v>32181705.779999986</v>
      </c>
      <c r="M20" s="83">
        <f>+INDEX(DataEx!$1:$1048576,MATCH(Dug!$A20,DataEx!$D:$D,0),MATCH(Dug!M$6,DataEx!$7:$7,0))</f>
        <v>33084499.86999999</v>
      </c>
      <c r="N20" s="83">
        <f>+INDEX(DataEx!$1:$1048576,MATCH(Dug!$A20,DataEx!$D:$D,0),MATCH(Dug!N$6,DataEx!$7:$7,0))</f>
        <v>36125435.900000021</v>
      </c>
      <c r="O20" s="83">
        <f>+INDEX(DataEx!$1:$1048576,MATCH(Dug!$A20,DataEx!$D:$D,0),MATCH(Dug!O$6,DataEx!$7:$7,0))</f>
        <v>38355351.650000013</v>
      </c>
      <c r="P20" s="83">
        <f>+INDEX(DataEx!$1:$1048576,MATCH(Dug!$A20,DataEx!$D:$D,0),MATCH(Dug!P$6,DataEx!$7:$7,0))</f>
        <v>43749236.140000015</v>
      </c>
      <c r="Q20" s="83">
        <f>+INDEX(DataEx!$1:$1048576,MATCH(Dug!$A20,DataEx!$D:$D,0),MATCH(Dug!Q$6,DataEx!$7:$7,0))</f>
        <v>30216321.530000016</v>
      </c>
      <c r="R20" s="84">
        <f>+INDEX(DataEx!$1:$1048576,MATCH(Dug!$A20,DataEx!$D:$D,0),MATCH(Dug!R$6,DataEx!$7:$7,0))</f>
        <v>60241080.990000017</v>
      </c>
      <c r="S20" s="127">
        <f t="shared" si="3"/>
        <v>398494284.19000012</v>
      </c>
      <c r="T20" s="128">
        <f t="shared" si="4"/>
        <v>0.11743905810591164</v>
      </c>
    </row>
    <row r="21" spans="1:20">
      <c r="A21" s="72">
        <v>7121</v>
      </c>
      <c r="B21" s="520" t="str">
        <f>+VLOOKUP($A21,Master!$D$27:$G$225,4,FALSE)</f>
        <v>Contributions for Pension and Disability Insurance</v>
      </c>
      <c r="C21" s="521"/>
      <c r="D21" s="521"/>
      <c r="E21" s="521"/>
      <c r="F21" s="521"/>
      <c r="G21" s="91">
        <f>+INDEX(DataEx!$1:$1048576,MATCH(Dug!$A21,DataEx!$D:$D,0),MATCH(Dug!G$6,DataEx!$7:$7,0))</f>
        <v>6569958.7900000019</v>
      </c>
      <c r="H21" s="91">
        <f>+INDEX(DataEx!$1:$1048576,MATCH(Dug!$A21,DataEx!$D:$D,0),MATCH(Dug!H$6,DataEx!$7:$7,0))</f>
        <v>16611196.839999998</v>
      </c>
      <c r="I21" s="91">
        <f>+INDEX(DataEx!$1:$1048576,MATCH(Dug!$A21,DataEx!$D:$D,0),MATCH(Dug!I$6,DataEx!$7:$7,0))</f>
        <v>17067697.949999996</v>
      </c>
      <c r="J21" s="91">
        <f>+INDEX(DataEx!$1:$1048576,MATCH(Dug!$A21,DataEx!$D:$D,0),MATCH(Dug!J$6,DataEx!$7:$7,0))</f>
        <v>16395294.609999999</v>
      </c>
      <c r="K21" s="91">
        <f>+INDEX(DataEx!$1:$1048576,MATCH(Dug!$A21,DataEx!$D:$D,0),MATCH(Dug!K$6,DataEx!$7:$7,0))</f>
        <v>17202945.740000002</v>
      </c>
      <c r="L21" s="91">
        <f>+INDEX(DataEx!$1:$1048576,MATCH(Dug!$A21,DataEx!$D:$D,0),MATCH(Dug!L$6,DataEx!$7:$7,0))</f>
        <v>19884670.049999997</v>
      </c>
      <c r="M21" s="91">
        <f>+INDEX(DataEx!$1:$1048576,MATCH(Dug!$A21,DataEx!$D:$D,0),MATCH(Dug!M$6,DataEx!$7:$7,0))</f>
        <v>20554627.069999993</v>
      </c>
      <c r="N21" s="91">
        <f>+INDEX(DataEx!$1:$1048576,MATCH(Dug!$A21,DataEx!$D:$D,0),MATCH(Dug!N$6,DataEx!$7:$7,0))</f>
        <v>21794241.240000013</v>
      </c>
      <c r="O21" s="91">
        <f>+INDEX(DataEx!$1:$1048576,MATCH(Dug!$A21,DataEx!$D:$D,0),MATCH(Dug!O$6,DataEx!$7:$7,0))</f>
        <v>24404439.250000011</v>
      </c>
      <c r="P21" s="91">
        <f>+INDEX(DataEx!$1:$1048576,MATCH(Dug!$A21,DataEx!$D:$D,0),MATCH(Dug!P$6,DataEx!$7:$7,0))</f>
        <v>26554882.900000017</v>
      </c>
      <c r="Q21" s="91">
        <f>+INDEX(DataEx!$1:$1048576,MATCH(Dug!$A21,DataEx!$D:$D,0),MATCH(Dug!Q$6,DataEx!$7:$7,0))</f>
        <v>18167916.660000004</v>
      </c>
      <c r="R21" s="91">
        <f>+INDEX(DataEx!$1:$1048576,MATCH(Dug!$A21,DataEx!$D:$D,0),MATCH(Dug!R$6,DataEx!$7:$7,0))</f>
        <v>36741484.63000001</v>
      </c>
      <c r="S21" s="125">
        <f t="shared" si="3"/>
        <v>241949355.73000002</v>
      </c>
      <c r="T21" s="126">
        <f t="shared" si="4"/>
        <v>7.1304170658356439E-2</v>
      </c>
    </row>
    <row r="22" spans="1:20">
      <c r="A22" s="72">
        <v>7122</v>
      </c>
      <c r="B22" s="520" t="str">
        <f>+VLOOKUP($A22,Master!$D$27:$G$225,4,FALSE)</f>
        <v>Contributions for Health Insurance</v>
      </c>
      <c r="C22" s="521"/>
      <c r="D22" s="521"/>
      <c r="E22" s="521"/>
      <c r="F22" s="521"/>
      <c r="G22" s="91">
        <f>+INDEX(DataEx!$1:$1048576,MATCH(Dug!$A22,DataEx!$D:$D,0),MATCH(Dug!G$6,DataEx!$7:$7,0))</f>
        <v>4448210.5799999991</v>
      </c>
      <c r="H22" s="91">
        <f>+INDEX(DataEx!$1:$1048576,MATCH(Dug!$A22,DataEx!$D:$D,0),MATCH(Dug!H$6,DataEx!$7:$7,0))</f>
        <v>9815385.6499999948</v>
      </c>
      <c r="I22" s="91">
        <f>+INDEX(DataEx!$1:$1048576,MATCH(Dug!$A22,DataEx!$D:$D,0),MATCH(Dug!I$6,DataEx!$7:$7,0))</f>
        <v>10258473.91</v>
      </c>
      <c r="J22" s="91">
        <f>+INDEX(DataEx!$1:$1048576,MATCH(Dug!$A22,DataEx!$D:$D,0),MATCH(Dug!J$6,DataEx!$7:$7,0))</f>
        <v>9269268.3100000005</v>
      </c>
      <c r="K22" s="91">
        <f>+INDEX(DataEx!$1:$1048576,MATCH(Dug!$A22,DataEx!$D:$D,0),MATCH(Dug!K$6,DataEx!$7:$7,0))</f>
        <v>9910929.3900000043</v>
      </c>
      <c r="L22" s="91">
        <f>+INDEX(DataEx!$1:$1048576,MATCH(Dug!$A22,DataEx!$D:$D,0),MATCH(Dug!L$6,DataEx!$7:$7,0))</f>
        <v>10350588.919999991</v>
      </c>
      <c r="M22" s="91">
        <f>+INDEX(DataEx!$1:$1048576,MATCH(Dug!$A22,DataEx!$D:$D,0),MATCH(Dug!M$6,DataEx!$7:$7,0))</f>
        <v>10616032.939999998</v>
      </c>
      <c r="N22" s="91">
        <f>+INDEX(DataEx!$1:$1048576,MATCH(Dug!$A22,DataEx!$D:$D,0),MATCH(Dug!N$6,DataEx!$7:$7,0))</f>
        <v>12357023.080000006</v>
      </c>
      <c r="O22" s="91">
        <f>+INDEX(DataEx!$1:$1048576,MATCH(Dug!$A22,DataEx!$D:$D,0),MATCH(Dug!O$6,DataEx!$7:$7,0))</f>
        <v>12078523.4</v>
      </c>
      <c r="P22" s="91">
        <f>+INDEX(DataEx!$1:$1048576,MATCH(Dug!$A22,DataEx!$D:$D,0),MATCH(Dug!P$6,DataEx!$7:$7,0))</f>
        <v>14819585.57</v>
      </c>
      <c r="Q22" s="91">
        <f>+INDEX(DataEx!$1:$1048576,MATCH(Dug!$A22,DataEx!$D:$D,0),MATCH(Dug!Q$6,DataEx!$7:$7,0))</f>
        <v>10483154.240000008</v>
      </c>
      <c r="R22" s="91">
        <f>+INDEX(DataEx!$1:$1048576,MATCH(Dug!$A22,DataEx!$D:$D,0),MATCH(Dug!R$6,DataEx!$7:$7,0))</f>
        <v>20296721.100000005</v>
      </c>
      <c r="S22" s="125">
        <f t="shared" si="3"/>
        <v>134703897.09</v>
      </c>
      <c r="T22" s="126">
        <f t="shared" si="4"/>
        <v>3.9698182445955972E-2</v>
      </c>
    </row>
    <row r="23" spans="1:20">
      <c r="A23" s="72">
        <v>7123</v>
      </c>
      <c r="B23" s="520" t="str">
        <f>+VLOOKUP($A23,Master!$D$27:$G$225,4,FALSE)</f>
        <v>Contributions for  Unemployment Insurance</v>
      </c>
      <c r="C23" s="521"/>
      <c r="D23" s="521"/>
      <c r="E23" s="521"/>
      <c r="F23" s="521"/>
      <c r="G23" s="91">
        <f>+INDEX(DataEx!$1:$1048576,MATCH(Dug!$A23,DataEx!$D:$D,0),MATCH(Dug!G$6,DataEx!$7:$7,0))</f>
        <v>320175.13999999996</v>
      </c>
      <c r="H23" s="91">
        <f>+INDEX(DataEx!$1:$1048576,MATCH(Dug!$A23,DataEx!$D:$D,0),MATCH(Dug!H$6,DataEx!$7:$7,0))</f>
        <v>855409.47999999975</v>
      </c>
      <c r="I23" s="91">
        <f>+INDEX(DataEx!$1:$1048576,MATCH(Dug!$A23,DataEx!$D:$D,0),MATCH(Dug!I$6,DataEx!$7:$7,0))</f>
        <v>794755.32</v>
      </c>
      <c r="J23" s="91">
        <f>+INDEX(DataEx!$1:$1048576,MATCH(Dug!$A23,DataEx!$D:$D,0),MATCH(Dug!J$6,DataEx!$7:$7,0))</f>
        <v>736973.07000000018</v>
      </c>
      <c r="K23" s="91">
        <f>+INDEX(DataEx!$1:$1048576,MATCH(Dug!$A23,DataEx!$D:$D,0),MATCH(Dug!K$6,DataEx!$7:$7,0))</f>
        <v>797748.44000000006</v>
      </c>
      <c r="L23" s="91">
        <f>+INDEX(DataEx!$1:$1048576,MATCH(Dug!$A23,DataEx!$D:$D,0),MATCH(Dug!L$6,DataEx!$7:$7,0))</f>
        <v>812695.58999999973</v>
      </c>
      <c r="M23" s="91">
        <f>+INDEX(DataEx!$1:$1048576,MATCH(Dug!$A23,DataEx!$D:$D,0),MATCH(Dug!M$6,DataEx!$7:$7,0))</f>
        <v>832467.98</v>
      </c>
      <c r="N23" s="91">
        <f>+INDEX(DataEx!$1:$1048576,MATCH(Dug!$A23,DataEx!$D:$D,0),MATCH(Dug!N$6,DataEx!$7:$7,0))</f>
        <v>972876.82999999973</v>
      </c>
      <c r="O23" s="91">
        <f>+INDEX(DataEx!$1:$1048576,MATCH(Dug!$A23,DataEx!$D:$D,0),MATCH(Dug!O$6,DataEx!$7:$7,0))</f>
        <v>974818.92999999982</v>
      </c>
      <c r="P23" s="91">
        <f>+INDEX(DataEx!$1:$1048576,MATCH(Dug!$A23,DataEx!$D:$D,0),MATCH(Dug!P$6,DataEx!$7:$7,0))</f>
        <v>1188966.4200000004</v>
      </c>
      <c r="Q23" s="91">
        <f>+INDEX(DataEx!$1:$1048576,MATCH(Dug!$A23,DataEx!$D:$D,0),MATCH(Dug!Q$6,DataEx!$7:$7,0))</f>
        <v>830457.97999999963</v>
      </c>
      <c r="R23" s="91">
        <f>+INDEX(DataEx!$1:$1048576,MATCH(Dug!$A23,DataEx!$D:$D,0),MATCH(Dug!R$6,DataEx!$7:$7,0))</f>
        <v>1652845.01</v>
      </c>
      <c r="S23" s="125">
        <f t="shared" si="3"/>
        <v>10770190.189999999</v>
      </c>
      <c r="T23" s="126">
        <f t="shared" si="4"/>
        <v>3.1740505239770504E-3</v>
      </c>
    </row>
    <row r="24" spans="1:20">
      <c r="A24" s="72">
        <v>7124</v>
      </c>
      <c r="B24" s="520" t="str">
        <f>+VLOOKUP($A24,Master!$D$27:$G$225,4,FALSE)</f>
        <v>Other contributions</v>
      </c>
      <c r="C24" s="521"/>
      <c r="D24" s="521"/>
      <c r="E24" s="521"/>
      <c r="F24" s="521"/>
      <c r="G24" s="91">
        <f>+INDEX(DataEx!$1:$1048576,MATCH(Dug!$A24,DataEx!$D:$D,0),MATCH(Dug!G$6,DataEx!$7:$7,0))</f>
        <v>344635.14000000007</v>
      </c>
      <c r="H24" s="91">
        <f>+INDEX(DataEx!$1:$1048576,MATCH(Dug!$A24,DataEx!$D:$D,0),MATCH(Dug!H$6,DataEx!$7:$7,0))</f>
        <v>712306.89000000025</v>
      </c>
      <c r="I24" s="91">
        <f>+INDEX(DataEx!$1:$1048576,MATCH(Dug!$A24,DataEx!$D:$D,0),MATCH(Dug!I$6,DataEx!$7:$7,0))</f>
        <v>824989.75</v>
      </c>
      <c r="J24" s="91">
        <f>+INDEX(DataEx!$1:$1048576,MATCH(Dug!$A24,DataEx!$D:$D,0),MATCH(Dug!J$6,DataEx!$7:$7,0))</f>
        <v>879092.25999999966</v>
      </c>
      <c r="K24" s="91">
        <f>+INDEX(DataEx!$1:$1048576,MATCH(Dug!$A24,DataEx!$D:$D,0),MATCH(Dug!K$6,DataEx!$7:$7,0))</f>
        <v>725205.07000000018</v>
      </c>
      <c r="L24" s="91">
        <f>+INDEX(DataEx!$1:$1048576,MATCH(Dug!$A24,DataEx!$D:$D,0),MATCH(Dug!L$6,DataEx!$7:$7,0))</f>
        <v>1133751.2200000002</v>
      </c>
      <c r="M24" s="91">
        <f>+INDEX(DataEx!$1:$1048576,MATCH(Dug!$A24,DataEx!$D:$D,0),MATCH(Dug!M$6,DataEx!$7:$7,0))</f>
        <v>1081371.8799999994</v>
      </c>
      <c r="N24" s="91">
        <f>+INDEX(DataEx!$1:$1048576,MATCH(Dug!$A24,DataEx!$D:$D,0),MATCH(Dug!N$6,DataEx!$7:$7,0))</f>
        <v>1001294.7499999998</v>
      </c>
      <c r="O24" s="91">
        <f>+INDEX(DataEx!$1:$1048576,MATCH(Dug!$A24,DataEx!$D:$D,0),MATCH(Dug!O$6,DataEx!$7:$7,0))</f>
        <v>897570.06999999948</v>
      </c>
      <c r="P24" s="91">
        <f>+INDEX(DataEx!$1:$1048576,MATCH(Dug!$A24,DataEx!$D:$D,0),MATCH(Dug!P$6,DataEx!$7:$7,0))</f>
        <v>1185801.2499999998</v>
      </c>
      <c r="Q24" s="91">
        <f>+INDEX(DataEx!$1:$1048576,MATCH(Dug!$A24,DataEx!$D:$D,0),MATCH(Dug!Q$6,DataEx!$7:$7,0))</f>
        <v>734792.65000000037</v>
      </c>
      <c r="R24" s="91">
        <f>+INDEX(DataEx!$1:$1048576,MATCH(Dug!$A24,DataEx!$D:$D,0),MATCH(Dug!R$6,DataEx!$7:$7,0))</f>
        <v>1550030.2500000012</v>
      </c>
      <c r="S24" s="125">
        <f t="shared" si="3"/>
        <v>11070841.18</v>
      </c>
      <c r="T24" s="126">
        <f t="shared" si="4"/>
        <v>3.2626544776221547E-3</v>
      </c>
    </row>
    <row r="25" spans="1:20">
      <c r="A25" s="72">
        <v>713</v>
      </c>
      <c r="B25" s="530" t="str">
        <f>+VLOOKUP($A25,Master!$D$27:$G$225,4,FALSE)</f>
        <v>Duties</v>
      </c>
      <c r="C25" s="531"/>
      <c r="D25" s="531"/>
      <c r="E25" s="531"/>
      <c r="F25" s="531"/>
      <c r="G25" s="85">
        <f>+INDEX(DataEx!$1:$1048576,MATCH(Dug!$A25,DataEx!$D:$D,0),MATCH(Dug!G$6,DataEx!$7:$7,0))</f>
        <v>1080928.04</v>
      </c>
      <c r="H25" s="85">
        <f>+INDEX(DataEx!$1:$1048576,MATCH(Dug!$A25,DataEx!$D:$D,0),MATCH(Dug!H$6,DataEx!$7:$7,0))</f>
        <v>1829225.4899999998</v>
      </c>
      <c r="I25" s="85">
        <f>+INDEX(DataEx!$1:$1048576,MATCH(Dug!$A25,DataEx!$D:$D,0),MATCH(Dug!I$6,DataEx!$7:$7,0))</f>
        <v>2131564.3200000003</v>
      </c>
      <c r="J25" s="85">
        <f>+INDEX(DataEx!$1:$1048576,MATCH(Dug!$A25,DataEx!$D:$D,0),MATCH(Dug!J$6,DataEx!$7:$7,0))</f>
        <v>2230267.9299999997</v>
      </c>
      <c r="K25" s="85">
        <f>+INDEX(DataEx!$1:$1048576,MATCH(Dug!$A25,DataEx!$D:$D,0),MATCH(Dug!K$6,DataEx!$7:$7,0))</f>
        <v>2071940.6700000004</v>
      </c>
      <c r="L25" s="85">
        <f>+INDEX(DataEx!$1:$1048576,MATCH(Dug!$A25,DataEx!$D:$D,0),MATCH(Dug!L$6,DataEx!$7:$7,0))</f>
        <v>2056189.4</v>
      </c>
      <c r="M25" s="85">
        <f>+INDEX(DataEx!$1:$1048576,MATCH(Dug!$A25,DataEx!$D:$D,0),MATCH(Dug!M$6,DataEx!$7:$7,0))</f>
        <v>2845514.48</v>
      </c>
      <c r="N25" s="85">
        <f>+INDEX(DataEx!$1:$1048576,MATCH(Dug!$A25,DataEx!$D:$D,0),MATCH(Dug!N$6,DataEx!$7:$7,0))</f>
        <v>2292067.08</v>
      </c>
      <c r="O25" s="85">
        <f>+INDEX(DataEx!$1:$1048576,MATCH(Dug!$A25,DataEx!$D:$D,0),MATCH(Dug!O$6,DataEx!$7:$7,0))</f>
        <v>1734506.4499999997</v>
      </c>
      <c r="P25" s="85">
        <f>+INDEX(DataEx!$1:$1048576,MATCH(Dug!$A25,DataEx!$D:$D,0),MATCH(Dug!P$6,DataEx!$7:$7,0))</f>
        <v>2895854.4999999995</v>
      </c>
      <c r="Q25" s="85">
        <f>+INDEX(DataEx!$1:$1048576,MATCH(Dug!$A25,DataEx!$D:$D,0),MATCH(Dug!Q$6,DataEx!$7:$7,0))</f>
        <v>2729149.32</v>
      </c>
      <c r="R25" s="86">
        <f>+INDEX(DataEx!$1:$1048576,MATCH(Dug!$A25,DataEx!$D:$D,0),MATCH(Dug!R$6,DataEx!$7:$7,0))</f>
        <v>3282224.9699999997</v>
      </c>
      <c r="S25" s="127">
        <f t="shared" si="3"/>
        <v>27179432.649999999</v>
      </c>
      <c r="T25" s="128">
        <f t="shared" si="4"/>
        <v>8.0099692690878514E-3</v>
      </c>
    </row>
    <row r="26" spans="1:20">
      <c r="A26" s="72">
        <v>714</v>
      </c>
      <c r="B26" s="530" t="str">
        <f>+VLOOKUP($A26,Master!$D$27:$G$225,4,FALSE)</f>
        <v>Fees</v>
      </c>
      <c r="C26" s="531"/>
      <c r="D26" s="531"/>
      <c r="E26" s="531"/>
      <c r="F26" s="531"/>
      <c r="G26" s="85">
        <f>+INDEX(DataEx!$1:$1048576,MATCH(Dug!$A26,DataEx!$D:$D,0),MATCH(Dug!G$6,DataEx!$7:$7,0))</f>
        <v>893749.16999999993</v>
      </c>
      <c r="H26" s="85">
        <f>+INDEX(DataEx!$1:$1048576,MATCH(Dug!$A26,DataEx!$D:$D,0),MATCH(Dug!H$6,DataEx!$7:$7,0))</f>
        <v>1163449.2899999996</v>
      </c>
      <c r="I26" s="85">
        <f>+INDEX(DataEx!$1:$1048576,MATCH(Dug!$A26,DataEx!$D:$D,0),MATCH(Dug!I$6,DataEx!$7:$7,0))</f>
        <v>1397810.9500000002</v>
      </c>
      <c r="J26" s="85">
        <f>+INDEX(DataEx!$1:$1048576,MATCH(Dug!$A26,DataEx!$D:$D,0),MATCH(Dug!J$6,DataEx!$7:$7,0))</f>
        <v>988260.99000000022</v>
      </c>
      <c r="K26" s="85">
        <f>+INDEX(DataEx!$1:$1048576,MATCH(Dug!$A26,DataEx!$D:$D,0),MATCH(Dug!K$6,DataEx!$7:$7,0))</f>
        <v>663493.42000000004</v>
      </c>
      <c r="L26" s="85">
        <f>+INDEX(DataEx!$1:$1048576,MATCH(Dug!$A26,DataEx!$D:$D,0),MATCH(Dug!L$6,DataEx!$7:$7,0))</f>
        <v>985589.2799999998</v>
      </c>
      <c r="M26" s="85">
        <f>+INDEX(DataEx!$1:$1048576,MATCH(Dug!$A26,DataEx!$D:$D,0),MATCH(Dug!M$6,DataEx!$7:$7,0))</f>
        <v>1220629.8</v>
      </c>
      <c r="N26" s="85">
        <f>+INDEX(DataEx!$1:$1048576,MATCH(Dug!$A26,DataEx!$D:$D,0),MATCH(Dug!N$6,DataEx!$7:$7,0))</f>
        <v>1071856.1399999999</v>
      </c>
      <c r="O26" s="85">
        <f>+INDEX(DataEx!$1:$1048576,MATCH(Dug!$A26,DataEx!$D:$D,0),MATCH(Dug!O$6,DataEx!$7:$7,0))</f>
        <v>1326309.73</v>
      </c>
      <c r="P26" s="85">
        <f>+INDEX(DataEx!$1:$1048576,MATCH(Dug!$A26,DataEx!$D:$D,0),MATCH(Dug!P$6,DataEx!$7:$7,0))</f>
        <v>1344708.9499999997</v>
      </c>
      <c r="Q26" s="85">
        <f>+INDEX(DataEx!$1:$1048576,MATCH(Dug!$A26,DataEx!$D:$D,0),MATCH(Dug!Q$6,DataEx!$7:$7,0))</f>
        <v>1250084.5299999996</v>
      </c>
      <c r="R26" s="86">
        <f>+INDEX(DataEx!$1:$1048576,MATCH(Dug!$A26,DataEx!$D:$D,0),MATCH(Dug!R$6,DataEx!$7:$7,0))</f>
        <v>927547.93</v>
      </c>
      <c r="S26" s="127">
        <f t="shared" si="3"/>
        <v>13233490.179999998</v>
      </c>
      <c r="T26" s="128">
        <f t="shared" si="4"/>
        <v>3.9000022932625801E-3</v>
      </c>
    </row>
    <row r="27" spans="1:20">
      <c r="A27" s="72">
        <v>715</v>
      </c>
      <c r="B27" s="530" t="str">
        <f>+VLOOKUP($A27,Master!$D$27:$G$225,4,FALSE)</f>
        <v>Other revenues</v>
      </c>
      <c r="C27" s="531"/>
      <c r="D27" s="531"/>
      <c r="E27" s="531"/>
      <c r="F27" s="531"/>
      <c r="G27" s="85">
        <f>+INDEX(DataEx!$1:$1048576,MATCH(Dug!$A27,DataEx!$D:$D,0),MATCH(Dug!G$6,DataEx!$7:$7,0))</f>
        <v>2325408.9100000015</v>
      </c>
      <c r="H27" s="85">
        <f>+INDEX(DataEx!$1:$1048576,MATCH(Dug!$A27,DataEx!$D:$D,0),MATCH(Dug!H$6,DataEx!$7:$7,0))</f>
        <v>1380294.78</v>
      </c>
      <c r="I27" s="85">
        <f>+INDEX(DataEx!$1:$1048576,MATCH(Dug!$A27,DataEx!$D:$D,0),MATCH(Dug!I$6,DataEx!$7:$7,0))</f>
        <v>1585729.3000000012</v>
      </c>
      <c r="J27" s="85">
        <f>+INDEX(DataEx!$1:$1048576,MATCH(Dug!$A27,DataEx!$D:$D,0),MATCH(Dug!J$6,DataEx!$7:$7,0))</f>
        <v>2752927.87</v>
      </c>
      <c r="K27" s="85">
        <f>+INDEX(DataEx!$1:$1048576,MATCH(Dug!$A27,DataEx!$D:$D,0),MATCH(Dug!K$6,DataEx!$7:$7,0))</f>
        <v>2926591.1800000006</v>
      </c>
      <c r="L27" s="85">
        <f>+INDEX(DataEx!$1:$1048576,MATCH(Dug!$A27,DataEx!$D:$D,0),MATCH(Dug!L$6,DataEx!$7:$7,0))</f>
        <v>2018414.159999999</v>
      </c>
      <c r="M27" s="85">
        <f>+INDEX(DataEx!$1:$1048576,MATCH(Dug!$A27,DataEx!$D:$D,0),MATCH(Dug!M$6,DataEx!$7:$7,0))</f>
        <v>3252322.99</v>
      </c>
      <c r="N27" s="85">
        <f>+INDEX(DataEx!$1:$1048576,MATCH(Dug!$A27,DataEx!$D:$D,0),MATCH(Dug!N$6,DataEx!$7:$7,0))</f>
        <v>2552195.8000000003</v>
      </c>
      <c r="O27" s="85">
        <f>+INDEX(DataEx!$1:$1048576,MATCH(Dug!$A27,DataEx!$D:$D,0),MATCH(Dug!O$6,DataEx!$7:$7,0))</f>
        <v>2584912.9000000013</v>
      </c>
      <c r="P27" s="85">
        <f>+INDEX(DataEx!$1:$1048576,MATCH(Dug!$A27,DataEx!$D:$D,0),MATCH(Dug!P$6,DataEx!$7:$7,0))</f>
        <v>2305817.4300000011</v>
      </c>
      <c r="Q27" s="85">
        <f>+INDEX(DataEx!$1:$1048576,MATCH(Dug!$A27,DataEx!$D:$D,0),MATCH(Dug!Q$6,DataEx!$7:$7,0))</f>
        <v>4419328.6100000013</v>
      </c>
      <c r="R27" s="86">
        <f>+INDEX(DataEx!$1:$1048576,MATCH(Dug!$A27,DataEx!$D:$D,0),MATCH(Dug!R$6,DataEx!$7:$7,0))</f>
        <v>5571807.3499999987</v>
      </c>
      <c r="S27" s="127">
        <f t="shared" si="3"/>
        <v>33675751.280000009</v>
      </c>
      <c r="T27" s="128">
        <f t="shared" si="4"/>
        <v>9.9244798940365652E-3</v>
      </c>
    </row>
    <row r="28" spans="1:20">
      <c r="A28" s="72">
        <v>73</v>
      </c>
      <c r="B28" s="530" t="str">
        <f>+VLOOKUP($A28,Master!$D$27:$G$225,4,FALSE)</f>
        <v>Receipts from Repayment of Loans and Funds Carried over from Previous Year</v>
      </c>
      <c r="C28" s="531"/>
      <c r="D28" s="531"/>
      <c r="E28" s="531"/>
      <c r="F28" s="531"/>
      <c r="G28" s="85">
        <f>+INDEX(DataEx!$1:$1048576,MATCH(Dug!$A28,DataEx!$D:$D,0),MATCH(Dug!G$6,DataEx!$7:$7,0))</f>
        <v>206949.9</v>
      </c>
      <c r="H28" s="85">
        <f>+INDEX(DataEx!$1:$1048576,MATCH(Dug!$A28,DataEx!$D:$D,0),MATCH(Dug!H$6,DataEx!$7:$7,0))</f>
        <v>235107.78999999998</v>
      </c>
      <c r="I28" s="85">
        <f>+INDEX(DataEx!$1:$1048576,MATCH(Dug!$A28,DataEx!$D:$D,0),MATCH(Dug!I$6,DataEx!$7:$7,0))</f>
        <v>299748.19</v>
      </c>
      <c r="J28" s="85">
        <f>+INDEX(DataEx!$1:$1048576,MATCH(Dug!$A28,DataEx!$D:$D,0),MATCH(Dug!J$6,DataEx!$7:$7,0))</f>
        <v>298965.78000000003</v>
      </c>
      <c r="K28" s="85">
        <f>+INDEX(DataEx!$1:$1048576,MATCH(Dug!$A28,DataEx!$D:$D,0),MATCH(Dug!K$6,DataEx!$7:$7,0))</f>
        <v>208873.82</v>
      </c>
      <c r="L28" s="85">
        <f>+INDEX(DataEx!$1:$1048576,MATCH(Dug!$A28,DataEx!$D:$D,0),MATCH(Dug!L$6,DataEx!$7:$7,0))</f>
        <v>273742.46000000002</v>
      </c>
      <c r="M28" s="85">
        <f>+INDEX(DataEx!$1:$1048576,MATCH(Dug!$A28,DataEx!$D:$D,0),MATCH(Dug!M$6,DataEx!$7:$7,0))</f>
        <v>3435190.4099999997</v>
      </c>
      <c r="N28" s="85">
        <f>+INDEX(DataEx!$1:$1048576,MATCH(Dug!$A28,DataEx!$D:$D,0),MATCH(Dug!N$6,DataEx!$7:$7,0))</f>
        <v>586185.70000000007</v>
      </c>
      <c r="O28" s="85">
        <f>+INDEX(DataEx!$1:$1048576,MATCH(Dug!$A28,DataEx!$D:$D,0),MATCH(Dug!O$6,DataEx!$7:$7,0))</f>
        <v>401482.51</v>
      </c>
      <c r="P28" s="85">
        <f>+INDEX(DataEx!$1:$1048576,MATCH(Dug!$A28,DataEx!$D:$D,0),MATCH(Dug!P$6,DataEx!$7:$7,0))</f>
        <v>614629.94999999995</v>
      </c>
      <c r="Q28" s="85">
        <f>+INDEX(DataEx!$1:$1048576,MATCH(Dug!$A28,DataEx!$D:$D,0),MATCH(Dug!Q$6,DataEx!$7:$7,0))</f>
        <v>171580.47</v>
      </c>
      <c r="R28" s="86">
        <f>+INDEX(DataEx!$1:$1048576,MATCH(Dug!$A28,DataEx!$D:$D,0),MATCH(Dug!R$6,DataEx!$7:$7,0))</f>
        <v>1810625.69</v>
      </c>
      <c r="S28" s="127">
        <f t="shared" si="3"/>
        <v>8543082.6699999999</v>
      </c>
      <c r="T28" s="128">
        <f t="shared" si="4"/>
        <v>2.5177063307823314E-3</v>
      </c>
    </row>
    <row r="29" spans="1:20" ht="13.5" thickBot="1">
      <c r="A29" s="72">
        <v>74</v>
      </c>
      <c r="B29" s="534" t="str">
        <f>+VLOOKUP($A29,Master!$D$27:$G$225,4,FALSE)</f>
        <v>Grants and Transfers</v>
      </c>
      <c r="C29" s="535"/>
      <c r="D29" s="535"/>
      <c r="E29" s="535"/>
      <c r="F29" s="535"/>
      <c r="G29" s="85">
        <f>+INDEX(DataEx!$1:$1048576,MATCH(Dug!$A29,DataEx!$D:$D,0),MATCH(Dug!G$6,DataEx!$7:$7,0))</f>
        <v>165851.26</v>
      </c>
      <c r="H29" s="85">
        <f>+INDEX(DataEx!$1:$1048576,MATCH(Dug!$A29,DataEx!$D:$D,0),MATCH(Dug!H$6,DataEx!$7:$7,0))</f>
        <v>158391.43</v>
      </c>
      <c r="I29" s="85">
        <f>+INDEX(DataEx!$1:$1048576,MATCH(Dug!$A29,DataEx!$D:$D,0),MATCH(Dug!I$6,DataEx!$7:$7,0))</f>
        <v>618410.81000000006</v>
      </c>
      <c r="J29" s="85">
        <f>+INDEX(DataEx!$1:$1048576,MATCH(Dug!$A29,DataEx!$D:$D,0),MATCH(Dug!J$6,DataEx!$7:$7,0))</f>
        <v>143255.71000000002</v>
      </c>
      <c r="K29" s="85">
        <f>+INDEX(DataEx!$1:$1048576,MATCH(Dug!$A29,DataEx!$D:$D,0),MATCH(Dug!K$6,DataEx!$7:$7,0))</f>
        <v>330184.12999999995</v>
      </c>
      <c r="L29" s="85">
        <f>+INDEX(DataEx!$1:$1048576,MATCH(Dug!$A29,DataEx!$D:$D,0),MATCH(Dug!L$6,DataEx!$7:$7,0))</f>
        <v>460006.45</v>
      </c>
      <c r="M29" s="85">
        <f>+INDEX(DataEx!$1:$1048576,MATCH(Dug!$A29,DataEx!$D:$D,0),MATCH(Dug!M$6,DataEx!$7:$7,0))</f>
        <v>487486.95</v>
      </c>
      <c r="N29" s="85">
        <f>+INDEX(DataEx!$1:$1048576,MATCH(Dug!$A29,DataEx!$D:$D,0),MATCH(Dug!N$6,DataEx!$7:$7,0))</f>
        <v>225390.90000000002</v>
      </c>
      <c r="O29" s="85">
        <f>+INDEX(DataEx!$1:$1048576,MATCH(Dug!$A29,DataEx!$D:$D,0),MATCH(Dug!O$6,DataEx!$7:$7,0))</f>
        <v>761867.5299999998</v>
      </c>
      <c r="P29" s="85">
        <f>+INDEX(DataEx!$1:$1048576,MATCH(Dug!$A29,DataEx!$D:$D,0),MATCH(Dug!P$6,DataEx!$7:$7,0))</f>
        <v>1447115.8099999996</v>
      </c>
      <c r="Q29" s="85">
        <f>+INDEX(DataEx!$1:$1048576,MATCH(Dug!$A29,DataEx!$D:$D,0),MATCH(Dug!Q$6,DataEx!$7:$7,0))</f>
        <v>707499.84000000008</v>
      </c>
      <c r="R29" s="86">
        <f>+INDEX(DataEx!$1:$1048576,MATCH(Dug!$A29,DataEx!$D:$D,0),MATCH(Dug!R$6,DataEx!$7:$7,0))</f>
        <v>1108546.8899999999</v>
      </c>
      <c r="S29" s="129">
        <f t="shared" si="3"/>
        <v>6614007.7099999981</v>
      </c>
      <c r="T29" s="130">
        <f t="shared" si="4"/>
        <v>1.9491944215623686E-3</v>
      </c>
    </row>
    <row r="30" spans="1:20" ht="13.5" thickBot="1">
      <c r="A30" s="72">
        <v>4</v>
      </c>
      <c r="B30" s="536" t="str">
        <f>+VLOOKUP($A30,Master!$D$27:$G$225,4,FALSE)</f>
        <v>Total Expenditures</v>
      </c>
      <c r="C30" s="537"/>
      <c r="D30" s="537"/>
      <c r="E30" s="537"/>
      <c r="F30" s="537"/>
      <c r="G30" s="97">
        <f>+G32+G43+G49+SUM(G50:G53)</f>
        <v>80772414.230000019</v>
      </c>
      <c r="H30" s="97">
        <f t="shared" ref="H30:R30" si="5">+H32+H43+H49+SUM(H50:H53)</f>
        <v>95071065.899999976</v>
      </c>
      <c r="I30" s="97">
        <f t="shared" si="5"/>
        <v>100574428.73999999</v>
      </c>
      <c r="J30" s="97">
        <f t="shared" si="5"/>
        <v>118456239.79999997</v>
      </c>
      <c r="K30" s="97">
        <f t="shared" si="5"/>
        <v>100489452.01000001</v>
      </c>
      <c r="L30" s="97">
        <f t="shared" si="5"/>
        <v>94924025.340000004</v>
      </c>
      <c r="M30" s="97">
        <f t="shared" si="5"/>
        <v>164715317.97</v>
      </c>
      <c r="N30" s="97">
        <f t="shared" si="5"/>
        <v>142708327.26999998</v>
      </c>
      <c r="O30" s="97">
        <f t="shared" si="5"/>
        <v>119294969.16000003</v>
      </c>
      <c r="P30" s="97">
        <f t="shared" si="5"/>
        <v>98844023.269999981</v>
      </c>
      <c r="Q30" s="97">
        <f t="shared" si="5"/>
        <v>101306208.56000003</v>
      </c>
      <c r="R30" s="97">
        <f t="shared" si="5"/>
        <v>151656327.42999995</v>
      </c>
      <c r="S30" s="131">
        <f>+SUM(G30:R30)</f>
        <v>1368812799.6799998</v>
      </c>
      <c r="T30" s="132">
        <f t="shared" si="4"/>
        <v>0.40339872438694574</v>
      </c>
    </row>
    <row r="31" spans="1:20" ht="13.5" thickBot="1">
      <c r="A31" s="72">
        <v>41</v>
      </c>
      <c r="B31" s="538" t="str">
        <f>+VLOOKUP($A31,Master!$D$27:$G$225,4,FALSE)</f>
        <v>Current Expenditures</v>
      </c>
      <c r="C31" s="539"/>
      <c r="D31" s="539"/>
      <c r="E31" s="539"/>
      <c r="F31" s="539"/>
      <c r="G31" s="80">
        <f>+G30-G50</f>
        <v>80634336.420000017</v>
      </c>
      <c r="H31" s="80">
        <f t="shared" ref="H31:R31" si="6">+H30-H50</f>
        <v>93063000.87999998</v>
      </c>
      <c r="I31" s="80">
        <f t="shared" si="6"/>
        <v>96152187.489999995</v>
      </c>
      <c r="J31" s="80">
        <f t="shared" si="6"/>
        <v>114258567.12999997</v>
      </c>
      <c r="K31" s="80">
        <f t="shared" si="6"/>
        <v>96252534.570000008</v>
      </c>
      <c r="L31" s="80">
        <f t="shared" si="6"/>
        <v>90217869.920000002</v>
      </c>
      <c r="M31" s="80">
        <f t="shared" si="6"/>
        <v>160190794.40000001</v>
      </c>
      <c r="N31" s="80">
        <f t="shared" si="6"/>
        <v>138492009.77999997</v>
      </c>
      <c r="O31" s="80">
        <f t="shared" si="6"/>
        <v>115353612.59000003</v>
      </c>
      <c r="P31" s="80">
        <f t="shared" si="6"/>
        <v>92868702.599999979</v>
      </c>
      <c r="Q31" s="80">
        <f t="shared" si="6"/>
        <v>95260362.290000036</v>
      </c>
      <c r="R31" s="80">
        <f t="shared" si="6"/>
        <v>134283318.74999994</v>
      </c>
      <c r="S31" s="133">
        <f t="shared" si="3"/>
        <v>1307027296.8199999</v>
      </c>
      <c r="T31" s="134">
        <f t="shared" si="4"/>
        <v>0.38519010371569201</v>
      </c>
    </row>
    <row r="32" spans="1:20">
      <c r="A32" s="72">
        <v>40</v>
      </c>
      <c r="B32" s="540" t="str">
        <f>+VLOOKUP($A32,Master!$D$27:$G$225,4,FALSE)</f>
        <v>Current Budgetary Expenditures</v>
      </c>
      <c r="C32" s="541"/>
      <c r="D32" s="541"/>
      <c r="E32" s="541"/>
      <c r="F32" s="541"/>
      <c r="G32" s="89">
        <f>+SUM(G33:G42)</f>
        <v>37559259.920000024</v>
      </c>
      <c r="H32" s="89">
        <f t="shared" ref="H32:R32" si="7">+SUM(H33:H42)</f>
        <v>43448523.989999987</v>
      </c>
      <c r="I32" s="89">
        <f t="shared" si="7"/>
        <v>45712746.45000001</v>
      </c>
      <c r="J32" s="89">
        <f t="shared" si="7"/>
        <v>66765798.219999984</v>
      </c>
      <c r="K32" s="89">
        <f t="shared" si="7"/>
        <v>47578093.07</v>
      </c>
      <c r="L32" s="89">
        <f t="shared" si="7"/>
        <v>39972707.770000003</v>
      </c>
      <c r="M32" s="89">
        <f t="shared" si="7"/>
        <v>52244035.139999993</v>
      </c>
      <c r="N32" s="89">
        <f t="shared" si="7"/>
        <v>46109305.099999987</v>
      </c>
      <c r="O32" s="89">
        <f t="shared" si="7"/>
        <v>64428387.520000018</v>
      </c>
      <c r="P32" s="89">
        <f t="shared" si="7"/>
        <v>44963115.269999988</v>
      </c>
      <c r="Q32" s="89">
        <f t="shared" si="7"/>
        <v>46191093.280000009</v>
      </c>
      <c r="R32" s="90">
        <f t="shared" si="7"/>
        <v>70669565.129999951</v>
      </c>
      <c r="S32" s="123">
        <f t="shared" si="3"/>
        <v>605642630.8599999</v>
      </c>
      <c r="T32" s="124">
        <f t="shared" si="4"/>
        <v>0.17848712751692103</v>
      </c>
    </row>
    <row r="33" spans="1:20">
      <c r="A33" s="72">
        <v>411</v>
      </c>
      <c r="B33" s="520" t="str">
        <f>+VLOOKUP($A33,Master!$D$27:$G$225,4,FALSE)</f>
        <v>Gross Salaries and Contributions</v>
      </c>
      <c r="C33" s="521"/>
      <c r="D33" s="521"/>
      <c r="E33" s="521"/>
      <c r="F33" s="521"/>
      <c r="G33" s="91">
        <f>+INDEX(DataEx!$1:$1048576,MATCH(Dug!$A33,DataEx!$D:$D,0),MATCH(Dug!G$6,DataEx!$7:$7,0))</f>
        <v>30971376.560000021</v>
      </c>
      <c r="H33" s="91">
        <f>+INDEX(DataEx!$1:$1048576,MATCH(Dug!$A33,DataEx!$D:$D,0),MATCH(Dug!H$6,DataEx!$7:$7,0))</f>
        <v>31767543.569999989</v>
      </c>
      <c r="I33" s="91">
        <f>+INDEX(DataEx!$1:$1048576,MATCH(Dug!$A33,DataEx!$D:$D,0),MATCH(Dug!I$6,DataEx!$7:$7,0))</f>
        <v>27281136.950000007</v>
      </c>
      <c r="J33" s="91">
        <f>+INDEX(DataEx!$1:$1048576,MATCH(Dug!$A33,DataEx!$D:$D,0),MATCH(Dug!J$6,DataEx!$7:$7,0))</f>
        <v>29258745.93999999</v>
      </c>
      <c r="K33" s="91">
        <f>+INDEX(DataEx!$1:$1048576,MATCH(Dug!$A33,DataEx!$D:$D,0),MATCH(Dug!K$6,DataEx!$7:$7,0))</f>
        <v>36008593.489999995</v>
      </c>
      <c r="L33" s="91">
        <f>+INDEX(DataEx!$1:$1048576,MATCH(Dug!$A33,DataEx!$D:$D,0),MATCH(Dug!L$6,DataEx!$7:$7,0))</f>
        <v>25859054.300000004</v>
      </c>
      <c r="M33" s="91">
        <f>+INDEX(DataEx!$1:$1048576,MATCH(Dug!$A33,DataEx!$D:$D,0),MATCH(Dug!M$6,DataEx!$7:$7,0))</f>
        <v>34643447.109999992</v>
      </c>
      <c r="N33" s="91">
        <f>+INDEX(DataEx!$1:$1048576,MATCH(Dug!$A33,DataEx!$D:$D,0),MATCH(Dug!N$6,DataEx!$7:$7,0))</f>
        <v>30708364.169999976</v>
      </c>
      <c r="O33" s="91">
        <f>+INDEX(DataEx!$1:$1048576,MATCH(Dug!$A33,DataEx!$D:$D,0),MATCH(Dug!O$6,DataEx!$7:$7,0))</f>
        <v>31076205.190000027</v>
      </c>
      <c r="P33" s="91">
        <f>+INDEX(DataEx!$1:$1048576,MATCH(Dug!$A33,DataEx!$D:$D,0),MATCH(Dug!P$6,DataEx!$7:$7,0))</f>
        <v>30090664.149999991</v>
      </c>
      <c r="Q33" s="91">
        <f>+INDEX(DataEx!$1:$1048576,MATCH(Dug!$A33,DataEx!$D:$D,0),MATCH(Dug!Q$6,DataEx!$7:$7,0))</f>
        <v>33509791.740000006</v>
      </c>
      <c r="R33" s="91">
        <f>+INDEX(DataEx!$1:$1048576,MATCH(Dug!$A33,DataEx!$D:$D,0),MATCH(Dug!R$6,DataEx!$7:$7,0))</f>
        <v>29829446.999999981</v>
      </c>
      <c r="S33" s="125">
        <f t="shared" si="3"/>
        <v>371004370.16999996</v>
      </c>
      <c r="T33" s="126">
        <f t="shared" si="4"/>
        <v>0.10933758780130362</v>
      </c>
    </row>
    <row r="34" spans="1:20">
      <c r="A34" s="72">
        <v>412</v>
      </c>
      <c r="B34" s="520" t="str">
        <f>+VLOOKUP($A34,Master!$D$27:$G$225,4,FALSE)</f>
        <v>Other Personal Income</v>
      </c>
      <c r="C34" s="521"/>
      <c r="D34" s="521"/>
      <c r="E34" s="521"/>
      <c r="F34" s="521"/>
      <c r="G34" s="91">
        <f>+INDEX(DataEx!$1:$1048576,MATCH(Dug!$A34,DataEx!$D:$D,0),MATCH(Dug!G$6,DataEx!$7:$7,0))</f>
        <v>1584140</v>
      </c>
      <c r="H34" s="91">
        <f>+INDEX(DataEx!$1:$1048576,MATCH(Dug!$A34,DataEx!$D:$D,0),MATCH(Dug!H$6,DataEx!$7:$7,0))</f>
        <v>494224.27999999968</v>
      </c>
      <c r="I34" s="91">
        <f>+INDEX(DataEx!$1:$1048576,MATCH(Dug!$A34,DataEx!$D:$D,0),MATCH(Dug!I$6,DataEx!$7:$7,0))</f>
        <v>1196100.0600000008</v>
      </c>
      <c r="J34" s="91">
        <f>+INDEX(DataEx!$1:$1048576,MATCH(Dug!$A34,DataEx!$D:$D,0),MATCH(Dug!J$6,DataEx!$7:$7,0))</f>
        <v>1826112.7700000014</v>
      </c>
      <c r="K34" s="91">
        <f>+INDEX(DataEx!$1:$1048576,MATCH(Dug!$A34,DataEx!$D:$D,0),MATCH(Dug!K$6,DataEx!$7:$7,0))</f>
        <v>404313.79000000004</v>
      </c>
      <c r="L34" s="91">
        <f>+INDEX(DataEx!$1:$1048576,MATCH(Dug!$A34,DataEx!$D:$D,0),MATCH(Dug!L$6,DataEx!$7:$7,0))</f>
        <v>460176.8899999999</v>
      </c>
      <c r="M34" s="91">
        <f>+INDEX(DataEx!$1:$1048576,MATCH(Dug!$A34,DataEx!$D:$D,0),MATCH(Dug!M$6,DataEx!$7:$7,0))</f>
        <v>807342.56</v>
      </c>
      <c r="N34" s="91">
        <f>+INDEX(DataEx!$1:$1048576,MATCH(Dug!$A34,DataEx!$D:$D,0),MATCH(Dug!N$6,DataEx!$7:$7,0))</f>
        <v>1160483.8900000001</v>
      </c>
      <c r="O34" s="91">
        <f>+INDEX(DataEx!$1:$1048576,MATCH(Dug!$A34,DataEx!$D:$D,0),MATCH(Dug!O$6,DataEx!$7:$7,0))</f>
        <v>545300.30999999971</v>
      </c>
      <c r="P34" s="91">
        <f>+INDEX(DataEx!$1:$1048576,MATCH(Dug!$A34,DataEx!$D:$D,0),MATCH(Dug!P$6,DataEx!$7:$7,0))</f>
        <v>1094017.3800000006</v>
      </c>
      <c r="Q34" s="91">
        <f>+INDEX(DataEx!$1:$1048576,MATCH(Dug!$A34,DataEx!$D:$D,0),MATCH(Dug!Q$6,DataEx!$7:$7,0))</f>
        <v>577957.56000000029</v>
      </c>
      <c r="R34" s="91">
        <f>+INDEX(DataEx!$1:$1048576,MATCH(Dug!$A34,DataEx!$D:$D,0),MATCH(Dug!R$6,DataEx!$7:$7,0))</f>
        <v>1871989.5499999986</v>
      </c>
      <c r="S34" s="125">
        <f t="shared" si="3"/>
        <v>12022159.040000003</v>
      </c>
      <c r="T34" s="126">
        <f t="shared" si="4"/>
        <v>3.5430145175781194E-3</v>
      </c>
    </row>
    <row r="35" spans="1:20">
      <c r="A35" s="72">
        <v>413</v>
      </c>
      <c r="B35" s="520" t="str">
        <f>+VLOOKUP($A35,Master!$D$27:$G$225,4,FALSE)</f>
        <v>Expenditures for Supplies</v>
      </c>
      <c r="C35" s="521"/>
      <c r="D35" s="521"/>
      <c r="E35" s="521"/>
      <c r="F35" s="521"/>
      <c r="G35" s="91">
        <f>+INDEX(DataEx!$1:$1048576,MATCH(Dug!$A35,DataEx!$D:$D,0),MATCH(Dug!G$6,DataEx!$7:$7,0))</f>
        <v>1731979.6599999997</v>
      </c>
      <c r="H35" s="91">
        <f>+INDEX(DataEx!$1:$1048576,MATCH(Dug!$A35,DataEx!$D:$D,0),MATCH(Dug!H$6,DataEx!$7:$7,0))</f>
        <v>2425317.9600000009</v>
      </c>
      <c r="I35" s="91">
        <f>+INDEX(DataEx!$1:$1048576,MATCH(Dug!$A35,DataEx!$D:$D,0),MATCH(Dug!I$6,DataEx!$7:$7,0))</f>
        <v>2387853.52</v>
      </c>
      <c r="J35" s="91">
        <f>+INDEX(DataEx!$1:$1048576,MATCH(Dug!$A35,DataEx!$D:$D,0),MATCH(Dug!J$6,DataEx!$7:$7,0))</f>
        <v>1861509.3800000004</v>
      </c>
      <c r="K35" s="91">
        <f>+INDEX(DataEx!$1:$1048576,MATCH(Dug!$A35,DataEx!$D:$D,0),MATCH(Dug!K$6,DataEx!$7:$7,0))</f>
        <v>1558724.7399999998</v>
      </c>
      <c r="L35" s="91">
        <f>+INDEX(DataEx!$1:$1048576,MATCH(Dug!$A35,DataEx!$D:$D,0),MATCH(Dug!L$6,DataEx!$7:$7,0))</f>
        <v>1781711.4100000006</v>
      </c>
      <c r="M35" s="91">
        <f>+INDEX(DataEx!$1:$1048576,MATCH(Dug!$A35,DataEx!$D:$D,0),MATCH(Dug!M$6,DataEx!$7:$7,0))</f>
        <v>1451041.02</v>
      </c>
      <c r="N35" s="91">
        <f>+INDEX(DataEx!$1:$1048576,MATCH(Dug!$A35,DataEx!$D:$D,0),MATCH(Dug!N$6,DataEx!$7:$7,0))</f>
        <v>2067913.99</v>
      </c>
      <c r="O35" s="91">
        <f>+INDEX(DataEx!$1:$1048576,MATCH(Dug!$A35,DataEx!$D:$D,0),MATCH(Dug!O$6,DataEx!$7:$7,0))</f>
        <v>1776948.5700000003</v>
      </c>
      <c r="P35" s="91">
        <f>+INDEX(DataEx!$1:$1048576,MATCH(Dug!$A35,DataEx!$D:$D,0),MATCH(Dug!P$6,DataEx!$7:$7,0))</f>
        <v>2217702.7300000004</v>
      </c>
      <c r="Q35" s="91">
        <f>+INDEX(DataEx!$1:$1048576,MATCH(Dug!$A35,DataEx!$D:$D,0),MATCH(Dug!Q$6,DataEx!$7:$7,0))</f>
        <v>2315316.7400000002</v>
      </c>
      <c r="R35" s="91">
        <f>+INDEX(DataEx!$1:$1048576,MATCH(Dug!$A35,DataEx!$D:$D,0),MATCH(Dug!R$6,DataEx!$7:$7,0))</f>
        <v>5693241.2300000023</v>
      </c>
      <c r="S35" s="125">
        <f t="shared" si="3"/>
        <v>27269260.950000003</v>
      </c>
      <c r="T35" s="126">
        <f t="shared" si="4"/>
        <v>8.0364422985936546E-3</v>
      </c>
    </row>
    <row r="36" spans="1:20">
      <c r="A36" s="72">
        <v>414</v>
      </c>
      <c r="B36" s="520" t="str">
        <f>+VLOOKUP($A36,Master!$D$27:$G$225,4,FALSE)</f>
        <v>Expenditures for Services</v>
      </c>
      <c r="C36" s="521"/>
      <c r="D36" s="521"/>
      <c r="E36" s="521"/>
      <c r="F36" s="521"/>
      <c r="G36" s="91">
        <f>+INDEX(DataEx!$1:$1048576,MATCH(Dug!$A36,DataEx!$D:$D,0),MATCH(Dug!G$6,DataEx!$7:$7,0))</f>
        <v>1344848.0100000005</v>
      </c>
      <c r="H36" s="91">
        <f>+INDEX(DataEx!$1:$1048576,MATCH(Dug!$A36,DataEx!$D:$D,0),MATCH(Dug!H$6,DataEx!$7:$7,0))</f>
        <v>3095515.3200000022</v>
      </c>
      <c r="I36" s="91">
        <f>+INDEX(DataEx!$1:$1048576,MATCH(Dug!$A36,DataEx!$D:$D,0),MATCH(Dug!I$6,DataEx!$7:$7,0))</f>
        <v>2997100.3900000025</v>
      </c>
      <c r="J36" s="91">
        <f>+INDEX(DataEx!$1:$1048576,MATCH(Dug!$A36,DataEx!$D:$D,0),MATCH(Dug!J$6,DataEx!$7:$7,0))</f>
        <v>4519384.7399999993</v>
      </c>
      <c r="K36" s="91">
        <f>+INDEX(DataEx!$1:$1048576,MATCH(Dug!$A36,DataEx!$D:$D,0),MATCH(Dug!K$6,DataEx!$7:$7,0))</f>
        <v>2812296.3000000012</v>
      </c>
      <c r="L36" s="91">
        <f>+INDEX(DataEx!$1:$1048576,MATCH(Dug!$A36,DataEx!$D:$D,0),MATCH(Dug!L$6,DataEx!$7:$7,0))</f>
        <v>3053712.3000000021</v>
      </c>
      <c r="M36" s="91">
        <f>+INDEX(DataEx!$1:$1048576,MATCH(Dug!$A36,DataEx!$D:$D,0),MATCH(Dug!M$6,DataEx!$7:$7,0))</f>
        <v>4454753.2700000042</v>
      </c>
      <c r="N36" s="91">
        <f>+INDEX(DataEx!$1:$1048576,MATCH(Dug!$A36,DataEx!$D:$D,0),MATCH(Dug!N$6,DataEx!$7:$7,0))</f>
        <v>3481453.1100000064</v>
      </c>
      <c r="O36" s="91">
        <f>+INDEX(DataEx!$1:$1048576,MATCH(Dug!$A36,DataEx!$D:$D,0),MATCH(Dug!O$6,DataEx!$7:$7,0))</f>
        <v>4104785.9800000018</v>
      </c>
      <c r="P36" s="91">
        <f>+INDEX(DataEx!$1:$1048576,MATCH(Dug!$A36,DataEx!$D:$D,0),MATCH(Dug!P$6,DataEx!$7:$7,0))</f>
        <v>5063438.4500000039</v>
      </c>
      <c r="Q36" s="91">
        <f>+INDEX(DataEx!$1:$1048576,MATCH(Dug!$A36,DataEx!$D:$D,0),MATCH(Dug!Q$6,DataEx!$7:$7,0))</f>
        <v>2900734.9700000016</v>
      </c>
      <c r="R36" s="91">
        <f>+INDEX(DataEx!$1:$1048576,MATCH(Dug!$A36,DataEx!$D:$D,0),MATCH(Dug!R$6,DataEx!$7:$7,0))</f>
        <v>9675540.9999999739</v>
      </c>
      <c r="S36" s="125">
        <f t="shared" si="3"/>
        <v>47503563.839999989</v>
      </c>
      <c r="T36" s="126">
        <f t="shared" si="4"/>
        <v>1.3999633157557938E-2</v>
      </c>
    </row>
    <row r="37" spans="1:20">
      <c r="A37" s="72">
        <v>415</v>
      </c>
      <c r="B37" s="520" t="str">
        <f>+VLOOKUP($A37,Master!$D$27:$G$225,4,FALSE)</f>
        <v>Current Maintenance</v>
      </c>
      <c r="C37" s="521"/>
      <c r="D37" s="521"/>
      <c r="E37" s="521"/>
      <c r="F37" s="521"/>
      <c r="G37" s="91">
        <f>+INDEX(DataEx!$1:$1048576,MATCH(Dug!$A37,DataEx!$D:$D,0),MATCH(Dug!G$6,DataEx!$7:$7,0))</f>
        <v>39625.519999999997</v>
      </c>
      <c r="H37" s="91">
        <f>+INDEX(DataEx!$1:$1048576,MATCH(Dug!$A37,DataEx!$D:$D,0),MATCH(Dug!H$6,DataEx!$7:$7,0))</f>
        <v>746518.12</v>
      </c>
      <c r="I37" s="91">
        <f>+INDEX(DataEx!$1:$1048576,MATCH(Dug!$A37,DataEx!$D:$D,0),MATCH(Dug!I$6,DataEx!$7:$7,0))</f>
        <v>2188111.64</v>
      </c>
      <c r="J37" s="91">
        <f>+INDEX(DataEx!$1:$1048576,MATCH(Dug!$A37,DataEx!$D:$D,0),MATCH(Dug!J$6,DataEx!$7:$7,0))</f>
        <v>860738.31999999983</v>
      </c>
      <c r="K37" s="91">
        <f>+INDEX(DataEx!$1:$1048576,MATCH(Dug!$A37,DataEx!$D:$D,0),MATCH(Dug!K$6,DataEx!$7:$7,0))</f>
        <v>1045961.96</v>
      </c>
      <c r="L37" s="91">
        <f>+INDEX(DataEx!$1:$1048576,MATCH(Dug!$A37,DataEx!$D:$D,0),MATCH(Dug!L$6,DataEx!$7:$7,0))</f>
        <v>1586588.0699999998</v>
      </c>
      <c r="M37" s="91">
        <f>+INDEX(DataEx!$1:$1048576,MATCH(Dug!$A37,DataEx!$D:$D,0),MATCH(Dug!M$6,DataEx!$7:$7,0))</f>
        <v>1708745.73</v>
      </c>
      <c r="N37" s="91">
        <f>+INDEX(DataEx!$1:$1048576,MATCH(Dug!$A37,DataEx!$D:$D,0),MATCH(Dug!N$6,DataEx!$7:$7,0))</f>
        <v>2046173.92</v>
      </c>
      <c r="O37" s="91">
        <f>+INDEX(DataEx!$1:$1048576,MATCH(Dug!$A37,DataEx!$D:$D,0),MATCH(Dug!O$6,DataEx!$7:$7,0))</f>
        <v>2633936.0099999998</v>
      </c>
      <c r="P37" s="91">
        <f>+INDEX(DataEx!$1:$1048576,MATCH(Dug!$A37,DataEx!$D:$D,0),MATCH(Dug!P$6,DataEx!$7:$7,0))</f>
        <v>1316206.53</v>
      </c>
      <c r="Q37" s="91">
        <f>+INDEX(DataEx!$1:$1048576,MATCH(Dug!$A37,DataEx!$D:$D,0),MATCH(Dug!Q$6,DataEx!$7:$7,0))</f>
        <v>1381658.69</v>
      </c>
      <c r="R37" s="91">
        <f>+INDEX(DataEx!$1:$1048576,MATCH(Dug!$A37,DataEx!$D:$D,0),MATCH(Dug!R$6,DataEx!$7:$7,0))</f>
        <v>4861519.66</v>
      </c>
      <c r="S37" s="125">
        <f t="shared" si="3"/>
        <v>20415784.170000002</v>
      </c>
      <c r="T37" s="126">
        <f t="shared" si="4"/>
        <v>6.0166746639588242E-3</v>
      </c>
    </row>
    <row r="38" spans="1:20">
      <c r="A38" s="72">
        <v>416</v>
      </c>
      <c r="B38" s="520" t="str">
        <f>+VLOOKUP($A38,Master!$D$27:$G$225,4,FALSE)</f>
        <v>Interests</v>
      </c>
      <c r="C38" s="521"/>
      <c r="D38" s="521"/>
      <c r="E38" s="521"/>
      <c r="F38" s="521"/>
      <c r="G38" s="91">
        <f>+INDEX(DataEx!$1:$1048576,MATCH(Dug!$A38,DataEx!$D:$D,0),MATCH(Dug!G$6,DataEx!$7:$7,0))</f>
        <v>553790.51</v>
      </c>
      <c r="H38" s="91">
        <f>+INDEX(DataEx!$1:$1048576,MATCH(Dug!$A38,DataEx!$D:$D,0),MATCH(Dug!H$6,DataEx!$7:$7,0))</f>
        <v>1783760.79</v>
      </c>
      <c r="I38" s="91">
        <f>+INDEX(DataEx!$1:$1048576,MATCH(Dug!$A38,DataEx!$D:$D,0),MATCH(Dug!I$6,DataEx!$7:$7,0))</f>
        <v>2136902.62</v>
      </c>
      <c r="J38" s="91">
        <f>+INDEX(DataEx!$1:$1048576,MATCH(Dug!$A38,DataEx!$D:$D,0),MATCH(Dug!J$6,DataEx!$7:$7,0))</f>
        <v>24827472.129999999</v>
      </c>
      <c r="K38" s="91">
        <f>+INDEX(DataEx!$1:$1048576,MATCH(Dug!$A38,DataEx!$D:$D,0),MATCH(Dug!K$6,DataEx!$7:$7,0))</f>
        <v>1125415.9300000002</v>
      </c>
      <c r="L38" s="91">
        <f>+INDEX(DataEx!$1:$1048576,MATCH(Dug!$A38,DataEx!$D:$D,0),MATCH(Dug!L$6,DataEx!$7:$7,0))</f>
        <v>3793946.4499999997</v>
      </c>
      <c r="M38" s="91">
        <f>+INDEX(DataEx!$1:$1048576,MATCH(Dug!$A38,DataEx!$D:$D,0),MATCH(Dug!M$6,DataEx!$7:$7,0))</f>
        <v>5739215.1899999995</v>
      </c>
      <c r="N38" s="91">
        <f>+INDEX(DataEx!$1:$1048576,MATCH(Dug!$A38,DataEx!$D:$D,0),MATCH(Dug!N$6,DataEx!$7:$7,0))</f>
        <v>2103580.0900000003</v>
      </c>
      <c r="O38" s="91">
        <f>+INDEX(DataEx!$1:$1048576,MATCH(Dug!$A38,DataEx!$D:$D,0),MATCH(Dug!O$6,DataEx!$7:$7,0))</f>
        <v>18700318.619999997</v>
      </c>
      <c r="P38" s="91">
        <f>+INDEX(DataEx!$1:$1048576,MATCH(Dug!$A38,DataEx!$D:$D,0),MATCH(Dug!P$6,DataEx!$7:$7,0))</f>
        <v>797388.29</v>
      </c>
      <c r="Q38" s="91">
        <f>+INDEX(DataEx!$1:$1048576,MATCH(Dug!$A38,DataEx!$D:$D,0),MATCH(Dug!Q$6,DataEx!$7:$7,0))</f>
        <v>749118.78</v>
      </c>
      <c r="R38" s="91">
        <f>+INDEX(DataEx!$1:$1048576,MATCH(Dug!$A38,DataEx!$D:$D,0),MATCH(Dug!R$6,DataEx!$7:$7,0))</f>
        <v>5611866.1400000006</v>
      </c>
      <c r="S38" s="125">
        <f t="shared" si="3"/>
        <v>67922775.539999992</v>
      </c>
      <c r="T38" s="126">
        <f t="shared" si="4"/>
        <v>2.0017317938627096E-2</v>
      </c>
    </row>
    <row r="39" spans="1:20">
      <c r="A39" s="72">
        <v>417</v>
      </c>
      <c r="B39" s="520" t="str">
        <f>+VLOOKUP($A39,Master!$D$27:$G$225,4,FALSE)</f>
        <v>Rent</v>
      </c>
      <c r="C39" s="521"/>
      <c r="D39" s="521"/>
      <c r="E39" s="521"/>
      <c r="F39" s="521"/>
      <c r="G39" s="91">
        <f>+INDEX(DataEx!$1:$1048576,MATCH(Dug!$A39,DataEx!$D:$D,0),MATCH(Dug!G$6,DataEx!$7:$7,0))</f>
        <v>514851.78</v>
      </c>
      <c r="H39" s="91">
        <f>+INDEX(DataEx!$1:$1048576,MATCH(Dug!$A39,DataEx!$D:$D,0),MATCH(Dug!H$6,DataEx!$7:$7,0))</f>
        <v>585306.03000000014</v>
      </c>
      <c r="I39" s="91">
        <f>+INDEX(DataEx!$1:$1048576,MATCH(Dug!$A39,DataEx!$D:$D,0),MATCH(Dug!I$6,DataEx!$7:$7,0))</f>
        <v>717206.67999999959</v>
      </c>
      <c r="J39" s="91">
        <f>+INDEX(DataEx!$1:$1048576,MATCH(Dug!$A39,DataEx!$D:$D,0),MATCH(Dug!J$6,DataEx!$7:$7,0))</f>
        <v>605035.83000000007</v>
      </c>
      <c r="K39" s="91">
        <f>+INDEX(DataEx!$1:$1048576,MATCH(Dug!$A39,DataEx!$D:$D,0),MATCH(Dug!K$6,DataEx!$7:$7,0))</f>
        <v>812757.71</v>
      </c>
      <c r="L39" s="91">
        <f>+INDEX(DataEx!$1:$1048576,MATCH(Dug!$A39,DataEx!$D:$D,0),MATCH(Dug!L$6,DataEx!$7:$7,0))</f>
        <v>562444.47999999986</v>
      </c>
      <c r="M39" s="91">
        <f>+INDEX(DataEx!$1:$1048576,MATCH(Dug!$A39,DataEx!$D:$D,0),MATCH(Dug!M$6,DataEx!$7:$7,0))</f>
        <v>546494.50999999989</v>
      </c>
      <c r="N39" s="91">
        <f>+INDEX(DataEx!$1:$1048576,MATCH(Dug!$A39,DataEx!$D:$D,0),MATCH(Dug!N$6,DataEx!$7:$7,0))</f>
        <v>583035.2899999998</v>
      </c>
      <c r="O39" s="91">
        <f>+INDEX(DataEx!$1:$1048576,MATCH(Dug!$A39,DataEx!$D:$D,0),MATCH(Dug!O$6,DataEx!$7:$7,0))</f>
        <v>872287.29000000015</v>
      </c>
      <c r="P39" s="91">
        <f>+INDEX(DataEx!$1:$1048576,MATCH(Dug!$A39,DataEx!$D:$D,0),MATCH(Dug!P$6,DataEx!$7:$7,0))</f>
        <v>927461.39000000013</v>
      </c>
      <c r="Q39" s="91">
        <f>+INDEX(DataEx!$1:$1048576,MATCH(Dug!$A39,DataEx!$D:$D,0),MATCH(Dug!Q$6,DataEx!$7:$7,0))</f>
        <v>532803.81000000006</v>
      </c>
      <c r="R39" s="91">
        <f>+INDEX(DataEx!$1:$1048576,MATCH(Dug!$A39,DataEx!$D:$D,0),MATCH(Dug!R$6,DataEx!$7:$7,0))</f>
        <v>668357.01</v>
      </c>
      <c r="S39" s="125">
        <f t="shared" si="3"/>
        <v>7928041.8100000005</v>
      </c>
      <c r="T39" s="126">
        <f t="shared" si="4"/>
        <v>2.336449479277252E-3</v>
      </c>
    </row>
    <row r="40" spans="1:20">
      <c r="A40" s="72">
        <v>418</v>
      </c>
      <c r="B40" s="520" t="str">
        <f>+VLOOKUP($A40,Master!$D$27:$G$225,4,FALSE)</f>
        <v>Subsidies</v>
      </c>
      <c r="C40" s="521"/>
      <c r="D40" s="521"/>
      <c r="E40" s="521"/>
      <c r="F40" s="521"/>
      <c r="G40" s="91">
        <f>+INDEX(DataEx!$1:$1048576,MATCH(Dug!$A40,DataEx!$D:$D,0),MATCH(Dug!G$6,DataEx!$7:$7,0))</f>
        <v>77660</v>
      </c>
      <c r="H40" s="91">
        <f>+INDEX(DataEx!$1:$1048576,MATCH(Dug!$A40,DataEx!$D:$D,0),MATCH(Dug!H$6,DataEx!$7:$7,0))</f>
        <v>1074577.6399999999</v>
      </c>
      <c r="I40" s="91">
        <f>+INDEX(DataEx!$1:$1048576,MATCH(Dug!$A40,DataEx!$D:$D,0),MATCH(Dug!I$6,DataEx!$7:$7,0))</f>
        <v>3164428.47</v>
      </c>
      <c r="J40" s="91">
        <f>+INDEX(DataEx!$1:$1048576,MATCH(Dug!$A40,DataEx!$D:$D,0),MATCH(Dug!J$6,DataEx!$7:$7,0))</f>
        <v>667057.27000000025</v>
      </c>
      <c r="K40" s="91">
        <f>+INDEX(DataEx!$1:$1048576,MATCH(Dug!$A40,DataEx!$D:$D,0),MATCH(Dug!K$6,DataEx!$7:$7,0))</f>
        <v>1249861.7200000004</v>
      </c>
      <c r="L40" s="91">
        <f>+INDEX(DataEx!$1:$1048576,MATCH(Dug!$A40,DataEx!$D:$D,0),MATCH(Dug!L$6,DataEx!$7:$7,0))</f>
        <v>697386.65000000014</v>
      </c>
      <c r="M40" s="91">
        <f>+INDEX(DataEx!$1:$1048576,MATCH(Dug!$A40,DataEx!$D:$D,0),MATCH(Dug!M$6,DataEx!$7:$7,0))</f>
        <v>891788.01000000024</v>
      </c>
      <c r="N40" s="91">
        <f>+INDEX(DataEx!$1:$1048576,MATCH(Dug!$A40,DataEx!$D:$D,0),MATCH(Dug!N$6,DataEx!$7:$7,0))</f>
        <v>1091929.3799999997</v>
      </c>
      <c r="O40" s="91">
        <f>+INDEX(DataEx!$1:$1048576,MATCH(Dug!$A40,DataEx!$D:$D,0),MATCH(Dug!O$6,DataEx!$7:$7,0))</f>
        <v>1191416.1399999999</v>
      </c>
      <c r="P40" s="91">
        <f>+INDEX(DataEx!$1:$1048576,MATCH(Dug!$A40,DataEx!$D:$D,0),MATCH(Dug!P$6,DataEx!$7:$7,0))</f>
        <v>1143142.19</v>
      </c>
      <c r="Q40" s="91">
        <f>+INDEX(DataEx!$1:$1048576,MATCH(Dug!$A40,DataEx!$D:$D,0),MATCH(Dug!Q$6,DataEx!$7:$7,0))</f>
        <v>2199265.1999999997</v>
      </c>
      <c r="R40" s="91">
        <f>+INDEX(DataEx!$1:$1048576,MATCH(Dug!$A40,DataEx!$D:$D,0),MATCH(Dug!R$6,DataEx!$7:$7,0))</f>
        <v>3977237.29</v>
      </c>
      <c r="S40" s="125">
        <f t="shared" si="3"/>
        <v>17425749.960000001</v>
      </c>
      <c r="T40" s="126">
        <f t="shared" si="4"/>
        <v>5.1354906288085776E-3</v>
      </c>
    </row>
    <row r="41" spans="1:20">
      <c r="A41" s="72">
        <v>419</v>
      </c>
      <c r="B41" s="520" t="str">
        <f>+VLOOKUP($A41,Master!$D$27:$G$225,4,FALSE)</f>
        <v>Other expenditures</v>
      </c>
      <c r="C41" s="521"/>
      <c r="D41" s="521"/>
      <c r="E41" s="521"/>
      <c r="F41" s="521"/>
      <c r="G41" s="91">
        <f>+INDEX(DataEx!$1:$1048576,MATCH(Dug!$A41,DataEx!$D:$D,0),MATCH(Dug!G$6,DataEx!$7:$7,0))</f>
        <v>581683.60000000021</v>
      </c>
      <c r="H41" s="91">
        <f>+INDEX(DataEx!$1:$1048576,MATCH(Dug!$A41,DataEx!$D:$D,0),MATCH(Dug!H$6,DataEx!$7:$7,0))</f>
        <v>1362314.9500000002</v>
      </c>
      <c r="I41" s="91">
        <f>+INDEX(DataEx!$1:$1048576,MATCH(Dug!$A41,DataEx!$D:$D,0),MATCH(Dug!I$6,DataEx!$7:$7,0))</f>
        <v>3124988.67</v>
      </c>
      <c r="J41" s="91">
        <f>+INDEX(DataEx!$1:$1048576,MATCH(Dug!$A41,DataEx!$D:$D,0),MATCH(Dug!J$6,DataEx!$7:$7,0))</f>
        <v>1637869.83</v>
      </c>
      <c r="K41" s="91">
        <f>+INDEX(DataEx!$1:$1048576,MATCH(Dug!$A41,DataEx!$D:$D,0),MATCH(Dug!K$6,DataEx!$7:$7,0))</f>
        <v>1862941.280000001</v>
      </c>
      <c r="L41" s="91">
        <f>+INDEX(DataEx!$1:$1048576,MATCH(Dug!$A41,DataEx!$D:$D,0),MATCH(Dug!L$6,DataEx!$7:$7,0))</f>
        <v>1673742.2199999997</v>
      </c>
      <c r="M41" s="91">
        <f>+INDEX(DataEx!$1:$1048576,MATCH(Dug!$A41,DataEx!$D:$D,0),MATCH(Dug!M$6,DataEx!$7:$7,0))</f>
        <v>1597215.3400000008</v>
      </c>
      <c r="N41" s="91">
        <f>+INDEX(DataEx!$1:$1048576,MATCH(Dug!$A41,DataEx!$D:$D,0),MATCH(Dug!N$6,DataEx!$7:$7,0))</f>
        <v>1583362.94</v>
      </c>
      <c r="O41" s="91">
        <f>+INDEX(DataEx!$1:$1048576,MATCH(Dug!$A41,DataEx!$D:$D,0),MATCH(Dug!O$6,DataEx!$7:$7,0))</f>
        <v>1556662.8600000006</v>
      </c>
      <c r="P41" s="91">
        <f>+INDEX(DataEx!$1:$1048576,MATCH(Dug!$A41,DataEx!$D:$D,0),MATCH(Dug!P$6,DataEx!$7:$7,0))</f>
        <v>1657284.79</v>
      </c>
      <c r="Q41" s="91">
        <f>+INDEX(DataEx!$1:$1048576,MATCH(Dug!$A41,DataEx!$D:$D,0),MATCH(Dug!Q$6,DataEx!$7:$7,0))</f>
        <v>1584386.8800000004</v>
      </c>
      <c r="R41" s="91">
        <f>+INDEX(DataEx!$1:$1048576,MATCH(Dug!$A41,DataEx!$D:$D,0),MATCH(Dug!R$6,DataEx!$7:$7,0))</f>
        <v>3716241.4299999992</v>
      </c>
      <c r="S41" s="125">
        <f t="shared" si="3"/>
        <v>21938694.789999999</v>
      </c>
      <c r="T41" s="126">
        <f t="shared" si="4"/>
        <v>6.465487095875703E-3</v>
      </c>
    </row>
    <row r="42" spans="1:20">
      <c r="A42" s="72">
        <v>440</v>
      </c>
      <c r="B42" s="520" t="str">
        <f>+VLOOKUP($A42,Master!$D$27:$G$225,4,FALSE)</f>
        <v>Current Capital Expenditure</v>
      </c>
      <c r="C42" s="521"/>
      <c r="D42" s="521"/>
      <c r="E42" s="521"/>
      <c r="F42" s="521"/>
      <c r="G42" s="91">
        <f>+INDEX(DataEx!$1:$1048576,MATCH(Dug!$A42,DataEx!$D:$D,0),MATCH(Dug!G$6,DataEx!$7:$7,0))</f>
        <v>159304.27999999997</v>
      </c>
      <c r="H42" s="91">
        <f>+INDEX(DataEx!$1:$1048576,MATCH(Dug!$A42,DataEx!$D:$D,0),MATCH(Dug!H$6,DataEx!$7:$7,0))</f>
        <v>113445.32999999999</v>
      </c>
      <c r="I42" s="91">
        <f>+INDEX(DataEx!$1:$1048576,MATCH(Dug!$A42,DataEx!$D:$D,0),MATCH(Dug!I$6,DataEx!$7:$7,0))</f>
        <v>518917.44999999995</v>
      </c>
      <c r="J42" s="91">
        <f>+INDEX(DataEx!$1:$1048576,MATCH(Dug!$A42,DataEx!$D:$D,0),MATCH(Dug!J$6,DataEx!$7:$7,0))</f>
        <v>701872.01000000152</v>
      </c>
      <c r="K42" s="91">
        <f>+INDEX(DataEx!$1:$1048576,MATCH(Dug!$A42,DataEx!$D:$D,0),MATCH(Dug!K$6,DataEx!$7:$7,0))</f>
        <v>697226.15</v>
      </c>
      <c r="L42" s="91">
        <f>+INDEX(DataEx!$1:$1048576,MATCH(Dug!$A42,DataEx!$D:$D,0),MATCH(Dug!L$6,DataEx!$7:$7,0))</f>
        <v>503944.99999999994</v>
      </c>
      <c r="M42" s="91">
        <f>+INDEX(DataEx!$1:$1048576,MATCH(Dug!$A42,DataEx!$D:$D,0),MATCH(Dug!M$6,DataEx!$7:$7,0))</f>
        <v>403992.4</v>
      </c>
      <c r="N42" s="91">
        <f>+INDEX(DataEx!$1:$1048576,MATCH(Dug!$A42,DataEx!$D:$D,0),MATCH(Dug!N$6,DataEx!$7:$7,0))</f>
        <v>1283008.3199999998</v>
      </c>
      <c r="O42" s="91">
        <f>+INDEX(DataEx!$1:$1048576,MATCH(Dug!$A42,DataEx!$D:$D,0),MATCH(Dug!O$6,DataEx!$7:$7,0))</f>
        <v>1970526.5499999998</v>
      </c>
      <c r="P42" s="91">
        <f>+INDEX(DataEx!$1:$1048576,MATCH(Dug!$A42,DataEx!$D:$D,0),MATCH(Dug!P$6,DataEx!$7:$7,0))</f>
        <v>655809.37</v>
      </c>
      <c r="Q42" s="91">
        <f>+INDEX(DataEx!$1:$1048576,MATCH(Dug!$A42,DataEx!$D:$D,0),MATCH(Dug!Q$6,DataEx!$7:$7,0))</f>
        <v>440058.91</v>
      </c>
      <c r="R42" s="91">
        <f>+INDEX(DataEx!$1:$1048576,MATCH(Dug!$A42,DataEx!$D:$D,0),MATCH(Dug!R$6,DataEx!$7:$7,0))</f>
        <v>4764124.82</v>
      </c>
      <c r="S42" s="125">
        <f t="shared" si="3"/>
        <v>12212230.590000002</v>
      </c>
      <c r="T42" s="126">
        <f t="shared" si="4"/>
        <v>3.5990299353402663E-3</v>
      </c>
    </row>
    <row r="43" spans="1:20">
      <c r="A43" s="72">
        <v>42</v>
      </c>
      <c r="B43" s="544" t="str">
        <f>+VLOOKUP($A43,Master!$D$27:$G$225,4,FALSE)</f>
        <v>Social Security Transfers</v>
      </c>
      <c r="C43" s="545"/>
      <c r="D43" s="545"/>
      <c r="E43" s="545"/>
      <c r="F43" s="545"/>
      <c r="G43" s="87">
        <f>+SUM(G44:G48)</f>
        <v>38151243.679999985</v>
      </c>
      <c r="H43" s="87">
        <f t="shared" ref="H43:R43" si="8">+SUM(H44:H48)</f>
        <v>42304307.499999993</v>
      </c>
      <c r="I43" s="87">
        <f t="shared" si="8"/>
        <v>40495852.529999986</v>
      </c>
      <c r="J43" s="87">
        <f t="shared" si="8"/>
        <v>40445889.589999996</v>
      </c>
      <c r="K43" s="87">
        <f t="shared" si="8"/>
        <v>39916624.779999986</v>
      </c>
      <c r="L43" s="87">
        <f t="shared" si="8"/>
        <v>39873840.350000001</v>
      </c>
      <c r="M43" s="87">
        <f t="shared" si="8"/>
        <v>39783817.739999995</v>
      </c>
      <c r="N43" s="87">
        <f t="shared" si="8"/>
        <v>39183217.88000001</v>
      </c>
      <c r="O43" s="87">
        <f t="shared" si="8"/>
        <v>40139584.429999992</v>
      </c>
      <c r="P43" s="87">
        <f t="shared" si="8"/>
        <v>39790180.209999986</v>
      </c>
      <c r="Q43" s="87">
        <f t="shared" si="8"/>
        <v>39831268.440000013</v>
      </c>
      <c r="R43" s="88">
        <f t="shared" si="8"/>
        <v>43051593.350000009</v>
      </c>
      <c r="S43" s="127">
        <f t="shared" si="3"/>
        <v>482967420.4799999</v>
      </c>
      <c r="T43" s="128">
        <f t="shared" si="4"/>
        <v>0.14233388333863659</v>
      </c>
    </row>
    <row r="44" spans="1:20">
      <c r="A44" s="72">
        <v>421</v>
      </c>
      <c r="B44" s="520" t="str">
        <f>+VLOOKUP($A44,Master!$D$27:$G$225,4,FALSE)</f>
        <v>Social Security</v>
      </c>
      <c r="C44" s="521"/>
      <c r="D44" s="521"/>
      <c r="E44" s="521"/>
      <c r="F44" s="521"/>
      <c r="G44" s="91">
        <f>+INDEX(DataEx!$1:$1048576,MATCH(Dug!$A44,DataEx!$D:$D,0),MATCH(Dug!G$6,DataEx!$7:$7,0))</f>
        <v>5249177.4899999993</v>
      </c>
      <c r="H44" s="91">
        <f>+INDEX(DataEx!$1:$1048576,MATCH(Dug!$A44,DataEx!$D:$D,0),MATCH(Dug!H$6,DataEx!$7:$7,0))</f>
        <v>6265311.1100000003</v>
      </c>
      <c r="I44" s="91">
        <f>+INDEX(DataEx!$1:$1048576,MATCH(Dug!$A44,DataEx!$D:$D,0),MATCH(Dug!I$6,DataEx!$7:$7,0))</f>
        <v>5548846.8199999994</v>
      </c>
      <c r="J44" s="91">
        <f>+INDEX(DataEx!$1:$1048576,MATCH(Dug!$A44,DataEx!$D:$D,0),MATCH(Dug!J$6,DataEx!$7:$7,0))</f>
        <v>5564842.5499999998</v>
      </c>
      <c r="K44" s="91">
        <f>+INDEX(DataEx!$1:$1048576,MATCH(Dug!$A44,DataEx!$D:$D,0),MATCH(Dug!K$6,DataEx!$7:$7,0))</f>
        <v>5426012.3199999984</v>
      </c>
      <c r="L44" s="91">
        <f>+INDEX(DataEx!$1:$1048576,MATCH(Dug!$A44,DataEx!$D:$D,0),MATCH(Dug!L$6,DataEx!$7:$7,0))</f>
        <v>5414506.1200000001</v>
      </c>
      <c r="M44" s="91">
        <f>+INDEX(DataEx!$1:$1048576,MATCH(Dug!$A44,DataEx!$D:$D,0),MATCH(Dug!M$6,DataEx!$7:$7,0))</f>
        <v>5377364.7999999998</v>
      </c>
      <c r="N44" s="91">
        <f>+INDEX(DataEx!$1:$1048576,MATCH(Dug!$A44,DataEx!$D:$D,0),MATCH(Dug!N$6,DataEx!$7:$7,0))</f>
        <v>4628282.3600000003</v>
      </c>
      <c r="O44" s="91">
        <f>+INDEX(DataEx!$1:$1048576,MATCH(Dug!$A44,DataEx!$D:$D,0),MATCH(Dug!O$6,DataEx!$7:$7,0))</f>
        <v>4825112.1500000004</v>
      </c>
      <c r="P44" s="91">
        <f>+INDEX(DataEx!$1:$1048576,MATCH(Dug!$A44,DataEx!$D:$D,0),MATCH(Dug!P$6,DataEx!$7:$7,0))</f>
        <v>4994196.5700000012</v>
      </c>
      <c r="Q44" s="91">
        <f>+INDEX(DataEx!$1:$1048576,MATCH(Dug!$A44,DataEx!$D:$D,0),MATCH(Dug!Q$6,DataEx!$7:$7,0))</f>
        <v>5164469.1300000008</v>
      </c>
      <c r="R44" s="91">
        <f>+INDEX(DataEx!$1:$1048576,MATCH(Dug!$A44,DataEx!$D:$D,0),MATCH(Dug!R$6,DataEx!$7:$7,0))</f>
        <v>5578422.5699999994</v>
      </c>
      <c r="S44" s="125">
        <f t="shared" si="3"/>
        <v>64036543.990000002</v>
      </c>
      <c r="T44" s="126">
        <f t="shared" si="4"/>
        <v>1.8872018267036651E-2</v>
      </c>
    </row>
    <row r="45" spans="1:20">
      <c r="A45" s="72">
        <v>422</v>
      </c>
      <c r="B45" s="520" t="str">
        <f>+VLOOKUP($A45,Master!$D$27:$G$225,4,FALSE)</f>
        <v>Funds for redundant labor</v>
      </c>
      <c r="C45" s="521"/>
      <c r="D45" s="521"/>
      <c r="E45" s="521"/>
      <c r="F45" s="521"/>
      <c r="G45" s="91">
        <f>+INDEX(DataEx!$1:$1048576,MATCH(Dug!$A45,DataEx!$D:$D,0),MATCH(Dug!G$6,DataEx!$7:$7,0))</f>
        <v>217499.03000000003</v>
      </c>
      <c r="H45" s="91">
        <f>+INDEX(DataEx!$1:$1048576,MATCH(Dug!$A45,DataEx!$D:$D,0),MATCH(Dug!H$6,DataEx!$7:$7,0))</f>
        <v>1858188.85</v>
      </c>
      <c r="I45" s="91">
        <f>+INDEX(DataEx!$1:$1048576,MATCH(Dug!$A45,DataEx!$D:$D,0),MATCH(Dug!I$6,DataEx!$7:$7,0))</f>
        <v>1411205.3399999999</v>
      </c>
      <c r="J45" s="91">
        <f>+INDEX(DataEx!$1:$1048576,MATCH(Dug!$A45,DataEx!$D:$D,0),MATCH(Dug!J$6,DataEx!$7:$7,0))</f>
        <v>929016.33999999985</v>
      </c>
      <c r="K45" s="91">
        <f>+INDEX(DataEx!$1:$1048576,MATCH(Dug!$A45,DataEx!$D:$D,0),MATCH(Dug!K$6,DataEx!$7:$7,0))</f>
        <v>880474.57</v>
      </c>
      <c r="L45" s="91">
        <f>+INDEX(DataEx!$1:$1048576,MATCH(Dug!$A45,DataEx!$D:$D,0),MATCH(Dug!L$6,DataEx!$7:$7,0))</f>
        <v>934224.59999999986</v>
      </c>
      <c r="M45" s="91">
        <f>+INDEX(DataEx!$1:$1048576,MATCH(Dug!$A45,DataEx!$D:$D,0),MATCH(Dug!M$6,DataEx!$7:$7,0))</f>
        <v>746595.69</v>
      </c>
      <c r="N45" s="91">
        <f>+INDEX(DataEx!$1:$1048576,MATCH(Dug!$A45,DataEx!$D:$D,0),MATCH(Dug!N$6,DataEx!$7:$7,0))</f>
        <v>1119949.56</v>
      </c>
      <c r="O45" s="91">
        <f>+INDEX(DataEx!$1:$1048576,MATCH(Dug!$A45,DataEx!$D:$D,0),MATCH(Dug!O$6,DataEx!$7:$7,0))</f>
        <v>976049.14999999991</v>
      </c>
      <c r="P45" s="91">
        <f>+INDEX(DataEx!$1:$1048576,MATCH(Dug!$A45,DataEx!$D:$D,0),MATCH(Dug!P$6,DataEx!$7:$7,0))</f>
        <v>1095627.2599999998</v>
      </c>
      <c r="Q45" s="91">
        <f>+INDEX(DataEx!$1:$1048576,MATCH(Dug!$A45,DataEx!$D:$D,0),MATCH(Dug!Q$6,DataEx!$7:$7,0))</f>
        <v>977725.46</v>
      </c>
      <c r="R45" s="91">
        <f>+INDEX(DataEx!$1:$1048576,MATCH(Dug!$A45,DataEx!$D:$D,0),MATCH(Dug!R$6,DataEx!$7:$7,0))</f>
        <v>1939799.67</v>
      </c>
      <c r="S45" s="125">
        <f t="shared" si="3"/>
        <v>13086355.520000001</v>
      </c>
      <c r="T45" s="126">
        <f t="shared" si="4"/>
        <v>3.8566406778751576E-3</v>
      </c>
    </row>
    <row r="46" spans="1:20">
      <c r="A46" s="72">
        <v>423</v>
      </c>
      <c r="B46" s="520" t="str">
        <f>+VLOOKUP($A46,Master!$D$27:$G$225,4,FALSE)</f>
        <v>Pension and Disability Insurance</v>
      </c>
      <c r="C46" s="521"/>
      <c r="D46" s="521"/>
      <c r="E46" s="521"/>
      <c r="F46" s="521"/>
      <c r="G46" s="91">
        <f>+INDEX(DataEx!$1:$1048576,MATCH(Dug!$A46,DataEx!$D:$D,0),MATCH(Dug!G$6,DataEx!$7:$7,0))</f>
        <v>31674733.129999988</v>
      </c>
      <c r="H46" s="91">
        <f>+INDEX(DataEx!$1:$1048576,MATCH(Dug!$A46,DataEx!$D:$D,0),MATCH(Dug!H$6,DataEx!$7:$7,0))</f>
        <v>31981161.769999992</v>
      </c>
      <c r="I46" s="91">
        <f>+INDEX(DataEx!$1:$1048576,MATCH(Dug!$A46,DataEx!$D:$D,0),MATCH(Dug!I$6,DataEx!$7:$7,0))</f>
        <v>32270882.729999989</v>
      </c>
      <c r="J46" s="91">
        <f>+INDEX(DataEx!$1:$1048576,MATCH(Dug!$A46,DataEx!$D:$D,0),MATCH(Dug!J$6,DataEx!$7:$7,0))</f>
        <v>31901739.649999991</v>
      </c>
      <c r="K46" s="91">
        <f>+INDEX(DataEx!$1:$1048576,MATCH(Dug!$A46,DataEx!$D:$D,0),MATCH(Dug!K$6,DataEx!$7:$7,0))</f>
        <v>31873820.949999992</v>
      </c>
      <c r="L46" s="91">
        <f>+INDEX(DataEx!$1:$1048576,MATCH(Dug!$A46,DataEx!$D:$D,0),MATCH(Dug!L$6,DataEx!$7:$7,0))</f>
        <v>31986440.059999999</v>
      </c>
      <c r="M46" s="91">
        <f>+INDEX(DataEx!$1:$1048576,MATCH(Dug!$A46,DataEx!$D:$D,0),MATCH(Dug!M$6,DataEx!$7:$7,0))</f>
        <v>31784804.799999997</v>
      </c>
      <c r="N46" s="91">
        <f>+INDEX(DataEx!$1:$1048576,MATCH(Dug!$A46,DataEx!$D:$D,0),MATCH(Dug!N$6,DataEx!$7:$7,0))</f>
        <v>31691801.060000014</v>
      </c>
      <c r="O46" s="91">
        <f>+INDEX(DataEx!$1:$1048576,MATCH(Dug!$A46,DataEx!$D:$D,0),MATCH(Dug!O$6,DataEx!$7:$7,0))</f>
        <v>31830341.049999997</v>
      </c>
      <c r="P46" s="91">
        <f>+INDEX(DataEx!$1:$1048576,MATCH(Dug!$A46,DataEx!$D:$D,0),MATCH(Dug!P$6,DataEx!$7:$7,0))</f>
        <v>31877312.889999993</v>
      </c>
      <c r="Q46" s="91">
        <f>+INDEX(DataEx!$1:$1048576,MATCH(Dug!$A46,DataEx!$D:$D,0),MATCH(Dug!Q$6,DataEx!$7:$7,0))</f>
        <v>32168831.480000004</v>
      </c>
      <c r="R46" s="91">
        <f>+INDEX(DataEx!$1:$1048576,MATCH(Dug!$A46,DataEx!$D:$D,0),MATCH(Dug!R$6,DataEx!$7:$7,0))</f>
        <v>32148029.950000003</v>
      </c>
      <c r="S46" s="125">
        <f t="shared" si="3"/>
        <v>383189899.51999998</v>
      </c>
      <c r="T46" s="126">
        <f t="shared" si="4"/>
        <v>0.11292874869409983</v>
      </c>
    </row>
    <row r="47" spans="1:20">
      <c r="A47" s="72">
        <v>424</v>
      </c>
      <c r="B47" s="520" t="str">
        <f>+VLOOKUP($A47,Master!$D$27:$G$225,4,FALSE)</f>
        <v>Other Health Care Transfers</v>
      </c>
      <c r="C47" s="521"/>
      <c r="D47" s="521"/>
      <c r="E47" s="521"/>
      <c r="F47" s="521"/>
      <c r="G47" s="91">
        <f>+INDEX(DataEx!$1:$1048576,MATCH(Dug!$A47,DataEx!$D:$D,0),MATCH(Dug!G$6,DataEx!$7:$7,0))</f>
        <v>639432.91000000015</v>
      </c>
      <c r="H47" s="91">
        <f>+INDEX(DataEx!$1:$1048576,MATCH(Dug!$A47,DataEx!$D:$D,0),MATCH(Dug!H$6,DataEx!$7:$7,0))</f>
        <v>1579093.2500000002</v>
      </c>
      <c r="I47" s="91">
        <f>+INDEX(DataEx!$1:$1048576,MATCH(Dug!$A47,DataEx!$D:$D,0),MATCH(Dug!I$6,DataEx!$7:$7,0))</f>
        <v>626460.35000000009</v>
      </c>
      <c r="J47" s="91">
        <f>+INDEX(DataEx!$1:$1048576,MATCH(Dug!$A47,DataEx!$D:$D,0),MATCH(Dug!J$6,DataEx!$7:$7,0))</f>
        <v>1544704.7100000004</v>
      </c>
      <c r="K47" s="91">
        <f>+INDEX(DataEx!$1:$1048576,MATCH(Dug!$A47,DataEx!$D:$D,0),MATCH(Dug!K$6,DataEx!$7:$7,0))</f>
        <v>1166317.4599999997</v>
      </c>
      <c r="L47" s="91">
        <f>+INDEX(DataEx!$1:$1048576,MATCH(Dug!$A47,DataEx!$D:$D,0),MATCH(Dug!L$6,DataEx!$7:$7,0))</f>
        <v>678250.89000000025</v>
      </c>
      <c r="M47" s="91">
        <f>+INDEX(DataEx!$1:$1048576,MATCH(Dug!$A47,DataEx!$D:$D,0),MATCH(Dug!M$6,DataEx!$7:$7,0))</f>
        <v>1306714.3699999999</v>
      </c>
      <c r="N47" s="91">
        <f>+INDEX(DataEx!$1:$1048576,MATCH(Dug!$A47,DataEx!$D:$D,0),MATCH(Dug!N$6,DataEx!$7:$7,0))</f>
        <v>1105331.22</v>
      </c>
      <c r="O47" s="91">
        <f>+INDEX(DataEx!$1:$1048576,MATCH(Dug!$A47,DataEx!$D:$D,0),MATCH(Dug!O$6,DataEx!$7:$7,0))</f>
        <v>1786629.0099999988</v>
      </c>
      <c r="P47" s="91">
        <f>+INDEX(DataEx!$1:$1048576,MATCH(Dug!$A47,DataEx!$D:$D,0),MATCH(Dug!P$6,DataEx!$7:$7,0))</f>
        <v>1261101.8699999999</v>
      </c>
      <c r="Q47" s="91">
        <f>+INDEX(DataEx!$1:$1048576,MATCH(Dug!$A47,DataEx!$D:$D,0),MATCH(Dug!Q$6,DataEx!$7:$7,0))</f>
        <v>1076426.2</v>
      </c>
      <c r="R47" s="91">
        <f>+INDEX(DataEx!$1:$1048576,MATCH(Dug!$A47,DataEx!$D:$D,0),MATCH(Dug!R$6,DataEx!$7:$7,0))</f>
        <v>2021633.8499999987</v>
      </c>
      <c r="S47" s="125">
        <f t="shared" si="3"/>
        <v>14792096.09</v>
      </c>
      <c r="T47" s="126">
        <f t="shared" si="4"/>
        <v>4.3593343772867377E-3</v>
      </c>
    </row>
    <row r="48" spans="1:20">
      <c r="A48" s="72">
        <v>425</v>
      </c>
      <c r="B48" s="520" t="str">
        <f>+VLOOKUP($A48,Master!$D$27:$G$225,4,FALSE)</f>
        <v>Other Health Care Insurance</v>
      </c>
      <c r="C48" s="521"/>
      <c r="D48" s="521"/>
      <c r="E48" s="521"/>
      <c r="F48" s="521"/>
      <c r="G48" s="91">
        <f>+INDEX(DataEx!$1:$1048576,MATCH(Dug!$A48,DataEx!$D:$D,0),MATCH(Dug!G$6,DataEx!$7:$7,0))</f>
        <v>370401.12000000005</v>
      </c>
      <c r="H48" s="91">
        <f>+INDEX(DataEx!$1:$1048576,MATCH(Dug!$A48,DataEx!$D:$D,0),MATCH(Dug!H$6,DataEx!$7:$7,0))</f>
        <v>620552.5199999999</v>
      </c>
      <c r="I48" s="91">
        <f>+INDEX(DataEx!$1:$1048576,MATCH(Dug!$A48,DataEx!$D:$D,0),MATCH(Dug!I$6,DataEx!$7:$7,0))</f>
        <v>638457.29</v>
      </c>
      <c r="J48" s="91">
        <f>+INDEX(DataEx!$1:$1048576,MATCH(Dug!$A48,DataEx!$D:$D,0),MATCH(Dug!J$6,DataEx!$7:$7,0))</f>
        <v>505586.33999999991</v>
      </c>
      <c r="K48" s="91">
        <f>+INDEX(DataEx!$1:$1048576,MATCH(Dug!$A48,DataEx!$D:$D,0),MATCH(Dug!K$6,DataEx!$7:$7,0))</f>
        <v>569999.48</v>
      </c>
      <c r="L48" s="91">
        <f>+INDEX(DataEx!$1:$1048576,MATCH(Dug!$A48,DataEx!$D:$D,0),MATCH(Dug!L$6,DataEx!$7:$7,0))</f>
        <v>860418.68</v>
      </c>
      <c r="M48" s="91">
        <f>+INDEX(DataEx!$1:$1048576,MATCH(Dug!$A48,DataEx!$D:$D,0),MATCH(Dug!M$6,DataEx!$7:$7,0))</f>
        <v>568338.07999999984</v>
      </c>
      <c r="N48" s="91">
        <f>+INDEX(DataEx!$1:$1048576,MATCH(Dug!$A48,DataEx!$D:$D,0),MATCH(Dug!N$6,DataEx!$7:$7,0))</f>
        <v>637853.68000000005</v>
      </c>
      <c r="O48" s="91">
        <f>+INDEX(DataEx!$1:$1048576,MATCH(Dug!$A48,DataEx!$D:$D,0),MATCH(Dug!O$6,DataEx!$7:$7,0))</f>
        <v>721453.06999999983</v>
      </c>
      <c r="P48" s="91">
        <f>+INDEX(DataEx!$1:$1048576,MATCH(Dug!$A48,DataEx!$D:$D,0),MATCH(Dug!P$6,DataEx!$7:$7,0))</f>
        <v>561941.62</v>
      </c>
      <c r="Q48" s="91">
        <f>+INDEX(DataEx!$1:$1048576,MATCH(Dug!$A48,DataEx!$D:$D,0),MATCH(Dug!Q$6,DataEx!$7:$7,0))</f>
        <v>443816.17000000004</v>
      </c>
      <c r="R48" s="91">
        <f>+INDEX(DataEx!$1:$1048576,MATCH(Dug!$A48,DataEx!$D:$D,0),MATCH(Dug!R$6,DataEx!$7:$7,0))</f>
        <v>1363707.3099999996</v>
      </c>
      <c r="S48" s="125">
        <f t="shared" si="3"/>
        <v>7862525.3599999994</v>
      </c>
      <c r="T48" s="126">
        <f t="shared" si="4"/>
        <v>2.3171413223382312E-3</v>
      </c>
    </row>
    <row r="49" spans="1:20">
      <c r="A49" s="72">
        <v>43</v>
      </c>
      <c r="B49" s="542" t="str">
        <f>+VLOOKUP($A49,Master!$D$27:$G$225,4,FALSE)</f>
        <v xml:space="preserve">Transfers to Institutions, Individuals, NGO and Public Sector </v>
      </c>
      <c r="C49" s="543"/>
      <c r="D49" s="543"/>
      <c r="E49" s="543"/>
      <c r="F49" s="543"/>
      <c r="G49" s="85">
        <f>+INDEX(DataEx!$1:$1048576,MATCH(Dug!$A49,DataEx!$D:$D,0),MATCH(Dug!G$6,DataEx!$7:$7,0))</f>
        <v>4766352.82</v>
      </c>
      <c r="H49" s="85">
        <f>+INDEX(DataEx!$1:$1048576,MATCH(Dug!$A49,DataEx!$D:$D,0),MATCH(Dug!H$6,DataEx!$7:$7,0))</f>
        <v>7183318.2800000003</v>
      </c>
      <c r="I49" s="85">
        <f>+INDEX(DataEx!$1:$1048576,MATCH(Dug!$A49,DataEx!$D:$D,0),MATCH(Dug!I$6,DataEx!$7:$7,0))</f>
        <v>8947545.6400000043</v>
      </c>
      <c r="J49" s="85">
        <f>+INDEX(DataEx!$1:$1048576,MATCH(Dug!$A49,DataEx!$D:$D,0),MATCH(Dug!J$6,DataEx!$7:$7,0))</f>
        <v>5884665.6099999966</v>
      </c>
      <c r="K49" s="85">
        <f>+INDEX(DataEx!$1:$1048576,MATCH(Dug!$A49,DataEx!$D:$D,0),MATCH(Dug!K$6,DataEx!$7:$7,0))</f>
        <v>7415737.6300000092</v>
      </c>
      <c r="L49" s="85">
        <f>+INDEX(DataEx!$1:$1048576,MATCH(Dug!$A49,DataEx!$D:$D,0),MATCH(Dug!L$6,DataEx!$7:$7,0))</f>
        <v>7060820.3000000007</v>
      </c>
      <c r="M49" s="85">
        <f>+INDEX(DataEx!$1:$1048576,MATCH(Dug!$A49,DataEx!$D:$D,0),MATCH(Dug!M$6,DataEx!$7:$7,0))</f>
        <v>5861351.5200000033</v>
      </c>
      <c r="N49" s="85">
        <f>+INDEX(DataEx!$1:$1048576,MATCH(Dug!$A49,DataEx!$D:$D,0),MATCH(Dug!N$6,DataEx!$7:$7,0))</f>
        <v>9038041.9699999969</v>
      </c>
      <c r="O49" s="85">
        <f>+INDEX(DataEx!$1:$1048576,MATCH(Dug!$A49,DataEx!$D:$D,0),MATCH(Dug!O$6,DataEx!$7:$7,0))</f>
        <v>8245712.2599999988</v>
      </c>
      <c r="P49" s="85">
        <f>+INDEX(DataEx!$1:$1048576,MATCH(Dug!$A49,DataEx!$D:$D,0),MATCH(Dug!P$6,DataEx!$7:$7,0))</f>
        <v>7298462.0700000059</v>
      </c>
      <c r="Q49" s="85">
        <f>+INDEX(DataEx!$1:$1048576,MATCH(Dug!$A49,DataEx!$D:$D,0),MATCH(Dug!Q$6,DataEx!$7:$7,0))</f>
        <v>4753269.4800000023</v>
      </c>
      <c r="R49" s="86">
        <f>+INDEX(DataEx!$1:$1048576,MATCH(Dug!$A49,DataEx!$D:$D,0),MATCH(Dug!R$6,DataEx!$7:$7,0))</f>
        <v>17851748.629999999</v>
      </c>
      <c r="S49" s="127">
        <f t="shared" si="3"/>
        <v>94307026.210000023</v>
      </c>
      <c r="T49" s="128">
        <f t="shared" si="4"/>
        <v>2.779294150575887E-2</v>
      </c>
    </row>
    <row r="50" spans="1:20">
      <c r="A50" s="72">
        <v>44</v>
      </c>
      <c r="B50" s="542" t="str">
        <f>+VLOOKUP($A50,Master!$D$27:$G$225,4,FALSE)</f>
        <v>Capital Expenditure</v>
      </c>
      <c r="C50" s="543"/>
      <c r="D50" s="543"/>
      <c r="E50" s="543"/>
      <c r="F50" s="543"/>
      <c r="G50" s="85">
        <f>+INDEX(DataEx!$1:$1048576,MATCH(Dug!$A50,DataEx!$D:$D,0),MATCH(Dug!G$6,DataEx!$7:$7,0))</f>
        <v>138077.81000000003</v>
      </c>
      <c r="H50" s="85">
        <f>+INDEX(DataEx!$1:$1048576,MATCH(Dug!$A50,DataEx!$D:$D,0),MATCH(Dug!H$6,DataEx!$7:$7,0))</f>
        <v>2008065.0199999998</v>
      </c>
      <c r="I50" s="85">
        <f>+INDEX(DataEx!$1:$1048576,MATCH(Dug!$A50,DataEx!$D:$D,0),MATCH(Dug!I$6,DataEx!$7:$7,0))</f>
        <v>4422241.25</v>
      </c>
      <c r="J50" s="85">
        <f>+INDEX(DataEx!$1:$1048576,MATCH(Dug!$A50,DataEx!$D:$D,0),MATCH(Dug!J$6,DataEx!$7:$7,0))</f>
        <v>4197672.6700000009</v>
      </c>
      <c r="K50" s="85">
        <f>+INDEX(DataEx!$1:$1048576,MATCH(Dug!$A50,DataEx!$D:$D,0),MATCH(Dug!K$6,DataEx!$7:$7,0))</f>
        <v>4236917.4399999995</v>
      </c>
      <c r="L50" s="85">
        <f>+INDEX(DataEx!$1:$1048576,MATCH(Dug!$A50,DataEx!$D:$D,0),MATCH(Dug!L$6,DataEx!$7:$7,0))</f>
        <v>4706155.4200000009</v>
      </c>
      <c r="M50" s="85">
        <f>+INDEX(DataEx!$1:$1048576,MATCH(Dug!$A50,DataEx!$D:$D,0),MATCH(Dug!M$6,DataEx!$7:$7,0))</f>
        <v>4524523.57</v>
      </c>
      <c r="N50" s="85">
        <f>+INDEX(DataEx!$1:$1048576,MATCH(Dug!$A50,DataEx!$D:$D,0),MATCH(Dug!N$6,DataEx!$7:$7,0))</f>
        <v>4216317.49</v>
      </c>
      <c r="O50" s="85">
        <f>+INDEX(DataEx!$1:$1048576,MATCH(Dug!$A50,DataEx!$D:$D,0),MATCH(Dug!O$6,DataEx!$7:$7,0))</f>
        <v>3941356.5699999994</v>
      </c>
      <c r="P50" s="85">
        <f>+INDEX(DataEx!$1:$1048576,MATCH(Dug!$A50,DataEx!$D:$D,0),MATCH(Dug!P$6,DataEx!$7:$7,0))</f>
        <v>5975320.6699999981</v>
      </c>
      <c r="Q50" s="85">
        <f>+INDEX(DataEx!$1:$1048576,MATCH(Dug!$A50,DataEx!$D:$D,0),MATCH(Dug!Q$6,DataEx!$7:$7,0))</f>
        <v>6045846.2700000005</v>
      </c>
      <c r="R50" s="85">
        <f>+INDEX(DataEx!$1:$1048576,MATCH(Dug!$A50,DataEx!$D:$D,0),MATCH(Dug!R$6,DataEx!$7:$7,0))</f>
        <v>17373008.68</v>
      </c>
      <c r="S50" s="127">
        <f t="shared" si="3"/>
        <v>61785502.859999999</v>
      </c>
      <c r="T50" s="128">
        <f t="shared" si="4"/>
        <v>1.820862067125377E-2</v>
      </c>
    </row>
    <row r="51" spans="1:20">
      <c r="A51" s="72">
        <v>451</v>
      </c>
      <c r="B51" s="546" t="str">
        <f>+VLOOKUP($A51,Master!$D$27:$G$225,4,FALSE)</f>
        <v>Credits and Borrowings</v>
      </c>
      <c r="C51" s="547"/>
      <c r="D51" s="547"/>
      <c r="E51" s="547"/>
      <c r="F51" s="547"/>
      <c r="G51" s="91">
        <f>+INDEX(DataEx!$1:$1048576,MATCH(Dug!$A51,DataEx!$D:$D,0),MATCH(Dug!G$6,DataEx!$7:$7,0))</f>
        <v>5000</v>
      </c>
      <c r="H51" s="91">
        <f>+INDEX(DataEx!$1:$1048576,MATCH(Dug!$A51,DataEx!$D:$D,0),MATCH(Dug!H$6,DataEx!$7:$7,0))</f>
        <v>57001.11</v>
      </c>
      <c r="I51" s="91">
        <f>+INDEX(DataEx!$1:$1048576,MATCH(Dug!$A51,DataEx!$D:$D,0),MATCH(Dug!I$6,DataEx!$7:$7,0))</f>
        <v>614160.66</v>
      </c>
      <c r="J51" s="91">
        <f>+INDEX(DataEx!$1:$1048576,MATCH(Dug!$A51,DataEx!$D:$D,0),MATCH(Dug!J$6,DataEx!$7:$7,0))</f>
        <v>220833.34</v>
      </c>
      <c r="K51" s="91">
        <f>+INDEX(DataEx!$1:$1048576,MATCH(Dug!$A51,DataEx!$D:$D,0),MATCH(Dug!K$6,DataEx!$7:$7,0))</f>
        <v>331814</v>
      </c>
      <c r="L51" s="91">
        <f>+INDEX(DataEx!$1:$1048576,MATCH(Dug!$A51,DataEx!$D:$D,0),MATCH(Dug!L$6,DataEx!$7:$7,0))</f>
        <v>6656</v>
      </c>
      <c r="M51" s="91">
        <f>+INDEX(DataEx!$1:$1048576,MATCH(Dug!$A51,DataEx!$D:$D,0),MATCH(Dug!M$6,DataEx!$7:$7,0))</f>
        <v>27500</v>
      </c>
      <c r="N51" s="91">
        <f>+INDEX(DataEx!$1:$1048576,MATCH(Dug!$A51,DataEx!$D:$D,0),MATCH(Dug!N$6,DataEx!$7:$7,0))</f>
        <v>40000</v>
      </c>
      <c r="O51" s="91">
        <f>+INDEX(DataEx!$1:$1048576,MATCH(Dug!$A51,DataEx!$D:$D,0),MATCH(Dug!O$6,DataEx!$7:$7,0))</f>
        <v>17507.28</v>
      </c>
      <c r="P51" s="91">
        <f>+INDEX(DataEx!$1:$1048576,MATCH(Dug!$A51,DataEx!$D:$D,0),MATCH(Dug!P$6,DataEx!$7:$7,0))</f>
        <v>533513.18999999994</v>
      </c>
      <c r="Q51" s="91">
        <f>+INDEX(DataEx!$1:$1048576,MATCH(Dug!$A51,DataEx!$D:$D,0),MATCH(Dug!Q$6,DataEx!$7:$7,0))</f>
        <v>69960</v>
      </c>
      <c r="R51" s="91">
        <f>+INDEX(DataEx!$1:$1048576,MATCH(Dug!$A51,DataEx!$D:$D,0),MATCH(Dug!R$6,DataEx!$7:$7,0))</f>
        <v>828836.4</v>
      </c>
      <c r="S51" s="125">
        <f t="shared" si="3"/>
        <v>2752781.98</v>
      </c>
      <c r="T51" s="126">
        <f t="shared" si="4"/>
        <v>8.1126414036088461E-4</v>
      </c>
    </row>
    <row r="52" spans="1:20">
      <c r="A52" s="72">
        <v>47</v>
      </c>
      <c r="B52" s="546" t="str">
        <f>+VLOOKUP($A52,Master!$D$27:$G$225,4,FALSE)</f>
        <v>Reserves</v>
      </c>
      <c r="C52" s="547"/>
      <c r="D52" s="547"/>
      <c r="E52" s="547"/>
      <c r="F52" s="547"/>
      <c r="G52" s="91">
        <f>+INDEX(DataEx!$1:$1048576,MATCH(Dug!$A52,DataEx!$D:$D,0),MATCH(Dug!G$6,DataEx!$7:$7,0))</f>
        <v>152480</v>
      </c>
      <c r="H52" s="91">
        <f>+INDEX(DataEx!$1:$1048576,MATCH(Dug!$A52,DataEx!$D:$D,0),MATCH(Dug!H$6,DataEx!$7:$7,0))</f>
        <v>69850</v>
      </c>
      <c r="I52" s="91">
        <f>+INDEX(DataEx!$1:$1048576,MATCH(Dug!$A52,DataEx!$D:$D,0),MATCH(Dug!I$6,DataEx!$7:$7,0))</f>
        <v>381882.20999999996</v>
      </c>
      <c r="J52" s="91">
        <f>+INDEX(DataEx!$1:$1048576,MATCH(Dug!$A52,DataEx!$D:$D,0),MATCH(Dug!J$6,DataEx!$7:$7,0))</f>
        <v>795860</v>
      </c>
      <c r="K52" s="91">
        <f>+INDEX(DataEx!$1:$1048576,MATCH(Dug!$A52,DataEx!$D:$D,0),MATCH(Dug!K$6,DataEx!$7:$7,0))</f>
        <v>1010265.09</v>
      </c>
      <c r="L52" s="91">
        <f>+INDEX(DataEx!$1:$1048576,MATCH(Dug!$A52,DataEx!$D:$D,0),MATCH(Dug!L$6,DataEx!$7:$7,0))</f>
        <v>3303845.5</v>
      </c>
      <c r="M52" s="91">
        <f>+INDEX(DataEx!$1:$1048576,MATCH(Dug!$A52,DataEx!$D:$D,0),MATCH(Dug!M$6,DataEx!$7:$7,0))</f>
        <v>2217610</v>
      </c>
      <c r="N52" s="91">
        <f>+INDEX(DataEx!$1:$1048576,MATCH(Dug!$A52,DataEx!$D:$D,0),MATCH(Dug!N$6,DataEx!$7:$7,0))</f>
        <v>1221150.82</v>
      </c>
      <c r="O52" s="91">
        <f>+INDEX(DataEx!$1:$1048576,MATCH(Dug!$A52,DataEx!$D:$D,0),MATCH(Dug!O$6,DataEx!$7:$7,0))</f>
        <v>2522421.1</v>
      </c>
      <c r="P52" s="91">
        <f>+INDEX(DataEx!$1:$1048576,MATCH(Dug!$A52,DataEx!$D:$D,0),MATCH(Dug!P$6,DataEx!$7:$7,0))</f>
        <v>283431.86</v>
      </c>
      <c r="Q52" s="91">
        <f>+INDEX(DataEx!$1:$1048576,MATCH(Dug!$A52,DataEx!$D:$D,0),MATCH(Dug!Q$6,DataEx!$7:$7,0))</f>
        <v>862021</v>
      </c>
      <c r="R52" s="91">
        <f>+INDEX(DataEx!$1:$1048576,MATCH(Dug!$A52,DataEx!$D:$D,0),MATCH(Dug!R$6,DataEx!$7:$7,0))</f>
        <v>1306027.21</v>
      </c>
      <c r="S52" s="125">
        <f t="shared" si="3"/>
        <v>14126844.789999999</v>
      </c>
      <c r="T52" s="126">
        <f t="shared" si="4"/>
        <v>4.1632801572505903E-3</v>
      </c>
    </row>
    <row r="53" spans="1:20" ht="13.5" thickBot="1">
      <c r="A53" s="72">
        <v>462</v>
      </c>
      <c r="B53" s="556" t="str">
        <f>+VLOOKUP($A53,Master!$D$27:$G$225,4,FALSE)</f>
        <v>Repayment of Guarantees</v>
      </c>
      <c r="C53" s="557"/>
      <c r="D53" s="557"/>
      <c r="E53" s="557"/>
      <c r="F53" s="557"/>
      <c r="G53" s="99">
        <f>+INDEX(DataEx!$1:$1048576,MATCH(Dug!$A53,DataEx!$D:$D,0),MATCH(Dug!G$6,DataEx!$7:$7,0))</f>
        <v>0</v>
      </c>
      <c r="H53" s="99">
        <f>+INDEX(DataEx!$1:$1048576,MATCH(Dug!$A53,DataEx!$D:$D,0),MATCH(Dug!H$6,DataEx!$7:$7,0))</f>
        <v>0</v>
      </c>
      <c r="I53" s="99">
        <f>+INDEX(DataEx!$1:$1048576,MATCH(Dug!$A53,DataEx!$D:$D,0),MATCH(Dug!I$6,DataEx!$7:$7,0))</f>
        <v>0</v>
      </c>
      <c r="J53" s="99">
        <f>+INDEX(DataEx!$1:$1048576,MATCH(Dug!$A53,DataEx!$D:$D,0),MATCH(Dug!J$6,DataEx!$7:$7,0))</f>
        <v>145520.37</v>
      </c>
      <c r="K53" s="99">
        <f>+INDEX(DataEx!$1:$1048576,MATCH(Dug!$A53,DataEx!$D:$D,0),MATCH(Dug!K$6,DataEx!$7:$7,0))</f>
        <v>0</v>
      </c>
      <c r="L53" s="99">
        <f>+INDEX(DataEx!$1:$1048576,MATCH(Dug!$A53,DataEx!$D:$D,0),MATCH(Dug!L$6,DataEx!$7:$7,0))</f>
        <v>0</v>
      </c>
      <c r="M53" s="99">
        <f>+INDEX(DataEx!$1:$1048576,MATCH(Dug!$A53,DataEx!$D:$D,0),MATCH(Dug!M$6,DataEx!$7:$7,0))</f>
        <v>60056480</v>
      </c>
      <c r="N53" s="99">
        <f>+INDEX(DataEx!$1:$1048576,MATCH(Dug!$A53,DataEx!$D:$D,0),MATCH(Dug!N$6,DataEx!$7:$7,0))</f>
        <v>42900294.009999998</v>
      </c>
      <c r="O53" s="99">
        <f>+INDEX(DataEx!$1:$1048576,MATCH(Dug!$A53,DataEx!$D:$D,0),MATCH(Dug!O$6,DataEx!$7:$7,0))</f>
        <v>0</v>
      </c>
      <c r="P53" s="99">
        <f>+INDEX(DataEx!$1:$1048576,MATCH(Dug!$A53,DataEx!$D:$D,0),MATCH(Dug!P$6,DataEx!$7:$7,0))</f>
        <v>0</v>
      </c>
      <c r="Q53" s="99">
        <f>+INDEX(DataEx!$1:$1048576,MATCH(Dug!$A53,DataEx!$D:$D,0),MATCH(Dug!Q$6,DataEx!$7:$7,0))</f>
        <v>3552750.0900000008</v>
      </c>
      <c r="R53" s="99">
        <f>+INDEX(DataEx!$1:$1048576,MATCH(Dug!$A53,DataEx!$D:$D,0),MATCH(Dug!R$6,DataEx!$7:$7,0))</f>
        <v>575548.03</v>
      </c>
      <c r="S53" s="135">
        <f t="shared" si="3"/>
        <v>107230592.5</v>
      </c>
      <c r="T53" s="136">
        <f t="shared" si="4"/>
        <v>3.1601607056764014E-2</v>
      </c>
    </row>
    <row r="54" spans="1:20" ht="13.5" thickBot="1">
      <c r="A54" s="71">
        <v>1000</v>
      </c>
      <c r="B54" s="552" t="str">
        <f>+VLOOKUP($A54,Master!$D$27:$G$225,4,FALSE)</f>
        <v>Surplus / deficit</v>
      </c>
      <c r="C54" s="553"/>
      <c r="D54" s="553"/>
      <c r="E54" s="553"/>
      <c r="F54" s="553"/>
      <c r="G54" s="97" t="e">
        <f>+G10-G30</f>
        <v>#N/A</v>
      </c>
      <c r="H54" s="97" t="e">
        <f t="shared" ref="H54:R54" si="9">+H10-H30</f>
        <v>#N/A</v>
      </c>
      <c r="I54" s="97" t="e">
        <f t="shared" si="9"/>
        <v>#N/A</v>
      </c>
      <c r="J54" s="97" t="e">
        <f t="shared" si="9"/>
        <v>#N/A</v>
      </c>
      <c r="K54" s="97" t="e">
        <f t="shared" si="9"/>
        <v>#N/A</v>
      </c>
      <c r="L54" s="97" t="e">
        <f t="shared" si="9"/>
        <v>#N/A</v>
      </c>
      <c r="M54" s="97" t="e">
        <f t="shared" si="9"/>
        <v>#N/A</v>
      </c>
      <c r="N54" s="97" t="e">
        <f t="shared" si="9"/>
        <v>#N/A</v>
      </c>
      <c r="O54" s="97" t="e">
        <f t="shared" si="9"/>
        <v>#N/A</v>
      </c>
      <c r="P54" s="97" t="e">
        <f t="shared" si="9"/>
        <v>#N/A</v>
      </c>
      <c r="Q54" s="97" t="e">
        <f t="shared" si="9"/>
        <v>#N/A</v>
      </c>
      <c r="R54" s="97" t="e">
        <f t="shared" si="9"/>
        <v>#N/A</v>
      </c>
      <c r="S54" s="113" t="e">
        <f>+SUM(G54:R54)</f>
        <v>#N/A</v>
      </c>
      <c r="T54" s="114" t="e">
        <f t="shared" si="4"/>
        <v>#N/A</v>
      </c>
    </row>
    <row r="55" spans="1:20" ht="13.5" thickBot="1">
      <c r="A55" s="71">
        <v>1001</v>
      </c>
      <c r="B55" s="554" t="str">
        <f>+VLOOKUP($A55,Master!$D$27:$G$225,4,FALSE)</f>
        <v>Primary balance</v>
      </c>
      <c r="C55" s="555"/>
      <c r="D55" s="555"/>
      <c r="E55" s="555"/>
      <c r="F55" s="555"/>
      <c r="G55" s="98" t="e">
        <f>+G54+G38</f>
        <v>#N/A</v>
      </c>
      <c r="H55" s="98" t="e">
        <f t="shared" ref="H55:R55" si="10">+H54+H38</f>
        <v>#N/A</v>
      </c>
      <c r="I55" s="98" t="e">
        <f t="shared" si="10"/>
        <v>#N/A</v>
      </c>
      <c r="J55" s="98" t="e">
        <f t="shared" si="10"/>
        <v>#N/A</v>
      </c>
      <c r="K55" s="98" t="e">
        <f t="shared" si="10"/>
        <v>#N/A</v>
      </c>
      <c r="L55" s="98" t="e">
        <f t="shared" si="10"/>
        <v>#N/A</v>
      </c>
      <c r="M55" s="98" t="e">
        <f t="shared" si="10"/>
        <v>#N/A</v>
      </c>
      <c r="N55" s="98" t="e">
        <f t="shared" si="10"/>
        <v>#N/A</v>
      </c>
      <c r="O55" s="98" t="e">
        <f t="shared" si="10"/>
        <v>#N/A</v>
      </c>
      <c r="P55" s="98" t="e">
        <f t="shared" si="10"/>
        <v>#N/A</v>
      </c>
      <c r="Q55" s="98" t="e">
        <f t="shared" si="10"/>
        <v>#N/A</v>
      </c>
      <c r="R55" s="98" t="e">
        <f t="shared" si="10"/>
        <v>#N/A</v>
      </c>
      <c r="S55" s="113" t="e">
        <f t="shared" si="3"/>
        <v>#N/A</v>
      </c>
      <c r="T55" s="114" t="e">
        <f t="shared" si="4"/>
        <v>#N/A</v>
      </c>
    </row>
    <row r="56" spans="1:20">
      <c r="A56" s="71">
        <v>46</v>
      </c>
      <c r="B56" s="544" t="str">
        <f>+VLOOKUP($A56,Master!$D$27:$G$225,4,FALSE)</f>
        <v>Repayment of Debt</v>
      </c>
      <c r="C56" s="545"/>
      <c r="D56" s="545"/>
      <c r="E56" s="545"/>
      <c r="F56" s="545"/>
      <c r="G56" s="87">
        <f>+SUM(G57:G59)</f>
        <v>16061025.709999999</v>
      </c>
      <c r="H56" s="87">
        <f t="shared" ref="H56:R56" si="11">+SUM(H57:H59)</f>
        <v>7562067.3200000031</v>
      </c>
      <c r="I56" s="87">
        <f t="shared" si="11"/>
        <v>7217299.5099999988</v>
      </c>
      <c r="J56" s="87">
        <f t="shared" si="11"/>
        <v>7894827.540000001</v>
      </c>
      <c r="K56" s="87">
        <f t="shared" si="11"/>
        <v>5565089.4999999991</v>
      </c>
      <c r="L56" s="87">
        <f t="shared" si="11"/>
        <v>18466625.890000001</v>
      </c>
      <c r="M56" s="87">
        <f t="shared" si="11"/>
        <v>34603919.260000005</v>
      </c>
      <c r="N56" s="87">
        <f t="shared" si="11"/>
        <v>16979858.110000022</v>
      </c>
      <c r="O56" s="87">
        <f t="shared" si="11"/>
        <v>24383898.32</v>
      </c>
      <c r="P56" s="87">
        <f t="shared" si="11"/>
        <v>14005707.240000002</v>
      </c>
      <c r="Q56" s="87">
        <f t="shared" si="11"/>
        <v>10161021.359999999</v>
      </c>
      <c r="R56" s="87">
        <f t="shared" si="11"/>
        <v>71667302.089999989</v>
      </c>
      <c r="S56" s="109">
        <f t="shared" si="3"/>
        <v>234568641.85000002</v>
      </c>
      <c r="T56" s="110">
        <f t="shared" si="4"/>
        <v>6.9129022555596831E-2</v>
      </c>
    </row>
    <row r="57" spans="1:20">
      <c r="A57" s="71">
        <v>4611</v>
      </c>
      <c r="B57" s="548" t="str">
        <f>+VLOOKUP($A57,Master!$D$27:$G$225,4,FALSE)</f>
        <v>Repayment of Domestic Debt</v>
      </c>
      <c r="C57" s="549"/>
      <c r="D57" s="549"/>
      <c r="E57" s="549"/>
      <c r="F57" s="549"/>
      <c r="G57" s="100">
        <f>+INDEX(DataEx!$1:$1048576,MATCH(Dug!$A57,DataEx!$D:$D,0),MATCH(Dug!G$6,DataEx!$7:$7,0))</f>
        <v>10400865.82</v>
      </c>
      <c r="H57" s="100">
        <f>+INDEX(DataEx!$1:$1048576,MATCH(Dug!$A57,DataEx!$D:$D,0),MATCH(Dug!H$6,DataEx!$7:$7,0))</f>
        <v>1076386.28</v>
      </c>
      <c r="I57" s="100">
        <f>+INDEX(DataEx!$1:$1048576,MATCH(Dug!$A57,DataEx!$D:$D,0),MATCH(Dug!I$6,DataEx!$7:$7,0))</f>
        <v>1750313.7699999998</v>
      </c>
      <c r="J57" s="100">
        <f>+INDEX(DataEx!$1:$1048576,MATCH(Dug!$A57,DataEx!$D:$D,0),MATCH(Dug!J$6,DataEx!$7:$7,0))</f>
        <v>3128301.99</v>
      </c>
      <c r="K57" s="100">
        <f>+INDEX(DataEx!$1:$1048576,MATCH(Dug!$A57,DataEx!$D:$D,0),MATCH(Dug!K$6,DataEx!$7:$7,0))</f>
        <v>1945669.64</v>
      </c>
      <c r="L57" s="100">
        <f>+INDEX(DataEx!$1:$1048576,MATCH(Dug!$A57,DataEx!$D:$D,0),MATCH(Dug!L$6,DataEx!$7:$7,0))</f>
        <v>989736.54</v>
      </c>
      <c r="M57" s="100">
        <f>+INDEX(DataEx!$1:$1048576,MATCH(Dug!$A57,DataEx!$D:$D,0),MATCH(Dug!M$6,DataEx!$7:$7,0))</f>
        <v>4774307.7200000007</v>
      </c>
      <c r="N57" s="100">
        <f>+INDEX(DataEx!$1:$1048576,MATCH(Dug!$A57,DataEx!$D:$D,0),MATCH(Dug!N$6,DataEx!$7:$7,0))</f>
        <v>9944955.370000001</v>
      </c>
      <c r="O57" s="100">
        <f>+INDEX(DataEx!$1:$1048576,MATCH(Dug!$A57,DataEx!$D:$D,0),MATCH(Dug!O$6,DataEx!$7:$7,0))</f>
        <v>12179630.32</v>
      </c>
      <c r="P57" s="100">
        <f>+INDEX(DataEx!$1:$1048576,MATCH(Dug!$A57,DataEx!$D:$D,0),MATCH(Dug!P$6,DataEx!$7:$7,0))</f>
        <v>7710797.4800000004</v>
      </c>
      <c r="Q57" s="100">
        <f>+INDEX(DataEx!$1:$1048576,MATCH(Dug!$A57,DataEx!$D:$D,0),MATCH(Dug!Q$6,DataEx!$7:$7,0))</f>
        <v>4899072.42</v>
      </c>
      <c r="R57" s="100">
        <f>+INDEX(DataEx!$1:$1048576,MATCH(Dug!$A57,DataEx!$D:$D,0),MATCH(Dug!R$6,DataEx!$7:$7,0))</f>
        <v>48820983.07</v>
      </c>
      <c r="S57" s="107">
        <f t="shared" si="3"/>
        <v>107621020.41999999</v>
      </c>
      <c r="T57" s="108">
        <f t="shared" si="4"/>
        <v>3.1716668900815932E-2</v>
      </c>
    </row>
    <row r="58" spans="1:20">
      <c r="A58" s="71">
        <v>4612</v>
      </c>
      <c r="B58" s="546" t="str">
        <f>+VLOOKUP($A58,Master!$D$27:$G$225,4,FALSE)</f>
        <v>Repayment of Foreign Debt</v>
      </c>
      <c r="C58" s="547"/>
      <c r="D58" s="547"/>
      <c r="E58" s="547"/>
      <c r="F58" s="547"/>
      <c r="G58" s="100">
        <f>+INDEX(DataEx!$1:$1048576,MATCH(Dug!$A58,DataEx!$D:$D,0),MATCH(Dug!G$6,DataEx!$7:$7,0))</f>
        <v>3134669.4099999997</v>
      </c>
      <c r="H58" s="100">
        <f>+INDEX(DataEx!$1:$1048576,MATCH(Dug!$A58,DataEx!$D:$D,0),MATCH(Dug!H$6,DataEx!$7:$7,0))</f>
        <v>158802.38</v>
      </c>
      <c r="I58" s="100">
        <f>+INDEX(DataEx!$1:$1048576,MATCH(Dug!$A58,DataEx!$D:$D,0),MATCH(Dug!I$6,DataEx!$7:$7,0))</f>
        <v>3318984.8099999996</v>
      </c>
      <c r="J58" s="100">
        <f>+INDEX(DataEx!$1:$1048576,MATCH(Dug!$A58,DataEx!$D:$D,0),MATCH(Dug!J$6,DataEx!$7:$7,0))</f>
        <v>2298414.4</v>
      </c>
      <c r="K58" s="100">
        <f>+INDEX(DataEx!$1:$1048576,MATCH(Dug!$A58,DataEx!$D:$D,0),MATCH(Dug!K$6,DataEx!$7:$7,0))</f>
        <v>2516927.7599999998</v>
      </c>
      <c r="L58" s="100">
        <f>+INDEX(DataEx!$1:$1048576,MATCH(Dug!$A58,DataEx!$D:$D,0),MATCH(Dug!L$6,DataEx!$7:$7,0))</f>
        <v>11294736.17</v>
      </c>
      <c r="M58" s="100">
        <f>+INDEX(DataEx!$1:$1048576,MATCH(Dug!$A58,DataEx!$D:$D,0),MATCH(Dug!M$6,DataEx!$7:$7,0))</f>
        <v>14484226.060000002</v>
      </c>
      <c r="N58" s="100">
        <f>+INDEX(DataEx!$1:$1048576,MATCH(Dug!$A58,DataEx!$D:$D,0),MATCH(Dug!N$6,DataEx!$7:$7,0))</f>
        <v>790205.48</v>
      </c>
      <c r="O58" s="100">
        <f>+INDEX(DataEx!$1:$1048576,MATCH(Dug!$A58,DataEx!$D:$D,0),MATCH(Dug!O$6,DataEx!$7:$7,0))</f>
        <v>7014425.7999999998</v>
      </c>
      <c r="P58" s="100">
        <f>+INDEX(DataEx!$1:$1048576,MATCH(Dug!$A58,DataEx!$D:$D,0),MATCH(Dug!P$6,DataEx!$7:$7,0))</f>
        <v>3516922.290000001</v>
      </c>
      <c r="Q58" s="100">
        <f>+INDEX(DataEx!$1:$1048576,MATCH(Dug!$A58,DataEx!$D:$D,0),MATCH(Dug!Q$6,DataEx!$7:$7,0))</f>
        <v>2510690.9000000004</v>
      </c>
      <c r="R58" s="100">
        <f>+INDEX(DataEx!$1:$1048576,MATCH(Dug!$A58,DataEx!$D:$D,0),MATCH(Dug!R$6,DataEx!$7:$7,0))</f>
        <v>15365425.870000001</v>
      </c>
      <c r="S58" s="107">
        <f t="shared" si="3"/>
        <v>66404431.329999998</v>
      </c>
      <c r="T58" s="108">
        <f t="shared" si="4"/>
        <v>1.9569851259737557E-2</v>
      </c>
    </row>
    <row r="59" spans="1:20" ht="13.5" thickBot="1">
      <c r="A59" s="71">
        <v>4630</v>
      </c>
      <c r="B59" s="556" t="str">
        <f>+VLOOKUP($A59,Master!$D$27:$G$225,4,FALSE)</f>
        <v>Repayments of Arrears</v>
      </c>
      <c r="C59" s="557"/>
      <c r="D59" s="557"/>
      <c r="E59" s="557"/>
      <c r="F59" s="557"/>
      <c r="G59" s="100">
        <f>+INDEX(DataEx!$1:$1048576,MATCH(Dug!$A59,DataEx!$D:$D,0),MATCH(Dug!G$6,DataEx!$7:$7,0))</f>
        <v>2525490.4799999991</v>
      </c>
      <c r="H59" s="100">
        <f>+INDEX(DataEx!$1:$1048576,MATCH(Dug!$A59,DataEx!$D:$D,0),MATCH(Dug!H$6,DataEx!$7:$7,0))</f>
        <v>6326878.6600000029</v>
      </c>
      <c r="I59" s="100">
        <f>+INDEX(DataEx!$1:$1048576,MATCH(Dug!$A59,DataEx!$D:$D,0),MATCH(Dug!I$6,DataEx!$7:$7,0))</f>
        <v>2148000.9299999997</v>
      </c>
      <c r="J59" s="100">
        <f>+INDEX(DataEx!$1:$1048576,MATCH(Dug!$A59,DataEx!$D:$D,0),MATCH(Dug!J$6,DataEx!$7:$7,0))</f>
        <v>2468111.1500000008</v>
      </c>
      <c r="K59" s="100">
        <f>+INDEX(DataEx!$1:$1048576,MATCH(Dug!$A59,DataEx!$D:$D,0),MATCH(Dug!K$6,DataEx!$7:$7,0))</f>
        <v>1102492.0999999994</v>
      </c>
      <c r="L59" s="100">
        <f>+INDEX(DataEx!$1:$1048576,MATCH(Dug!$A59,DataEx!$D:$D,0),MATCH(Dug!L$6,DataEx!$7:$7,0))</f>
        <v>6182153.1799999997</v>
      </c>
      <c r="M59" s="100">
        <f>+INDEX(DataEx!$1:$1048576,MATCH(Dug!$A59,DataEx!$D:$D,0),MATCH(Dug!M$6,DataEx!$7:$7,0))</f>
        <v>15345385.480000004</v>
      </c>
      <c r="N59" s="100">
        <f>+INDEX(DataEx!$1:$1048576,MATCH(Dug!$A59,DataEx!$D:$D,0),MATCH(Dug!N$6,DataEx!$7:$7,0))</f>
        <v>6244697.2600000184</v>
      </c>
      <c r="O59" s="100">
        <f>+INDEX(DataEx!$1:$1048576,MATCH(Dug!$A59,DataEx!$D:$D,0),MATCH(Dug!O$6,DataEx!$7:$7,0))</f>
        <v>5189842.1999999974</v>
      </c>
      <c r="P59" s="100">
        <f>+INDEX(DataEx!$1:$1048576,MATCH(Dug!$A59,DataEx!$D:$D,0),MATCH(Dug!P$6,DataEx!$7:$7,0))</f>
        <v>2777987.4700000011</v>
      </c>
      <c r="Q59" s="100">
        <f>+INDEX(DataEx!$1:$1048576,MATCH(Dug!$A59,DataEx!$D:$D,0),MATCH(Dug!Q$6,DataEx!$7:$7,0))</f>
        <v>2751258.04</v>
      </c>
      <c r="R59" s="100">
        <f>+INDEX(DataEx!$1:$1048576,MATCH(Dug!$A59,DataEx!$D:$D,0),MATCH(Dug!R$6,DataEx!$7:$7,0))</f>
        <v>7480893.1499999966</v>
      </c>
      <c r="S59" s="107">
        <f t="shared" si="3"/>
        <v>60543190.100000016</v>
      </c>
      <c r="T59" s="108">
        <f t="shared" si="4"/>
        <v>1.7842502395043335E-2</v>
      </c>
    </row>
    <row r="60" spans="1:20" ht="13.5" thickBot="1">
      <c r="A60" s="71">
        <v>1002</v>
      </c>
      <c r="B60" s="550" t="str">
        <f>+VLOOKUP($A60,Master!$D$27:$G$225,4,FALSE)</f>
        <v>Financing needs</v>
      </c>
      <c r="C60" s="551"/>
      <c r="D60" s="551"/>
      <c r="E60" s="551"/>
      <c r="F60" s="551"/>
      <c r="G60" s="79" t="e">
        <f>+G54-G56</f>
        <v>#N/A</v>
      </c>
      <c r="H60" s="79" t="e">
        <f t="shared" ref="H60:R60" si="12">+H54-H56</f>
        <v>#N/A</v>
      </c>
      <c r="I60" s="79" t="e">
        <f t="shared" si="12"/>
        <v>#N/A</v>
      </c>
      <c r="J60" s="79" t="e">
        <f t="shared" si="12"/>
        <v>#N/A</v>
      </c>
      <c r="K60" s="79" t="e">
        <f t="shared" si="12"/>
        <v>#N/A</v>
      </c>
      <c r="L60" s="79" t="e">
        <f t="shared" si="12"/>
        <v>#N/A</v>
      </c>
      <c r="M60" s="79" t="e">
        <f t="shared" si="12"/>
        <v>#N/A</v>
      </c>
      <c r="N60" s="79" t="e">
        <f t="shared" si="12"/>
        <v>#N/A</v>
      </c>
      <c r="O60" s="79" t="e">
        <f t="shared" si="12"/>
        <v>#N/A</v>
      </c>
      <c r="P60" s="79" t="e">
        <f t="shared" si="12"/>
        <v>#N/A</v>
      </c>
      <c r="Q60" s="79" t="e">
        <f t="shared" si="12"/>
        <v>#N/A</v>
      </c>
      <c r="R60" s="79" t="e">
        <f t="shared" si="12"/>
        <v>#N/A</v>
      </c>
      <c r="S60" s="117" t="e">
        <f t="shared" si="3"/>
        <v>#N/A</v>
      </c>
      <c r="T60" s="118" t="e">
        <f t="shared" si="4"/>
        <v>#N/A</v>
      </c>
    </row>
    <row r="61" spans="1:20" ht="13.5" thickBot="1">
      <c r="A61" s="71">
        <v>1003</v>
      </c>
      <c r="B61" s="536" t="str">
        <f>+VLOOKUP($A61,Master!$D$27:$G$225,4,FALSE)</f>
        <v>Financing</v>
      </c>
      <c r="C61" s="537"/>
      <c r="D61" s="537"/>
      <c r="E61" s="537"/>
      <c r="F61" s="537"/>
      <c r="G61" s="97" t="e">
        <f>+SUM(G62:G65)</f>
        <v>#N/A</v>
      </c>
      <c r="H61" s="97" t="e">
        <f t="shared" ref="H61:R61" si="13">+SUM(H62:H65)</f>
        <v>#N/A</v>
      </c>
      <c r="I61" s="97" t="e">
        <f t="shared" si="13"/>
        <v>#N/A</v>
      </c>
      <c r="J61" s="97" t="e">
        <f t="shared" si="13"/>
        <v>#N/A</v>
      </c>
      <c r="K61" s="97" t="e">
        <f t="shared" si="13"/>
        <v>#N/A</v>
      </c>
      <c r="L61" s="97" t="e">
        <f t="shared" si="13"/>
        <v>#N/A</v>
      </c>
      <c r="M61" s="97" t="e">
        <f t="shared" si="13"/>
        <v>#N/A</v>
      </c>
      <c r="N61" s="97" t="e">
        <f t="shared" si="13"/>
        <v>#N/A</v>
      </c>
      <c r="O61" s="97" t="e">
        <f t="shared" si="13"/>
        <v>#N/A</v>
      </c>
      <c r="P61" s="97" t="e">
        <f t="shared" si="13"/>
        <v>#N/A</v>
      </c>
      <c r="Q61" s="97" t="e">
        <f t="shared" si="13"/>
        <v>#N/A</v>
      </c>
      <c r="R61" s="97" t="e">
        <f t="shared" si="13"/>
        <v>#N/A</v>
      </c>
      <c r="S61" s="119" t="e">
        <f t="shared" si="3"/>
        <v>#N/A</v>
      </c>
      <c r="T61" s="120" t="e">
        <f t="shared" si="4"/>
        <v>#N/A</v>
      </c>
    </row>
    <row r="62" spans="1:20">
      <c r="A62" s="71">
        <v>7511</v>
      </c>
      <c r="B62" s="548" t="str">
        <f>+VLOOKUP($A62,Master!$D$27:$G$225,4,FALSE)</f>
        <v>Domestic Loans and Borrowings</v>
      </c>
      <c r="C62" s="549"/>
      <c r="D62" s="549"/>
      <c r="E62" s="549"/>
      <c r="F62" s="549"/>
      <c r="G62" s="100">
        <f>+INDEX(DataEx!$1:$1048576,MATCH(Dug!$A62,DataEx!$D:$D,0),MATCH(Dug!G$6,DataEx!$7:$7,0))</f>
        <v>0</v>
      </c>
      <c r="H62" s="100">
        <f>+INDEX(DataEx!$1:$1048576,MATCH(Dug!$A62,DataEx!$D:$D,0),MATCH(Dug!H$6,DataEx!$7:$7,0))</f>
        <v>3971500</v>
      </c>
      <c r="I62" s="100">
        <f>+INDEX(DataEx!$1:$1048576,MATCH(Dug!$A62,DataEx!$D:$D,0),MATCH(Dug!I$6,DataEx!$7:$7,0))</f>
        <v>23000000</v>
      </c>
      <c r="J62" s="100">
        <f>+INDEX(DataEx!$1:$1048576,MATCH(Dug!$A62,DataEx!$D:$D,0),MATCH(Dug!J$6,DataEx!$7:$7,0))</f>
        <v>14499142</v>
      </c>
      <c r="K62" s="100">
        <f>+INDEX(DataEx!$1:$1048576,MATCH(Dug!$A62,DataEx!$D:$D,0),MATCH(Dug!K$6,DataEx!$7:$7,0))</f>
        <v>4400000</v>
      </c>
      <c r="L62" s="100">
        <f>+INDEX(DataEx!$1:$1048576,MATCH(Dug!$A62,DataEx!$D:$D,0),MATCH(Dug!L$6,DataEx!$7:$7,0))</f>
        <v>7801000</v>
      </c>
      <c r="M62" s="100">
        <f>+INDEX(DataEx!$1:$1048576,MATCH(Dug!$A62,DataEx!$D:$D,0),MATCH(Dug!M$6,DataEx!$7:$7,0))</f>
        <v>11000000</v>
      </c>
      <c r="N62" s="100">
        <f>+INDEX(DataEx!$1:$1048576,MATCH(Dug!$A62,DataEx!$D:$D,0),MATCH(Dug!N$6,DataEx!$7:$7,0))</f>
        <v>44678500</v>
      </c>
      <c r="O62" s="100">
        <f>+INDEX(DataEx!$1:$1048576,MATCH(Dug!$A62,DataEx!$D:$D,0),MATCH(Dug!O$6,DataEx!$7:$7,0))</f>
        <v>16000000</v>
      </c>
      <c r="P62" s="100">
        <f>+INDEX(DataEx!$1:$1048576,MATCH(Dug!$A62,DataEx!$D:$D,0),MATCH(Dug!P$6,DataEx!$7:$7,0))</f>
        <v>0</v>
      </c>
      <c r="Q62" s="100">
        <f>+INDEX(DataEx!$1:$1048576,MATCH(Dug!$A62,DataEx!$D:$D,0),MATCH(Dug!Q$6,DataEx!$7:$7,0))</f>
        <v>0</v>
      </c>
      <c r="R62" s="100">
        <f>+INDEX(DataEx!$1:$1048576,MATCH(Dug!$A62,DataEx!$D:$D,0),MATCH(Dug!R$6,DataEx!$7:$7,0))</f>
        <v>20000000</v>
      </c>
      <c r="S62" s="107">
        <f t="shared" si="3"/>
        <v>145350142</v>
      </c>
      <c r="T62" s="108">
        <f t="shared" si="4"/>
        <v>4.2835705427337369E-2</v>
      </c>
    </row>
    <row r="63" spans="1:20">
      <c r="A63" s="71">
        <v>7512</v>
      </c>
      <c r="B63" s="546" t="str">
        <f>+VLOOKUP($A63,Master!$D$27:$G$225,4,FALSE)</f>
        <v>Foreign Loans and Borrowings</v>
      </c>
      <c r="C63" s="547"/>
      <c r="D63" s="547"/>
      <c r="E63" s="547"/>
      <c r="F63" s="547"/>
      <c r="G63" s="100">
        <f>+INDEX(DataEx!$1:$1048576,MATCH(Dug!$A63,DataEx!$D:$D,0),MATCH(Dug!G$6,DataEx!$7:$7,0))</f>
        <v>35315594.670000009</v>
      </c>
      <c r="H63" s="100">
        <f>+INDEX(DataEx!$1:$1048576,MATCH(Dug!$A63,DataEx!$D:$D,0),MATCH(Dug!H$6,DataEx!$7:$7,0))</f>
        <v>1296835.0099999998</v>
      </c>
      <c r="I63" s="100">
        <f>+INDEX(DataEx!$1:$1048576,MATCH(Dug!$A63,DataEx!$D:$D,0),MATCH(Dug!I$6,DataEx!$7:$7,0))</f>
        <v>1101008.7399999998</v>
      </c>
      <c r="J63" s="100">
        <f>+INDEX(DataEx!$1:$1048576,MATCH(Dug!$A63,DataEx!$D:$D,0),MATCH(Dug!J$6,DataEx!$7:$7,0))</f>
        <v>772062.14000000025</v>
      </c>
      <c r="K63" s="100">
        <f>+INDEX(DataEx!$1:$1048576,MATCH(Dug!$A63,DataEx!$D:$D,0),MATCH(Dug!K$6,DataEx!$7:$7,0))</f>
        <v>1139143.8399999999</v>
      </c>
      <c r="L63" s="100">
        <f>+INDEX(DataEx!$1:$1048576,MATCH(Dug!$A63,DataEx!$D:$D,0),MATCH(Dug!L$6,DataEx!$7:$7,0))</f>
        <v>3391069.1199999996</v>
      </c>
      <c r="M63" s="100">
        <f>+INDEX(DataEx!$1:$1048576,MATCH(Dug!$A63,DataEx!$D:$D,0),MATCH(Dug!M$6,DataEx!$7:$7,0))</f>
        <v>59863883.469999999</v>
      </c>
      <c r="N63" s="100">
        <f>+INDEX(DataEx!$1:$1048576,MATCH(Dug!$A63,DataEx!$D:$D,0),MATCH(Dug!N$6,DataEx!$7:$7,0))</f>
        <v>650880.35000001104</v>
      </c>
      <c r="O63" s="100">
        <f>+INDEX(DataEx!$1:$1048576,MATCH(Dug!$A63,DataEx!$D:$D,0),MATCH(Dug!O$6,DataEx!$7:$7,0))</f>
        <v>107867.28</v>
      </c>
      <c r="P63" s="100">
        <f>+INDEX(DataEx!$1:$1048576,MATCH(Dug!$A63,DataEx!$D:$D,0),MATCH(Dug!P$6,DataEx!$7:$7,0))</f>
        <v>443723.68999999994</v>
      </c>
      <c r="Q63" s="100">
        <f>+INDEX(DataEx!$1:$1048576,MATCH(Dug!$A63,DataEx!$D:$D,0),MATCH(Dug!Q$6,DataEx!$7:$7,0))</f>
        <v>890239.71000000008</v>
      </c>
      <c r="R63" s="100">
        <f>+INDEX(DataEx!$1:$1048576,MATCH(Dug!$A63,DataEx!$D:$D,0),MATCH(Dug!R$6,DataEx!$7:$7,0))</f>
        <v>83544900.230000019</v>
      </c>
      <c r="S63" s="107">
        <f t="shared" si="3"/>
        <v>188517208.25000003</v>
      </c>
      <c r="T63" s="108">
        <f t="shared" si="4"/>
        <v>5.555734235595735E-2</v>
      </c>
    </row>
    <row r="64" spans="1:20">
      <c r="A64" s="71">
        <v>72</v>
      </c>
      <c r="B64" s="546" t="str">
        <f>+VLOOKUP($A64,Master!$D$27:$G$225,4,FALSE)</f>
        <v>Revenues from Selling Assets</v>
      </c>
      <c r="C64" s="547"/>
      <c r="D64" s="547"/>
      <c r="E64" s="547"/>
      <c r="F64" s="547"/>
      <c r="G64" s="100">
        <f>+INDEX(DataEx!$1:$1048576,MATCH(Dug!$A64,DataEx!$D:$D,0),MATCH(Dug!G$6,DataEx!$7:$7,0))</f>
        <v>10542.3</v>
      </c>
      <c r="H64" s="100">
        <f>+INDEX(DataEx!$1:$1048576,MATCH(Dug!$A64,DataEx!$D:$D,0),MATCH(Dug!H$6,DataEx!$7:$7,0))</f>
        <v>34351.880000000005</v>
      </c>
      <c r="I64" s="100">
        <f>+INDEX(DataEx!$1:$1048576,MATCH(Dug!$A64,DataEx!$D:$D,0),MATCH(Dug!I$6,DataEx!$7:$7,0))</f>
        <v>12933.289999999999</v>
      </c>
      <c r="J64" s="100">
        <f>+INDEX(DataEx!$1:$1048576,MATCH(Dug!$A64,DataEx!$D:$D,0),MATCH(Dug!J$6,DataEx!$7:$7,0))</f>
        <v>120350.93999999999</v>
      </c>
      <c r="K64" s="100">
        <f>+INDEX(DataEx!$1:$1048576,MATCH(Dug!$A64,DataEx!$D:$D,0),MATCH(Dug!K$6,DataEx!$7:$7,0))</f>
        <v>206183.41000000003</v>
      </c>
      <c r="L64" s="100">
        <f>+INDEX(DataEx!$1:$1048576,MATCH(Dug!$A64,DataEx!$D:$D,0),MATCH(Dug!L$6,DataEx!$7:$7,0))</f>
        <v>461491.11</v>
      </c>
      <c r="M64" s="100">
        <f>+INDEX(DataEx!$1:$1048576,MATCH(Dug!$A64,DataEx!$D:$D,0),MATCH(Dug!M$6,DataEx!$7:$7,0))</f>
        <v>435504.79999999993</v>
      </c>
      <c r="N64" s="100">
        <f>+INDEX(DataEx!$1:$1048576,MATCH(Dug!$A64,DataEx!$D:$D,0),MATCH(Dug!N$6,DataEx!$7:$7,0))</f>
        <v>828248.49</v>
      </c>
      <c r="O64" s="100">
        <f>+INDEX(DataEx!$1:$1048576,MATCH(Dug!$A64,DataEx!$D:$D,0),MATCH(Dug!O$6,DataEx!$7:$7,0))</f>
        <v>315288.5</v>
      </c>
      <c r="P64" s="100">
        <f>+INDEX(DataEx!$1:$1048576,MATCH(Dug!$A64,DataEx!$D:$D,0),MATCH(Dug!P$6,DataEx!$7:$7,0))</f>
        <v>261391.69</v>
      </c>
      <c r="Q64" s="100">
        <f>+INDEX(DataEx!$1:$1048576,MATCH(Dug!$A64,DataEx!$D:$D,0),MATCH(Dug!Q$6,DataEx!$7:$7,0))</f>
        <v>330347.20999999996</v>
      </c>
      <c r="R64" s="100">
        <f>+INDEX(DataEx!$1:$1048576,MATCH(Dug!$A64,DataEx!$D:$D,0),MATCH(Dug!R$6,DataEx!$7:$7,0))</f>
        <v>8932212.7300000004</v>
      </c>
      <c r="S64" s="107">
        <f t="shared" si="3"/>
        <v>11948846.35</v>
      </c>
      <c r="T64" s="108">
        <f t="shared" si="4"/>
        <v>3.5214087540768641E-3</v>
      </c>
    </row>
    <row r="65" spans="1:20" ht="13.5" thickBot="1">
      <c r="A65" s="71">
        <v>1004</v>
      </c>
      <c r="B65" s="102" t="str">
        <f>+VLOOKUP($A65,Master!$D$27:$G$225,4,FALSE)</f>
        <v>Increase / decrease of deposits</v>
      </c>
      <c r="C65" s="103"/>
      <c r="D65" s="103"/>
      <c r="E65" s="103"/>
      <c r="F65" s="103"/>
      <c r="G65" s="101" t="e">
        <f>-G60-SUM(G62:G64)</f>
        <v>#N/A</v>
      </c>
      <c r="H65" s="101" t="e">
        <f t="shared" ref="H65:R65" si="14">-H60-SUM(H62:H64)</f>
        <v>#N/A</v>
      </c>
      <c r="I65" s="101" t="e">
        <f t="shared" si="14"/>
        <v>#N/A</v>
      </c>
      <c r="J65" s="101" t="e">
        <f t="shared" si="14"/>
        <v>#N/A</v>
      </c>
      <c r="K65" s="101" t="e">
        <f t="shared" si="14"/>
        <v>#N/A</v>
      </c>
      <c r="L65" s="101" t="e">
        <f t="shared" si="14"/>
        <v>#N/A</v>
      </c>
      <c r="M65" s="101" t="e">
        <f t="shared" si="14"/>
        <v>#N/A</v>
      </c>
      <c r="N65" s="101" t="e">
        <f t="shared" si="14"/>
        <v>#N/A</v>
      </c>
      <c r="O65" s="101" t="e">
        <f t="shared" si="14"/>
        <v>#N/A</v>
      </c>
      <c r="P65" s="101" t="e">
        <f t="shared" si="14"/>
        <v>#N/A</v>
      </c>
      <c r="Q65" s="101" t="e">
        <f t="shared" si="14"/>
        <v>#N/A</v>
      </c>
      <c r="R65" s="101" t="e">
        <f t="shared" si="14"/>
        <v>#N/A</v>
      </c>
      <c r="S65" s="111" t="e">
        <f t="shared" si="3"/>
        <v>#N/A</v>
      </c>
      <c r="T65" s="112" t="e">
        <f t="shared" si="4"/>
        <v>#N/A</v>
      </c>
    </row>
    <row r="100" spans="1:20" ht="13.5" thickBot="1">
      <c r="A100" s="169"/>
      <c r="B100" s="258"/>
      <c r="C100" s="258"/>
      <c r="D100" s="258"/>
      <c r="E100" s="258"/>
      <c r="F100" s="258"/>
      <c r="G100" s="259" t="str">
        <f>+CONCATENATE(G6,"p")</f>
        <v>2013-01p</v>
      </c>
      <c r="H100" s="259" t="str">
        <f t="shared" ref="H100:R100" si="15">+CONCATENATE(H6,"p")</f>
        <v>2013-02p</v>
      </c>
      <c r="I100" s="259" t="str">
        <f t="shared" si="15"/>
        <v>2013-03p</v>
      </c>
      <c r="J100" s="259" t="str">
        <f t="shared" si="15"/>
        <v>2013-04p</v>
      </c>
      <c r="K100" s="259" t="str">
        <f t="shared" si="15"/>
        <v>2013-05p</v>
      </c>
      <c r="L100" s="259" t="str">
        <f t="shared" si="15"/>
        <v>2013-06p</v>
      </c>
      <c r="M100" s="259" t="str">
        <f t="shared" si="15"/>
        <v>2013-07p</v>
      </c>
      <c r="N100" s="259" t="str">
        <f t="shared" si="15"/>
        <v>2013-08p</v>
      </c>
      <c r="O100" s="259" t="str">
        <f t="shared" si="15"/>
        <v>2013-09p</v>
      </c>
      <c r="P100" s="259" t="str">
        <f t="shared" si="15"/>
        <v>2013-10p</v>
      </c>
      <c r="Q100" s="259" t="str">
        <f t="shared" si="15"/>
        <v>2013-11p</v>
      </c>
      <c r="R100" s="259" t="str">
        <f t="shared" si="15"/>
        <v>2013-12p</v>
      </c>
      <c r="S100" s="258"/>
      <c r="T100" s="258"/>
    </row>
    <row r="101" spans="1:20" ht="15.75" customHeight="1" thickBot="1">
      <c r="A101" s="169"/>
      <c r="B101" s="502" t="str">
        <f>+Master!G252</f>
        <v>Planned Budget Execution</v>
      </c>
      <c r="C101" s="483"/>
      <c r="D101" s="483"/>
      <c r="E101" s="483"/>
      <c r="F101" s="483"/>
      <c r="G101" s="491">
        <v>2014</v>
      </c>
      <c r="H101" s="492"/>
      <c r="I101" s="492"/>
      <c r="J101" s="492"/>
      <c r="K101" s="492"/>
      <c r="L101" s="492"/>
      <c r="M101" s="492"/>
      <c r="N101" s="492"/>
      <c r="O101" s="492"/>
      <c r="P101" s="492"/>
      <c r="Q101" s="492"/>
      <c r="R101" s="495"/>
      <c r="S101" s="260" t="str">
        <f>+S7</f>
        <v>GDP</v>
      </c>
      <c r="T101" s="261">
        <v>3393200615</v>
      </c>
    </row>
    <row r="102" spans="1:20" ht="15.75" customHeight="1">
      <c r="A102" s="169"/>
      <c r="B102" s="484"/>
      <c r="C102" s="485"/>
      <c r="D102" s="485"/>
      <c r="E102" s="485"/>
      <c r="F102" s="486"/>
      <c r="G102" s="170" t="str">
        <f>+G8</f>
        <v>January</v>
      </c>
      <c r="H102" s="170" t="str">
        <f t="shared" ref="H102:T102" si="16">+H8</f>
        <v>February</v>
      </c>
      <c r="I102" s="170" t="str">
        <f t="shared" si="16"/>
        <v>March</v>
      </c>
      <c r="J102" s="170" t="str">
        <f t="shared" si="16"/>
        <v>April</v>
      </c>
      <c r="K102" s="170" t="str">
        <f t="shared" si="16"/>
        <v>May</v>
      </c>
      <c r="L102" s="170" t="str">
        <f t="shared" si="16"/>
        <v>June</v>
      </c>
      <c r="M102" s="170" t="str">
        <f t="shared" si="16"/>
        <v>July</v>
      </c>
      <c r="N102" s="170" t="str">
        <f t="shared" si="16"/>
        <v>August</v>
      </c>
      <c r="O102" s="170" t="str">
        <f t="shared" si="16"/>
        <v>September</v>
      </c>
      <c r="P102" s="170" t="str">
        <f t="shared" si="16"/>
        <v>October</v>
      </c>
      <c r="Q102" s="170" t="str">
        <f t="shared" si="16"/>
        <v>November</v>
      </c>
      <c r="R102" s="170" t="str">
        <f t="shared" si="16"/>
        <v>December</v>
      </c>
      <c r="S102" s="491" t="str">
        <f>+Master!G246</f>
        <v>Jan - Dec</v>
      </c>
      <c r="T102" s="495">
        <f t="shared" si="16"/>
        <v>0</v>
      </c>
    </row>
    <row r="103" spans="1:20" ht="13.5" thickBot="1">
      <c r="A103" s="169"/>
      <c r="B103" s="487"/>
      <c r="C103" s="488"/>
      <c r="D103" s="488"/>
      <c r="E103" s="488"/>
      <c r="F103" s="489"/>
      <c r="G103" s="162" t="s">
        <v>428</v>
      </c>
      <c r="H103" s="162" t="s">
        <v>428</v>
      </c>
      <c r="I103" s="162" t="s">
        <v>428</v>
      </c>
      <c r="J103" s="162" t="s">
        <v>428</v>
      </c>
      <c r="K103" s="162" t="s">
        <v>428</v>
      </c>
      <c r="L103" s="162" t="s">
        <v>428</v>
      </c>
      <c r="M103" s="162" t="s">
        <v>428</v>
      </c>
      <c r="N103" s="162" t="s">
        <v>428</v>
      </c>
      <c r="O103" s="162" t="s">
        <v>428</v>
      </c>
      <c r="P103" s="162" t="s">
        <v>428</v>
      </c>
      <c r="Q103" s="162" t="s">
        <v>428</v>
      </c>
      <c r="R103" s="162" t="s">
        <v>428</v>
      </c>
      <c r="S103" s="262" t="s">
        <v>428</v>
      </c>
      <c r="T103" s="263" t="str">
        <f>+T9</f>
        <v>% GDP</v>
      </c>
    </row>
    <row r="104" spans="1:20" ht="13.5" thickBot="1">
      <c r="A104" s="297" t="str">
        <f>+CONCATENATE(A10,"p")</f>
        <v>7p</v>
      </c>
      <c r="B104" s="450" t="str">
        <f>+VLOOKUP(LEFT($A104,LEN(A104)-1)*1,Master!$D$27:$G$225,4,FALSE)</f>
        <v>Total Revenues</v>
      </c>
      <c r="C104" s="451"/>
      <c r="D104" s="451"/>
      <c r="E104" s="451"/>
      <c r="F104" s="451"/>
      <c r="G104" s="176" t="e">
        <f>+G105+G114+SUM(G119:G123)</f>
        <v>#N/A</v>
      </c>
      <c r="H104" s="176" t="e">
        <f t="shared" ref="H104:R104" si="17">+H105+H114+SUM(H119:H123)</f>
        <v>#N/A</v>
      </c>
      <c r="I104" s="176" t="e">
        <f t="shared" si="17"/>
        <v>#N/A</v>
      </c>
      <c r="J104" s="176" t="e">
        <f t="shared" si="17"/>
        <v>#N/A</v>
      </c>
      <c r="K104" s="176" t="e">
        <f t="shared" si="17"/>
        <v>#N/A</v>
      </c>
      <c r="L104" s="176" t="e">
        <f t="shared" si="17"/>
        <v>#N/A</v>
      </c>
      <c r="M104" s="176" t="e">
        <f t="shared" si="17"/>
        <v>#N/A</v>
      </c>
      <c r="N104" s="176" t="e">
        <f t="shared" si="17"/>
        <v>#N/A</v>
      </c>
      <c r="O104" s="176" t="e">
        <f t="shared" si="17"/>
        <v>#N/A</v>
      </c>
      <c r="P104" s="176" t="e">
        <f t="shared" si="17"/>
        <v>#N/A</v>
      </c>
      <c r="Q104" s="176" t="e">
        <f t="shared" si="17"/>
        <v>#N/A</v>
      </c>
      <c r="R104" s="176" t="e">
        <f t="shared" si="17"/>
        <v>#N/A</v>
      </c>
      <c r="S104" s="264" t="e">
        <f>+SUM(G104:R104)</f>
        <v>#N/A</v>
      </c>
      <c r="T104" s="265" t="e">
        <f>+S104/$T$7</f>
        <v>#N/A</v>
      </c>
    </row>
    <row r="105" spans="1:20">
      <c r="A105" s="297" t="str">
        <f t="shared" ref="A105:A159" si="18">+CONCATENATE(A11,"p")</f>
        <v>711p</v>
      </c>
      <c r="B105" s="452" t="str">
        <f>+VLOOKUP(LEFT($A105,LEN(A105)-1)*1,Master!$D$27:$G$225,4,FALSE)</f>
        <v>Taxes</v>
      </c>
      <c r="C105" s="453"/>
      <c r="D105" s="453"/>
      <c r="E105" s="453"/>
      <c r="F105" s="453"/>
      <c r="G105" s="182" t="e">
        <f>+SUM(G106:G113)</f>
        <v>#N/A</v>
      </c>
      <c r="H105" s="182" t="e">
        <f t="shared" ref="H105:R105" si="19">+SUM(H106:H113)</f>
        <v>#N/A</v>
      </c>
      <c r="I105" s="182" t="e">
        <f t="shared" si="19"/>
        <v>#N/A</v>
      </c>
      <c r="J105" s="182" t="e">
        <f t="shared" si="19"/>
        <v>#N/A</v>
      </c>
      <c r="K105" s="182" t="e">
        <f t="shared" si="19"/>
        <v>#N/A</v>
      </c>
      <c r="L105" s="182" t="e">
        <f t="shared" si="19"/>
        <v>#N/A</v>
      </c>
      <c r="M105" s="182" t="e">
        <f t="shared" si="19"/>
        <v>#N/A</v>
      </c>
      <c r="N105" s="182" t="e">
        <f t="shared" si="19"/>
        <v>#N/A</v>
      </c>
      <c r="O105" s="182" t="e">
        <f t="shared" si="19"/>
        <v>#N/A</v>
      </c>
      <c r="P105" s="182" t="e">
        <f t="shared" si="19"/>
        <v>#N/A</v>
      </c>
      <c r="Q105" s="182" t="e">
        <f t="shared" si="19"/>
        <v>#N/A</v>
      </c>
      <c r="R105" s="266" t="e">
        <f t="shared" si="19"/>
        <v>#N/A</v>
      </c>
      <c r="S105" s="267" t="e">
        <f t="shared" ref="S105:S159" si="20">+SUM(G105:R105)</f>
        <v>#N/A</v>
      </c>
      <c r="T105" s="268" t="e">
        <f t="shared" ref="T105:T159" si="21">+S105/$T$7</f>
        <v>#N/A</v>
      </c>
    </row>
    <row r="106" spans="1:20">
      <c r="A106" s="297" t="str">
        <f t="shared" si="18"/>
        <v>7111p</v>
      </c>
      <c r="B106" s="454" t="str">
        <f>+VLOOKUP(LEFT($A106,LEN(A106)-1)*1,Master!$D$27:$G$225,4,FALSE)</f>
        <v>Personal Income Tax</v>
      </c>
      <c r="C106" s="455"/>
      <c r="D106" s="455"/>
      <c r="E106" s="455"/>
      <c r="F106" s="455"/>
      <c r="G106" s="188">
        <f>+INDEX(DataEx!$1:$1048576,MATCH(Dug!$A106,DataEx!$D:$D,0),MATCH(Dug!G$100,DataEx!$216:$216,0))</f>
        <v>2820446.8223670614</v>
      </c>
      <c r="H106" s="188">
        <f>+INDEX(DataEx!$1:$1048576,MATCH(Dug!$A106,DataEx!$D:$D,0),MATCH(Dug!H$100,DataEx!$216:$216,0))</f>
        <v>5820928.5775817595</v>
      </c>
      <c r="I106" s="188">
        <f>+INDEX(DataEx!$1:$1048576,MATCH(Dug!$A106,DataEx!$D:$D,0),MATCH(Dug!I$100,DataEx!$216:$216,0))</f>
        <v>6919198.0351699237</v>
      </c>
      <c r="J106" s="188">
        <f>+INDEX(DataEx!$1:$1048576,MATCH(Dug!$A106,DataEx!$D:$D,0),MATCH(Dug!J$100,DataEx!$216:$216,0))</f>
        <v>7408525.4606941696</v>
      </c>
      <c r="K106" s="188">
        <f>+INDEX(DataEx!$1:$1048576,MATCH(Dug!$A106,DataEx!$D:$D,0),MATCH(Dug!K$100,DataEx!$216:$216,0))</f>
        <v>7204484.0505127097</v>
      </c>
      <c r="L106" s="188">
        <f>+INDEX(DataEx!$1:$1048576,MATCH(Dug!$A106,DataEx!$D:$D,0),MATCH(Dug!L$100,DataEx!$216:$216,0))</f>
        <v>6466633.4408446904</v>
      </c>
      <c r="M106" s="188">
        <f>+INDEX(DataEx!$1:$1048576,MATCH(Dug!$A106,DataEx!$D:$D,0),MATCH(Dug!M$100,DataEx!$216:$216,0))</f>
        <v>8521641.6469569467</v>
      </c>
      <c r="N106" s="188">
        <f>+INDEX(DataEx!$1:$1048576,MATCH(Dug!$A106,DataEx!$D:$D,0),MATCH(Dug!N$100,DataEx!$216:$216,0))</f>
        <v>9664205.1361650527</v>
      </c>
      <c r="O106" s="188">
        <f>+INDEX(DataEx!$1:$1048576,MATCH(Dug!$A106,DataEx!$D:$D,0),MATCH(Dug!O$100,DataEx!$216:$216,0))</f>
        <v>6815248.5982489977</v>
      </c>
      <c r="P106" s="188">
        <f>+INDEX(DataEx!$1:$1048576,MATCH(Dug!$A106,DataEx!$D:$D,0),MATCH(Dug!P$100,DataEx!$216:$216,0))</f>
        <v>9471655.9367153402</v>
      </c>
      <c r="Q106" s="188">
        <f>+INDEX(DataEx!$1:$1048576,MATCH(Dug!$A106,DataEx!$D:$D,0),MATCH(Dug!Q$100,DataEx!$216:$216,0))</f>
        <v>8042875.0851052543</v>
      </c>
      <c r="R106" s="188">
        <f>+INDEX(DataEx!$1:$1048576,MATCH(Dug!$A106,DataEx!$D:$D,0),MATCH(Dug!R$100,DataEx!$216:$216,0))</f>
        <v>11726411.550236525</v>
      </c>
      <c r="S106" s="269">
        <f t="shared" si="20"/>
        <v>90882254.340598434</v>
      </c>
      <c r="T106" s="270">
        <f t="shared" si="21"/>
        <v>2.6783637235842726E-2</v>
      </c>
    </row>
    <row r="107" spans="1:20">
      <c r="A107" s="297" t="str">
        <f t="shared" si="18"/>
        <v>7112p</v>
      </c>
      <c r="B107" s="454" t="str">
        <f>+VLOOKUP(LEFT($A107,LEN(A107)-1)*1,Master!$D$27:$G$225,4,FALSE)</f>
        <v>Corporate Income Tax</v>
      </c>
      <c r="C107" s="455"/>
      <c r="D107" s="455"/>
      <c r="E107" s="455"/>
      <c r="F107" s="455"/>
      <c r="G107" s="188">
        <f>+INDEX(DataEx!$1:$1048576,MATCH(Dug!$A107,DataEx!$D:$D,0),MATCH(Dug!G$100,DataEx!$216:$216,0))</f>
        <v>579786.54478696431</v>
      </c>
      <c r="H107" s="188">
        <f>+INDEX(DataEx!$1:$1048576,MATCH(Dug!$A107,DataEx!$D:$D,0),MATCH(Dug!H$100,DataEx!$216:$216,0))</f>
        <v>515115.82451773522</v>
      </c>
      <c r="I107" s="188">
        <f>+INDEX(DataEx!$1:$1048576,MATCH(Dug!$A107,DataEx!$D:$D,0),MATCH(Dug!I$100,DataEx!$216:$216,0))</f>
        <v>4474685.1189596485</v>
      </c>
      <c r="J107" s="188">
        <f>+INDEX(DataEx!$1:$1048576,MATCH(Dug!$A107,DataEx!$D:$D,0),MATCH(Dug!J$100,DataEx!$216:$216,0))</f>
        <v>12488272.478114691</v>
      </c>
      <c r="K107" s="188">
        <f>+INDEX(DataEx!$1:$1048576,MATCH(Dug!$A107,DataEx!$D:$D,0),MATCH(Dug!K$100,DataEx!$216:$216,0))</f>
        <v>3690917.0906183273</v>
      </c>
      <c r="L107" s="188">
        <f>+INDEX(DataEx!$1:$1048576,MATCH(Dug!$A107,DataEx!$D:$D,0),MATCH(Dug!L$100,DataEx!$216:$216,0))</f>
        <v>4274773.0439898577</v>
      </c>
      <c r="M107" s="188">
        <f>+INDEX(DataEx!$1:$1048576,MATCH(Dug!$A107,DataEx!$D:$D,0),MATCH(Dug!M$100,DataEx!$216:$216,0))</f>
        <v>3994418.0701162638</v>
      </c>
      <c r="N107" s="188">
        <f>+INDEX(DataEx!$1:$1048576,MATCH(Dug!$A107,DataEx!$D:$D,0),MATCH(Dug!N$100,DataEx!$216:$216,0))</f>
        <v>3426415.4173260536</v>
      </c>
      <c r="O107" s="188">
        <f>+INDEX(DataEx!$1:$1048576,MATCH(Dug!$A107,DataEx!$D:$D,0),MATCH(Dug!O$100,DataEx!$216:$216,0))</f>
        <v>2644519.6751525379</v>
      </c>
      <c r="P107" s="188">
        <f>+INDEX(DataEx!$1:$1048576,MATCH(Dug!$A107,DataEx!$D:$D,0),MATCH(Dug!P$100,DataEx!$216:$216,0))</f>
        <v>1873134.4055505693</v>
      </c>
      <c r="Q107" s="188">
        <f>+INDEX(DataEx!$1:$1048576,MATCH(Dug!$A107,DataEx!$D:$D,0),MATCH(Dug!Q$100,DataEx!$216:$216,0))</f>
        <v>1099856.2789091328</v>
      </c>
      <c r="R107" s="188">
        <f>+INDEX(DataEx!$1:$1048576,MATCH(Dug!$A107,DataEx!$D:$D,0),MATCH(Dug!R$100,DataEx!$216:$216,0))</f>
        <v>2871073.2358503304</v>
      </c>
      <c r="S107" s="269">
        <f t="shared" si="20"/>
        <v>41932967.183892116</v>
      </c>
      <c r="T107" s="270">
        <f t="shared" si="21"/>
        <v>1.2357939285559193E-2</v>
      </c>
    </row>
    <row r="108" spans="1:20">
      <c r="A108" s="297" t="str">
        <f t="shared" si="18"/>
        <v>7113p</v>
      </c>
      <c r="B108" s="454" t="str">
        <f>+VLOOKUP(LEFT($A108,LEN(A108)-1)*1,Master!$D$27:$G$225,4,FALSE)</f>
        <v xml:space="preserve">Taxes on Sales of Property </v>
      </c>
      <c r="C108" s="455"/>
      <c r="D108" s="455"/>
      <c r="E108" s="455"/>
      <c r="F108" s="455"/>
      <c r="G108" s="188">
        <f>+INDEX(DataEx!$1:$1048576,MATCH(Dug!$A108,DataEx!$D:$D,0),MATCH(Dug!G$100,DataEx!$216:$216,0))</f>
        <v>81248.859864734099</v>
      </c>
      <c r="H108" s="188">
        <f>+INDEX(DataEx!$1:$1048576,MATCH(Dug!$A108,DataEx!$D:$D,0),MATCH(Dug!H$100,DataEx!$216:$216,0))</f>
        <v>103646.50733568591</v>
      </c>
      <c r="I108" s="188">
        <f>+INDEX(DataEx!$1:$1048576,MATCH(Dug!$A108,DataEx!$D:$D,0),MATCH(Dug!I$100,DataEx!$216:$216,0))</f>
        <v>186194.97392852511</v>
      </c>
      <c r="J108" s="188">
        <f>+INDEX(DataEx!$1:$1048576,MATCH(Dug!$A108,DataEx!$D:$D,0),MATCH(Dug!J$100,DataEx!$216:$216,0))</f>
        <v>103363.42634788297</v>
      </c>
      <c r="K108" s="188">
        <f>+INDEX(DataEx!$1:$1048576,MATCH(Dug!$A108,DataEx!$D:$D,0),MATCH(Dug!K$100,DataEx!$216:$216,0))</f>
        <v>100106.28093907743</v>
      </c>
      <c r="L108" s="188">
        <f>+INDEX(DataEx!$1:$1048576,MATCH(Dug!$A108,DataEx!$D:$D,0),MATCH(Dug!L$100,DataEx!$216:$216,0))</f>
        <v>133863.83595351625</v>
      </c>
      <c r="M108" s="188">
        <f>+INDEX(DataEx!$1:$1048576,MATCH(Dug!$A108,DataEx!$D:$D,0),MATCH(Dug!M$100,DataEx!$216:$216,0))</f>
        <v>122268.58842091225</v>
      </c>
      <c r="N108" s="188">
        <f>+INDEX(DataEx!$1:$1048576,MATCH(Dug!$A108,DataEx!$D:$D,0),MATCH(Dug!N$100,DataEx!$216:$216,0))</f>
        <v>96003.204992983359</v>
      </c>
      <c r="O108" s="188">
        <f>+INDEX(DataEx!$1:$1048576,MATCH(Dug!$A108,DataEx!$D:$D,0),MATCH(Dug!O$100,DataEx!$216:$216,0))</f>
        <v>170229.34291973972</v>
      </c>
      <c r="P108" s="188">
        <f>+INDEX(DataEx!$1:$1048576,MATCH(Dug!$A108,DataEx!$D:$D,0),MATCH(Dug!P$100,DataEx!$216:$216,0))</f>
        <v>136036.03036244924</v>
      </c>
      <c r="Q108" s="188">
        <f>+INDEX(DataEx!$1:$1048576,MATCH(Dug!$A108,DataEx!$D:$D,0),MATCH(Dug!Q$100,DataEx!$216:$216,0))</f>
        <v>147948.87120833801</v>
      </c>
      <c r="R108" s="188">
        <f>+INDEX(DataEx!$1:$1048576,MATCH(Dug!$A108,DataEx!$D:$D,0),MATCH(Dug!R$100,DataEx!$216:$216,0))</f>
        <v>140979.1375726462</v>
      </c>
      <c r="S108" s="269">
        <f t="shared" si="20"/>
        <v>1521889.0598464906</v>
      </c>
      <c r="T108" s="270">
        <f t="shared" si="21"/>
        <v>4.4851137098078436E-4</v>
      </c>
    </row>
    <row r="109" spans="1:20">
      <c r="A109" s="297" t="str">
        <f t="shared" si="18"/>
        <v>7114p</v>
      </c>
      <c r="B109" s="454" t="str">
        <f>+VLOOKUP(LEFT($A109,LEN(A109)-1)*1,Master!$D$27:$G$225,4,FALSE)</f>
        <v>Value Added Tax</v>
      </c>
      <c r="C109" s="455"/>
      <c r="D109" s="455"/>
      <c r="E109" s="455"/>
      <c r="F109" s="455"/>
      <c r="G109" s="188">
        <f>+INDEX(DataEx!$1:$1048576,MATCH(Dug!$A109,DataEx!$D:$D,0),MATCH(Dug!G$100,DataEx!$216:$216,0))</f>
        <v>22216987.25911713</v>
      </c>
      <c r="H109" s="188">
        <f>+INDEX(DataEx!$1:$1048576,MATCH(Dug!$A109,DataEx!$D:$D,0),MATCH(Dug!H$100,DataEx!$216:$216,0))</f>
        <v>22351785.25320363</v>
      </c>
      <c r="I109" s="188">
        <f>+INDEX(DataEx!$1:$1048576,MATCH(Dug!$A109,DataEx!$D:$D,0),MATCH(Dug!I$100,DataEx!$216:$216,0))</f>
        <v>24907044.612074491</v>
      </c>
      <c r="J109" s="188">
        <f>+INDEX(DataEx!$1:$1048576,MATCH(Dug!$A109,DataEx!$D:$D,0),MATCH(Dug!J$100,DataEx!$216:$216,0))</f>
        <v>29049120.919579607</v>
      </c>
      <c r="K109" s="188">
        <f>+INDEX(DataEx!$1:$1048576,MATCH(Dug!$A109,DataEx!$D:$D,0),MATCH(Dug!K$100,DataEx!$216:$216,0))</f>
        <v>32485582.306773975</v>
      </c>
      <c r="L109" s="188">
        <f>+INDEX(DataEx!$1:$1048576,MATCH(Dug!$A109,DataEx!$D:$D,0),MATCH(Dug!L$100,DataEx!$216:$216,0))</f>
        <v>39641428.685232304</v>
      </c>
      <c r="M109" s="188">
        <f>+INDEX(DataEx!$1:$1048576,MATCH(Dug!$A109,DataEx!$D:$D,0),MATCH(Dug!M$100,DataEx!$216:$216,0))</f>
        <v>39144860.544407874</v>
      </c>
      <c r="N109" s="188">
        <f>+INDEX(DataEx!$1:$1048576,MATCH(Dug!$A109,DataEx!$D:$D,0),MATCH(Dug!N$100,DataEx!$216:$216,0))</f>
        <v>33764783.498910055</v>
      </c>
      <c r="O109" s="188">
        <f>+INDEX(DataEx!$1:$1048576,MATCH(Dug!$A109,DataEx!$D:$D,0),MATCH(Dug!O$100,DataEx!$216:$216,0))</f>
        <v>35212221.435317017</v>
      </c>
      <c r="P109" s="188">
        <f>+INDEX(DataEx!$1:$1048576,MATCH(Dug!$A109,DataEx!$D:$D,0),MATCH(Dug!P$100,DataEx!$216:$216,0))</f>
        <v>35516823.320785411</v>
      </c>
      <c r="Q109" s="188">
        <f>+INDEX(DataEx!$1:$1048576,MATCH(Dug!$A109,DataEx!$D:$D,0),MATCH(Dug!Q$100,DataEx!$216:$216,0))</f>
        <v>31733799.92897122</v>
      </c>
      <c r="R109" s="188">
        <f>+INDEX(DataEx!$1:$1048576,MATCH(Dug!$A109,DataEx!$D:$D,0),MATCH(Dug!R$100,DataEx!$216:$216,0))</f>
        <v>27021193.241436299</v>
      </c>
      <c r="S109" s="269">
        <f t="shared" si="20"/>
        <v>373045631.00580907</v>
      </c>
      <c r="T109" s="270">
        <f t="shared" si="21"/>
        <v>0.10993916167429701</v>
      </c>
    </row>
    <row r="110" spans="1:20">
      <c r="A110" s="297" t="str">
        <f t="shared" si="18"/>
        <v>7115p</v>
      </c>
      <c r="B110" s="454" t="str">
        <f>+VLOOKUP(LEFT($A110,LEN(A110)-1)*1,Master!$D$27:$G$225,4,FALSE)</f>
        <v>Excises</v>
      </c>
      <c r="C110" s="455"/>
      <c r="D110" s="455"/>
      <c r="E110" s="455"/>
      <c r="F110" s="455"/>
      <c r="G110" s="188">
        <f>+INDEX(DataEx!$1:$1048576,MATCH(Dug!$A110,DataEx!$D:$D,0),MATCH(Dug!G$100,DataEx!$216:$216,0))</f>
        <v>13472385.619929252</v>
      </c>
      <c r="H110" s="188">
        <f>+INDEX(DataEx!$1:$1048576,MATCH(Dug!$A110,DataEx!$D:$D,0),MATCH(Dug!H$100,DataEx!$216:$216,0))</f>
        <v>9374619.9781228825</v>
      </c>
      <c r="I110" s="188">
        <f>+INDEX(DataEx!$1:$1048576,MATCH(Dug!$A110,DataEx!$D:$D,0),MATCH(Dug!I$100,DataEx!$216:$216,0))</f>
        <v>8591497.0238258317</v>
      </c>
      <c r="J110" s="188">
        <f>+INDEX(DataEx!$1:$1048576,MATCH(Dug!$A110,DataEx!$D:$D,0),MATCH(Dug!J$100,DataEx!$216:$216,0))</f>
        <v>9976513.8396541588</v>
      </c>
      <c r="K110" s="188">
        <f>+INDEX(DataEx!$1:$1048576,MATCH(Dug!$A110,DataEx!$D:$D,0),MATCH(Dug!K$100,DataEx!$216:$216,0))</f>
        <v>12529410.486162774</v>
      </c>
      <c r="L110" s="188">
        <f>+INDEX(DataEx!$1:$1048576,MATCH(Dug!$A110,DataEx!$D:$D,0),MATCH(Dug!L$100,DataEx!$216:$216,0))</f>
        <v>12207544.038839269</v>
      </c>
      <c r="M110" s="188">
        <f>+INDEX(DataEx!$1:$1048576,MATCH(Dug!$A110,DataEx!$D:$D,0),MATCH(Dug!M$100,DataEx!$216:$216,0))</f>
        <v>16644425.593685796</v>
      </c>
      <c r="N110" s="188">
        <f>+INDEX(DataEx!$1:$1048576,MATCH(Dug!$A110,DataEx!$D:$D,0),MATCH(Dug!N$100,DataEx!$216:$216,0))</f>
        <v>16485948.596823877</v>
      </c>
      <c r="O110" s="188">
        <f>+INDEX(DataEx!$1:$1048576,MATCH(Dug!$A110,DataEx!$D:$D,0),MATCH(Dug!O$100,DataEx!$216:$216,0))</f>
        <v>18432656.2065273</v>
      </c>
      <c r="P110" s="188">
        <f>+INDEX(DataEx!$1:$1048576,MATCH(Dug!$A110,DataEx!$D:$D,0),MATCH(Dug!P$100,DataEx!$216:$216,0))</f>
        <v>13491210.566350998</v>
      </c>
      <c r="Q110" s="188">
        <f>+INDEX(DataEx!$1:$1048576,MATCH(Dug!$A110,DataEx!$D:$D,0),MATCH(Dug!Q$100,DataEx!$216:$216,0))</f>
        <v>12913955.490205286</v>
      </c>
      <c r="R110" s="188">
        <f>+INDEX(DataEx!$1:$1048576,MATCH(Dug!$A110,DataEx!$D:$D,0),MATCH(Dug!R$100,DataEx!$216:$216,0))</f>
        <v>13328622.385148553</v>
      </c>
      <c r="S110" s="269">
        <f t="shared" si="20"/>
        <v>157448789.82527599</v>
      </c>
      <c r="T110" s="270">
        <f t="shared" si="21"/>
        <v>4.6401261725951909E-2</v>
      </c>
    </row>
    <row r="111" spans="1:20">
      <c r="A111" s="297" t="str">
        <f t="shared" si="18"/>
        <v>7116p</v>
      </c>
      <c r="B111" s="454" t="str">
        <f>+VLOOKUP(LEFT($A111,LEN(A111)-1)*1,Master!$D$27:$G$225,4,FALSE)</f>
        <v>Tax on International Trade and Transactions</v>
      </c>
      <c r="C111" s="455"/>
      <c r="D111" s="455"/>
      <c r="E111" s="455"/>
      <c r="F111" s="455"/>
      <c r="G111" s="188">
        <f>+INDEX(DataEx!$1:$1048576,MATCH(Dug!$A111,DataEx!$D:$D,0),MATCH(Dug!G$100,DataEx!$216:$216,0))</f>
        <v>2254635.1079826443</v>
      </c>
      <c r="H111" s="188">
        <f>+INDEX(DataEx!$1:$1048576,MATCH(Dug!$A111,DataEx!$D:$D,0),MATCH(Dug!H$100,DataEx!$216:$216,0))</f>
        <v>2434600.1723288172</v>
      </c>
      <c r="I111" s="188">
        <f>+INDEX(DataEx!$1:$1048576,MATCH(Dug!$A111,DataEx!$D:$D,0),MATCH(Dug!I$100,DataEx!$216:$216,0))</f>
        <v>3480742.4524679668</v>
      </c>
      <c r="J111" s="188">
        <f>+INDEX(DataEx!$1:$1048576,MATCH(Dug!$A111,DataEx!$D:$D,0),MATCH(Dug!J$100,DataEx!$216:$216,0))</f>
        <v>3633160.2325686943</v>
      </c>
      <c r="K111" s="188">
        <f>+INDEX(DataEx!$1:$1048576,MATCH(Dug!$A111,DataEx!$D:$D,0),MATCH(Dug!K$100,DataEx!$216:$216,0))</f>
        <v>3488794.2206289498</v>
      </c>
      <c r="L111" s="188">
        <f>+INDEX(DataEx!$1:$1048576,MATCH(Dug!$A111,DataEx!$D:$D,0),MATCH(Dug!L$100,DataEx!$216:$216,0))</f>
        <v>2306819.3261174015</v>
      </c>
      <c r="M111" s="188">
        <f>+INDEX(DataEx!$1:$1048576,MATCH(Dug!$A111,DataEx!$D:$D,0),MATCH(Dug!M$100,DataEx!$216:$216,0))</f>
        <v>2530520.0301218135</v>
      </c>
      <c r="N111" s="188">
        <f>+INDEX(DataEx!$1:$1048576,MATCH(Dug!$A111,DataEx!$D:$D,0),MATCH(Dug!N$100,DataEx!$216:$216,0))</f>
        <v>2593024.591536134</v>
      </c>
      <c r="O111" s="188">
        <f>+INDEX(DataEx!$1:$1048576,MATCH(Dug!$A111,DataEx!$D:$D,0),MATCH(Dug!O$100,DataEx!$216:$216,0))</f>
        <v>2137547.6737522222</v>
      </c>
      <c r="P111" s="188">
        <f>+INDEX(DataEx!$1:$1048576,MATCH(Dug!$A111,DataEx!$D:$D,0),MATCH(Dug!P$100,DataEx!$216:$216,0))</f>
        <v>2432657.0001382544</v>
      </c>
      <c r="Q111" s="188">
        <f>+INDEX(DataEx!$1:$1048576,MATCH(Dug!$A111,DataEx!$D:$D,0),MATCH(Dug!Q$100,DataEx!$216:$216,0))</f>
        <v>1904518.5019257402</v>
      </c>
      <c r="R111" s="188">
        <f>+INDEX(DataEx!$1:$1048576,MATCH(Dug!$A111,DataEx!$D:$D,0),MATCH(Dug!R$100,DataEx!$216:$216,0))</f>
        <v>1992912.933800448</v>
      </c>
      <c r="S111" s="269">
        <f t="shared" si="20"/>
        <v>31189932.243369084</v>
      </c>
      <c r="T111" s="270">
        <f t="shared" si="21"/>
        <v>9.191891603900668E-3</v>
      </c>
    </row>
    <row r="112" spans="1:20">
      <c r="A112" s="297" t="str">
        <f t="shared" si="18"/>
        <v>7117p</v>
      </c>
      <c r="B112" s="454" t="e">
        <f>+VLOOKUP(LEFT($A112,LEN(A112)-1)*1,Master!$D$27:$G$225,4,FALSE)</f>
        <v>#N/A</v>
      </c>
      <c r="C112" s="455"/>
      <c r="D112" s="455"/>
      <c r="E112" s="455"/>
      <c r="F112" s="455"/>
      <c r="G112" s="188" t="e">
        <f>+INDEX(DataEx!$1:$1048576,MATCH(Dug!$A112,DataEx!$D:$D,0),MATCH(Dug!G$100,DataEx!$216:$216,0))</f>
        <v>#N/A</v>
      </c>
      <c r="H112" s="188" t="e">
        <f>+INDEX(DataEx!$1:$1048576,MATCH(Dug!$A112,DataEx!$D:$D,0),MATCH(Dug!H$100,DataEx!$216:$216,0))</f>
        <v>#N/A</v>
      </c>
      <c r="I112" s="188" t="e">
        <f>+INDEX(DataEx!$1:$1048576,MATCH(Dug!$A112,DataEx!$D:$D,0),MATCH(Dug!I$100,DataEx!$216:$216,0))</f>
        <v>#N/A</v>
      </c>
      <c r="J112" s="188" t="e">
        <f>+INDEX(DataEx!$1:$1048576,MATCH(Dug!$A112,DataEx!$D:$D,0),MATCH(Dug!J$100,DataEx!$216:$216,0))</f>
        <v>#N/A</v>
      </c>
      <c r="K112" s="188" t="e">
        <f>+INDEX(DataEx!$1:$1048576,MATCH(Dug!$A112,DataEx!$D:$D,0),MATCH(Dug!K$100,DataEx!$216:$216,0))</f>
        <v>#N/A</v>
      </c>
      <c r="L112" s="188" t="e">
        <f>+INDEX(DataEx!$1:$1048576,MATCH(Dug!$A112,DataEx!$D:$D,0),MATCH(Dug!L$100,DataEx!$216:$216,0))</f>
        <v>#N/A</v>
      </c>
      <c r="M112" s="188" t="e">
        <f>+INDEX(DataEx!$1:$1048576,MATCH(Dug!$A112,DataEx!$D:$D,0),MATCH(Dug!M$100,DataEx!$216:$216,0))</f>
        <v>#N/A</v>
      </c>
      <c r="N112" s="188" t="e">
        <f>+INDEX(DataEx!$1:$1048576,MATCH(Dug!$A112,DataEx!$D:$D,0),MATCH(Dug!N$100,DataEx!$216:$216,0))</f>
        <v>#N/A</v>
      </c>
      <c r="O112" s="188" t="e">
        <f>+INDEX(DataEx!$1:$1048576,MATCH(Dug!$A112,DataEx!$D:$D,0),MATCH(Dug!O$100,DataEx!$216:$216,0))</f>
        <v>#N/A</v>
      </c>
      <c r="P112" s="188" t="e">
        <f>+INDEX(DataEx!$1:$1048576,MATCH(Dug!$A112,DataEx!$D:$D,0),MATCH(Dug!P$100,DataEx!$216:$216,0))</f>
        <v>#N/A</v>
      </c>
      <c r="Q112" s="188" t="e">
        <f>+INDEX(DataEx!$1:$1048576,MATCH(Dug!$A112,DataEx!$D:$D,0),MATCH(Dug!Q$100,DataEx!$216:$216,0))</f>
        <v>#N/A</v>
      </c>
      <c r="R112" s="188" t="e">
        <f>+INDEX(DataEx!$1:$1048576,MATCH(Dug!$A112,DataEx!$D:$D,0),MATCH(Dug!R$100,DataEx!$216:$216,0))</f>
        <v>#N/A</v>
      </c>
      <c r="S112" s="269" t="e">
        <f t="shared" si="20"/>
        <v>#N/A</v>
      </c>
      <c r="T112" s="270" t="e">
        <f t="shared" si="21"/>
        <v>#N/A</v>
      </c>
    </row>
    <row r="113" spans="1:20">
      <c r="A113" s="297" t="str">
        <f t="shared" si="18"/>
        <v>7118p</v>
      </c>
      <c r="B113" s="454" t="str">
        <f>+VLOOKUP(LEFT($A113,LEN(A113)-1)*1,Master!$D$27:$G$225,4,FALSE)</f>
        <v>Other Republic Taxes</v>
      </c>
      <c r="C113" s="455"/>
      <c r="D113" s="455"/>
      <c r="E113" s="455"/>
      <c r="F113" s="455"/>
      <c r="G113" s="188">
        <f>+INDEX(DataEx!$1:$1048576,MATCH(Dug!$A113,DataEx!$D:$D,0),MATCH(Dug!G$100,DataEx!$216:$216,0))</f>
        <v>260762.89668953384</v>
      </c>
      <c r="H113" s="188">
        <f>+INDEX(DataEx!$1:$1048576,MATCH(Dug!$A113,DataEx!$D:$D,0),MATCH(Dug!H$100,DataEx!$216:$216,0))</f>
        <v>255157.48277927918</v>
      </c>
      <c r="I113" s="188">
        <f>+INDEX(DataEx!$1:$1048576,MATCH(Dug!$A113,DataEx!$D:$D,0),MATCH(Dug!I$100,DataEx!$216:$216,0))</f>
        <v>311767.07284781808</v>
      </c>
      <c r="J113" s="188">
        <f>+INDEX(DataEx!$1:$1048576,MATCH(Dug!$A113,DataEx!$D:$D,0),MATCH(Dug!J$100,DataEx!$216:$216,0))</f>
        <v>386022.31060141494</v>
      </c>
      <c r="K113" s="188">
        <f>+INDEX(DataEx!$1:$1048576,MATCH(Dug!$A113,DataEx!$D:$D,0),MATCH(Dug!K$100,DataEx!$216:$216,0))</f>
        <v>403723.81098959706</v>
      </c>
      <c r="L113" s="188">
        <f>+INDEX(DataEx!$1:$1048576,MATCH(Dug!$A113,DataEx!$D:$D,0),MATCH(Dug!L$100,DataEx!$216:$216,0))</f>
        <v>443763.10051744088</v>
      </c>
      <c r="M113" s="188">
        <f>+INDEX(DataEx!$1:$1048576,MATCH(Dug!$A113,DataEx!$D:$D,0),MATCH(Dug!M$100,DataEx!$216:$216,0))</f>
        <v>452390.66108767391</v>
      </c>
      <c r="N113" s="188">
        <f>+INDEX(DataEx!$1:$1048576,MATCH(Dug!$A113,DataEx!$D:$D,0),MATCH(Dug!N$100,DataEx!$216:$216,0))</f>
        <v>423242.62809333584</v>
      </c>
      <c r="O113" s="188">
        <f>+INDEX(DataEx!$1:$1048576,MATCH(Dug!$A113,DataEx!$D:$D,0),MATCH(Dug!O$100,DataEx!$216:$216,0))</f>
        <v>377993.63627302414</v>
      </c>
      <c r="P113" s="188">
        <f>+INDEX(DataEx!$1:$1048576,MATCH(Dug!$A113,DataEx!$D:$D,0),MATCH(Dug!P$100,DataEx!$216:$216,0))</f>
        <v>381409.00489262829</v>
      </c>
      <c r="Q113" s="188">
        <f>+INDEX(DataEx!$1:$1048576,MATCH(Dug!$A113,DataEx!$D:$D,0),MATCH(Dug!Q$100,DataEx!$216:$216,0))</f>
        <v>381497.52149931074</v>
      </c>
      <c r="R113" s="188">
        <f>+INDEX(DataEx!$1:$1048576,MATCH(Dug!$A113,DataEx!$D:$D,0),MATCH(Dug!R$100,DataEx!$216:$216,0))</f>
        <v>331335.45678221656</v>
      </c>
      <c r="S113" s="269">
        <f t="shared" si="20"/>
        <v>4409065.5830532731</v>
      </c>
      <c r="T113" s="270">
        <f t="shared" si="21"/>
        <v>1.2993825250303607E-3</v>
      </c>
    </row>
    <row r="114" spans="1:20">
      <c r="A114" s="297" t="str">
        <f t="shared" si="18"/>
        <v>712p</v>
      </c>
      <c r="B114" s="458" t="str">
        <f>+VLOOKUP(LEFT($A114,LEN(A114)-1)*1,Master!$D$27:$G$225,4,FALSE)</f>
        <v>Contributions</v>
      </c>
      <c r="C114" s="459"/>
      <c r="D114" s="459"/>
      <c r="E114" s="459"/>
      <c r="F114" s="459"/>
      <c r="G114" s="194">
        <f>+SUM(G115:G118)</f>
        <v>10225366.011998521</v>
      </c>
      <c r="H114" s="194">
        <f t="shared" ref="H114:R114" si="22">+SUM(H115:H118)</f>
        <v>26328872.744704504</v>
      </c>
      <c r="I114" s="194">
        <f t="shared" si="22"/>
        <v>28215029.512952704</v>
      </c>
      <c r="J114" s="194">
        <f t="shared" si="22"/>
        <v>31078344.176256344</v>
      </c>
      <c r="K114" s="194">
        <f t="shared" si="22"/>
        <v>31062993.346150994</v>
      </c>
      <c r="L114" s="194">
        <f t="shared" si="22"/>
        <v>29533886.744876273</v>
      </c>
      <c r="M114" s="194">
        <f t="shared" si="22"/>
        <v>35614836.490956061</v>
      </c>
      <c r="N114" s="194">
        <f t="shared" si="22"/>
        <v>41423629.787263155</v>
      </c>
      <c r="O114" s="194">
        <f t="shared" si="22"/>
        <v>27897944.753825549</v>
      </c>
      <c r="P114" s="194">
        <f t="shared" si="22"/>
        <v>35782419.896350168</v>
      </c>
      <c r="Q114" s="194">
        <f t="shared" si="22"/>
        <v>35053926.847713381</v>
      </c>
      <c r="R114" s="271">
        <f t="shared" si="22"/>
        <v>52000480.125178605</v>
      </c>
      <c r="S114" s="272">
        <f t="shared" si="20"/>
        <v>384217730.43822622</v>
      </c>
      <c r="T114" s="273">
        <f t="shared" si="21"/>
        <v>0.11323165766850075</v>
      </c>
    </row>
    <row r="115" spans="1:20">
      <c r="A115" s="297" t="str">
        <f t="shared" si="18"/>
        <v>7121p</v>
      </c>
      <c r="B115" s="454" t="str">
        <f>+VLOOKUP(LEFT($A115,LEN(A115)-1)*1,Master!$D$27:$G$225,4,FALSE)</f>
        <v>Contributions for Pension and Disability Insurance</v>
      </c>
      <c r="C115" s="455"/>
      <c r="D115" s="455"/>
      <c r="E115" s="455"/>
      <c r="F115" s="455"/>
      <c r="G115" s="188">
        <f>+INDEX(DataEx!$1:$1048576,MATCH(Dug!$A115,DataEx!$D:$D,0),MATCH(Dug!G$100,DataEx!$216:$216,0))</f>
        <v>5896216.9131298037</v>
      </c>
      <c r="H115" s="188">
        <f>+INDEX(DataEx!$1:$1048576,MATCH(Dug!$A115,DataEx!$D:$D,0),MATCH(Dug!H$100,DataEx!$216:$216,0))</f>
        <v>15984604.165490396</v>
      </c>
      <c r="I115" s="188">
        <f>+INDEX(DataEx!$1:$1048576,MATCH(Dug!$A115,DataEx!$D:$D,0),MATCH(Dug!I$100,DataEx!$216:$216,0))</f>
        <v>15980210.637352593</v>
      </c>
      <c r="J115" s="188">
        <f>+INDEX(DataEx!$1:$1048576,MATCH(Dug!$A115,DataEx!$D:$D,0),MATCH(Dug!J$100,DataEx!$216:$216,0))</f>
        <v>18099107.195466701</v>
      </c>
      <c r="K115" s="188">
        <f>+INDEX(DataEx!$1:$1048576,MATCH(Dug!$A115,DataEx!$D:$D,0),MATCH(Dug!K$100,DataEx!$216:$216,0))</f>
        <v>18902345.114124902</v>
      </c>
      <c r="L115" s="188">
        <f>+INDEX(DataEx!$1:$1048576,MATCH(Dug!$A115,DataEx!$D:$D,0),MATCH(Dug!L$100,DataEx!$216:$216,0))</f>
        <v>16660130.6959597</v>
      </c>
      <c r="M115" s="188">
        <f>+INDEX(DataEx!$1:$1048576,MATCH(Dug!$A115,DataEx!$D:$D,0),MATCH(Dug!M$100,DataEx!$216:$216,0))</f>
        <v>20975423.912817873</v>
      </c>
      <c r="N115" s="188">
        <f>+INDEX(DataEx!$1:$1048576,MATCH(Dug!$A115,DataEx!$D:$D,0),MATCH(Dug!N$100,DataEx!$216:$216,0))</f>
        <v>24152995.284398187</v>
      </c>
      <c r="O115" s="188">
        <f>+INDEX(DataEx!$1:$1048576,MATCH(Dug!$A115,DataEx!$D:$D,0),MATCH(Dug!O$100,DataEx!$216:$216,0))</f>
        <v>16438117.212416081</v>
      </c>
      <c r="P115" s="188">
        <f>+INDEX(DataEx!$1:$1048576,MATCH(Dug!$A115,DataEx!$D:$D,0),MATCH(Dug!P$100,DataEx!$216:$216,0))</f>
        <v>21064902.89657861</v>
      </c>
      <c r="Q115" s="188">
        <f>+INDEX(DataEx!$1:$1048576,MATCH(Dug!$A115,DataEx!$D:$D,0),MATCH(Dug!Q$100,DataEx!$216:$216,0))</f>
        <v>21199343.745804995</v>
      </c>
      <c r="R115" s="188">
        <f>+INDEX(DataEx!$1:$1048576,MATCH(Dug!$A115,DataEx!$D:$D,0),MATCH(Dug!R$100,DataEx!$216:$216,0))</f>
        <v>31496085.4772765</v>
      </c>
      <c r="S115" s="269">
        <f t="shared" si="20"/>
        <v>226849483.25081638</v>
      </c>
      <c r="T115" s="270">
        <f t="shared" si="21"/>
        <v>6.6854132422352039E-2</v>
      </c>
    </row>
    <row r="116" spans="1:20">
      <c r="A116" s="297" t="str">
        <f t="shared" si="18"/>
        <v>7122p</v>
      </c>
      <c r="B116" s="454" t="str">
        <f>+VLOOKUP(LEFT($A116,LEN(A116)-1)*1,Master!$D$27:$G$225,4,FALSE)</f>
        <v>Contributions for Health Insurance</v>
      </c>
      <c r="C116" s="455"/>
      <c r="D116" s="455"/>
      <c r="E116" s="455"/>
      <c r="F116" s="455"/>
      <c r="G116" s="188">
        <f>+INDEX(DataEx!$1:$1048576,MATCH(Dug!$A116,DataEx!$D:$D,0),MATCH(Dug!G$100,DataEx!$216:$216,0))</f>
        <v>3523976.3657705826</v>
      </c>
      <c r="H116" s="188">
        <f>+INDEX(DataEx!$1:$1048576,MATCH(Dug!$A116,DataEx!$D:$D,0),MATCH(Dug!H$100,DataEx!$216:$216,0))</f>
        <v>8837193.1137481872</v>
      </c>
      <c r="I116" s="188">
        <f>+INDEX(DataEx!$1:$1048576,MATCH(Dug!$A116,DataEx!$D:$D,0),MATCH(Dug!I$100,DataEx!$216:$216,0))</f>
        <v>10296968.732518861</v>
      </c>
      <c r="J116" s="188">
        <f>+INDEX(DataEx!$1:$1048576,MATCH(Dug!$A116,DataEx!$D:$D,0),MATCH(Dug!J$100,DataEx!$216:$216,0))</f>
        <v>11080649.937486099</v>
      </c>
      <c r="K116" s="188">
        <f>+INDEX(DataEx!$1:$1048576,MATCH(Dug!$A116,DataEx!$D:$D,0),MATCH(Dug!K$100,DataEx!$216:$216,0))</f>
        <v>10426593.073253199</v>
      </c>
      <c r="L116" s="188">
        <f>+INDEX(DataEx!$1:$1048576,MATCH(Dug!$A116,DataEx!$D:$D,0),MATCH(Dug!L$100,DataEx!$216:$216,0))</f>
        <v>10797558.1123464</v>
      </c>
      <c r="M116" s="188">
        <f>+INDEX(DataEx!$1:$1048576,MATCH(Dug!$A116,DataEx!$D:$D,0),MATCH(Dug!M$100,DataEx!$216:$216,0))</f>
        <v>12338418.275424777</v>
      </c>
      <c r="N116" s="188">
        <f>+INDEX(DataEx!$1:$1048576,MATCH(Dug!$A116,DataEx!$D:$D,0),MATCH(Dug!N$100,DataEx!$216:$216,0))</f>
        <v>14695618.751093065</v>
      </c>
      <c r="O116" s="188">
        <f>+INDEX(DataEx!$1:$1048576,MATCH(Dug!$A116,DataEx!$D:$D,0),MATCH(Dug!O$100,DataEx!$216:$216,0))</f>
        <v>9887757.094026586</v>
      </c>
      <c r="P116" s="188">
        <f>+INDEX(DataEx!$1:$1048576,MATCH(Dug!$A116,DataEx!$D:$D,0),MATCH(Dug!P$100,DataEx!$216:$216,0))</f>
        <v>12555740.885830941</v>
      </c>
      <c r="Q116" s="188">
        <f>+INDEX(DataEx!$1:$1048576,MATCH(Dug!$A116,DataEx!$D:$D,0),MATCH(Dug!Q$100,DataEx!$216:$216,0))</f>
        <v>11911787.04868594</v>
      </c>
      <c r="R116" s="188">
        <f>+INDEX(DataEx!$1:$1048576,MATCH(Dug!$A116,DataEx!$D:$D,0),MATCH(Dug!R$100,DataEx!$216:$216,0))</f>
        <v>17572653.898443229</v>
      </c>
      <c r="S116" s="269">
        <f t="shared" si="20"/>
        <v>133924915.28862786</v>
      </c>
      <c r="T116" s="270">
        <f t="shared" si="21"/>
        <v>3.9468611050168592E-2</v>
      </c>
    </row>
    <row r="117" spans="1:20">
      <c r="A117" s="297" t="str">
        <f t="shared" si="18"/>
        <v>7123p</v>
      </c>
      <c r="B117" s="454" t="str">
        <f>+VLOOKUP(LEFT($A117,LEN(A117)-1)*1,Master!$D$27:$G$225,4,FALSE)</f>
        <v>Contributions for  Unemployment Insurance</v>
      </c>
      <c r="C117" s="455"/>
      <c r="D117" s="455"/>
      <c r="E117" s="455"/>
      <c r="F117" s="455"/>
      <c r="G117" s="188">
        <f>+INDEX(DataEx!$1:$1048576,MATCH(Dug!$A117,DataEx!$D:$D,0),MATCH(Dug!G$100,DataEx!$216:$216,0))</f>
        <v>290701.31067824201</v>
      </c>
      <c r="H117" s="188">
        <f>+INDEX(DataEx!$1:$1048576,MATCH(Dug!$A117,DataEx!$D:$D,0),MATCH(Dug!H$100,DataEx!$216:$216,0))</f>
        <v>744628.51853836537</v>
      </c>
      <c r="I117" s="188">
        <f>+INDEX(DataEx!$1:$1048576,MATCH(Dug!$A117,DataEx!$D:$D,0),MATCH(Dug!I$100,DataEx!$216:$216,0))</f>
        <v>900014.53265058505</v>
      </c>
      <c r="J117" s="188">
        <f>+INDEX(DataEx!$1:$1048576,MATCH(Dug!$A117,DataEx!$D:$D,0),MATCH(Dug!J$100,DataEx!$216:$216,0))</f>
        <v>960420.42316401063</v>
      </c>
      <c r="K117" s="188">
        <f>+INDEX(DataEx!$1:$1048576,MATCH(Dug!$A117,DataEx!$D:$D,0),MATCH(Dug!K$100,DataEx!$216:$216,0))</f>
        <v>850902.03134404484</v>
      </c>
      <c r="L117" s="188">
        <f>+INDEX(DataEx!$1:$1048576,MATCH(Dug!$A117,DataEx!$D:$D,0),MATCH(Dug!L$100,DataEx!$216:$216,0))</f>
        <v>873102.0001937449</v>
      </c>
      <c r="M117" s="188">
        <f>+INDEX(DataEx!$1:$1048576,MATCH(Dug!$A117,DataEx!$D:$D,0),MATCH(Dug!M$100,DataEx!$216:$216,0))</f>
        <v>1044477.0015934415</v>
      </c>
      <c r="N117" s="188">
        <f>+INDEX(DataEx!$1:$1048576,MATCH(Dug!$A117,DataEx!$D:$D,0),MATCH(Dug!N$100,DataEx!$216:$216,0))</f>
        <v>1233245.0541489115</v>
      </c>
      <c r="O117" s="188">
        <f>+INDEX(DataEx!$1:$1048576,MATCH(Dug!$A117,DataEx!$D:$D,0),MATCH(Dug!O$100,DataEx!$216:$216,0))</f>
        <v>823964.48361802031</v>
      </c>
      <c r="P117" s="188">
        <f>+INDEX(DataEx!$1:$1048576,MATCH(Dug!$A117,DataEx!$D:$D,0),MATCH(Dug!P$100,DataEx!$216:$216,0))</f>
        <v>1104138.5296295469</v>
      </c>
      <c r="Q117" s="188">
        <f>+INDEX(DataEx!$1:$1048576,MATCH(Dug!$A117,DataEx!$D:$D,0),MATCH(Dug!Q$100,DataEx!$216:$216,0))</f>
        <v>947842.00635200134</v>
      </c>
      <c r="R117" s="188">
        <f>+INDEX(DataEx!$1:$1048576,MATCH(Dug!$A117,DataEx!$D:$D,0),MATCH(Dug!R$100,DataEx!$216:$216,0))</f>
        <v>1446638.2353968821</v>
      </c>
      <c r="S117" s="269">
        <f t="shared" si="20"/>
        <v>11220074.127307797</v>
      </c>
      <c r="T117" s="270">
        <f t="shared" si="21"/>
        <v>3.3066344729834954E-3</v>
      </c>
    </row>
    <row r="118" spans="1:20">
      <c r="A118" s="297" t="str">
        <f t="shared" si="18"/>
        <v>7124p</v>
      </c>
      <c r="B118" s="454" t="str">
        <f>+VLOOKUP(LEFT($A118,LEN(A118)-1)*1,Master!$D$27:$G$225,4,FALSE)</f>
        <v>Other contributions</v>
      </c>
      <c r="C118" s="455"/>
      <c r="D118" s="455"/>
      <c r="E118" s="455"/>
      <c r="F118" s="455"/>
      <c r="G118" s="188">
        <f>+INDEX(DataEx!$1:$1048576,MATCH(Dug!$A118,DataEx!$D:$D,0),MATCH(Dug!G$100,DataEx!$216:$216,0))</f>
        <v>514471.42241989321</v>
      </c>
      <c r="H118" s="188">
        <f>+INDEX(DataEx!$1:$1048576,MATCH(Dug!$A118,DataEx!$D:$D,0),MATCH(Dug!H$100,DataEx!$216:$216,0))</f>
        <v>762446.94692755432</v>
      </c>
      <c r="I118" s="188">
        <f>+INDEX(DataEx!$1:$1048576,MATCH(Dug!$A118,DataEx!$D:$D,0),MATCH(Dug!I$100,DataEx!$216:$216,0))</f>
        <v>1037835.6104306638</v>
      </c>
      <c r="J118" s="188">
        <f>+INDEX(DataEx!$1:$1048576,MATCH(Dug!$A118,DataEx!$D:$D,0),MATCH(Dug!J$100,DataEx!$216:$216,0))</f>
        <v>938166.6201395333</v>
      </c>
      <c r="K118" s="188">
        <f>+INDEX(DataEx!$1:$1048576,MATCH(Dug!$A118,DataEx!$D:$D,0),MATCH(Dug!K$100,DataEx!$216:$216,0))</f>
        <v>883153.12742885004</v>
      </c>
      <c r="L118" s="188">
        <f>+INDEX(DataEx!$1:$1048576,MATCH(Dug!$A118,DataEx!$D:$D,0),MATCH(Dug!L$100,DataEx!$216:$216,0))</f>
        <v>1203095.9363764296</v>
      </c>
      <c r="M118" s="188">
        <f>+INDEX(DataEx!$1:$1048576,MATCH(Dug!$A118,DataEx!$D:$D,0),MATCH(Dug!M$100,DataEx!$216:$216,0))</f>
        <v>1256517.301119969</v>
      </c>
      <c r="N118" s="188">
        <f>+INDEX(DataEx!$1:$1048576,MATCH(Dug!$A118,DataEx!$D:$D,0),MATCH(Dug!N$100,DataEx!$216:$216,0))</f>
        <v>1341770.6976229935</v>
      </c>
      <c r="O118" s="188">
        <f>+INDEX(DataEx!$1:$1048576,MATCH(Dug!$A118,DataEx!$D:$D,0),MATCH(Dug!O$100,DataEx!$216:$216,0))</f>
        <v>748105.96376486088</v>
      </c>
      <c r="P118" s="188">
        <f>+INDEX(DataEx!$1:$1048576,MATCH(Dug!$A118,DataEx!$D:$D,0),MATCH(Dug!P$100,DataEx!$216:$216,0))</f>
        <v>1057637.5843110771</v>
      </c>
      <c r="Q118" s="188">
        <f>+INDEX(DataEx!$1:$1048576,MATCH(Dug!$A118,DataEx!$D:$D,0),MATCH(Dug!Q$100,DataEx!$216:$216,0))</f>
        <v>994954.04687044967</v>
      </c>
      <c r="R118" s="188">
        <f>+INDEX(DataEx!$1:$1048576,MATCH(Dug!$A118,DataEx!$D:$D,0),MATCH(Dug!R$100,DataEx!$216:$216,0))</f>
        <v>1485102.5140619949</v>
      </c>
      <c r="S118" s="269">
        <f t="shared" si="20"/>
        <v>12223257.77147427</v>
      </c>
      <c r="T118" s="270">
        <f t="shared" si="21"/>
        <v>3.6022797229966525E-3</v>
      </c>
    </row>
    <row r="119" spans="1:20">
      <c r="A119" s="297" t="str">
        <f t="shared" si="18"/>
        <v>713p</v>
      </c>
      <c r="B119" s="456" t="str">
        <f>+VLOOKUP(LEFT($A119,LEN(A119)-1)*1,Master!$D$27:$G$225,4,FALSE)</f>
        <v>Duties</v>
      </c>
      <c r="C119" s="457"/>
      <c r="D119" s="457"/>
      <c r="E119" s="457"/>
      <c r="F119" s="457"/>
      <c r="G119" s="200">
        <f>+INDEX(DataEx!$1:$1048576,MATCH(Dug!$A119,DataEx!$D:$D,0),MATCH(Dug!G$100,DataEx!$216:$216,0))</f>
        <v>2027877.2372930939</v>
      </c>
      <c r="H119" s="200">
        <f>+INDEX(DataEx!$1:$1048576,MATCH(Dug!$A119,DataEx!$D:$D,0),MATCH(Dug!H$100,DataEx!$216:$216,0))</f>
        <v>1882424.3685098737</v>
      </c>
      <c r="I119" s="200">
        <f>+INDEX(DataEx!$1:$1048576,MATCH(Dug!$A119,DataEx!$D:$D,0),MATCH(Dug!I$100,DataEx!$216:$216,0))</f>
        <v>2363168.5236575948</v>
      </c>
      <c r="J119" s="200">
        <f>+INDEX(DataEx!$1:$1048576,MATCH(Dug!$A119,DataEx!$D:$D,0),MATCH(Dug!J$100,DataEx!$216:$216,0))</f>
        <v>2393449.5740456693</v>
      </c>
      <c r="K119" s="200">
        <f>+INDEX(DataEx!$1:$1048576,MATCH(Dug!$A119,DataEx!$D:$D,0),MATCH(Dug!K$100,DataEx!$216:$216,0))</f>
        <v>2431766.3719360717</v>
      </c>
      <c r="L119" s="200">
        <f>+INDEX(DataEx!$1:$1048576,MATCH(Dug!$A119,DataEx!$D:$D,0),MATCH(Dug!L$100,DataEx!$216:$216,0))</f>
        <v>2858151.7123018736</v>
      </c>
      <c r="M119" s="200">
        <f>+INDEX(DataEx!$1:$1048576,MATCH(Dug!$A119,DataEx!$D:$D,0),MATCH(Dug!M$100,DataEx!$216:$216,0))</f>
        <v>2917908.2048975867</v>
      </c>
      <c r="N119" s="200">
        <f>+INDEX(DataEx!$1:$1048576,MATCH(Dug!$A119,DataEx!$D:$D,0),MATCH(Dug!N$100,DataEx!$216:$216,0))</f>
        <v>2932949.8029298875</v>
      </c>
      <c r="O119" s="200">
        <f>+INDEX(DataEx!$1:$1048576,MATCH(Dug!$A119,DataEx!$D:$D,0),MATCH(Dug!O$100,DataEx!$216:$216,0))</f>
        <v>2302181.1067919475</v>
      </c>
      <c r="P119" s="200">
        <f>+INDEX(DataEx!$1:$1048576,MATCH(Dug!$A119,DataEx!$D:$D,0),MATCH(Dug!P$100,DataEx!$216:$216,0))</f>
        <v>2479397.4364794977</v>
      </c>
      <c r="Q119" s="200">
        <f>+INDEX(DataEx!$1:$1048576,MATCH(Dug!$A119,DataEx!$D:$D,0),MATCH(Dug!Q$100,DataEx!$216:$216,0))</f>
        <v>2197340.2207755819</v>
      </c>
      <c r="R119" s="274">
        <f>+INDEX(DataEx!$1:$1048576,MATCH(Dug!$A119,DataEx!$D:$D,0),MATCH(Dug!R$100,DataEx!$216:$216,0))</f>
        <v>2280154.7968325969</v>
      </c>
      <c r="S119" s="272">
        <f t="shared" si="20"/>
        <v>29066769.356451273</v>
      </c>
      <c r="T119" s="273">
        <f t="shared" si="21"/>
        <v>8.5661806224950465E-3</v>
      </c>
    </row>
    <row r="120" spans="1:20">
      <c r="A120" s="297" t="str">
        <f t="shared" si="18"/>
        <v>714p</v>
      </c>
      <c r="B120" s="456" t="str">
        <f>+VLOOKUP(LEFT($A120,LEN(A120)-1)*1,Master!$D$27:$G$225,4,FALSE)</f>
        <v>Fees</v>
      </c>
      <c r="C120" s="457"/>
      <c r="D120" s="457"/>
      <c r="E120" s="457"/>
      <c r="F120" s="457"/>
      <c r="G120" s="200">
        <f>+INDEX(DataEx!$1:$1048576,MATCH(Dug!$A120,DataEx!$D:$D,0),MATCH(Dug!G$100,DataEx!$216:$216,0))</f>
        <v>982710.87498690933</v>
      </c>
      <c r="H120" s="200">
        <f>+INDEX(DataEx!$1:$1048576,MATCH(Dug!$A120,DataEx!$D:$D,0),MATCH(Dug!H$100,DataEx!$216:$216,0))</f>
        <v>869104.05358116457</v>
      </c>
      <c r="I120" s="200">
        <f>+INDEX(DataEx!$1:$1048576,MATCH(Dug!$A120,DataEx!$D:$D,0),MATCH(Dug!I$100,DataEx!$216:$216,0))</f>
        <v>787268.76554129389</v>
      </c>
      <c r="J120" s="200">
        <f>+INDEX(DataEx!$1:$1048576,MATCH(Dug!$A120,DataEx!$D:$D,0),MATCH(Dug!J$100,DataEx!$216:$216,0))</f>
        <v>1546322.5460752659</v>
      </c>
      <c r="K120" s="200">
        <f>+INDEX(DataEx!$1:$1048576,MATCH(Dug!$A120,DataEx!$D:$D,0),MATCH(Dug!K$100,DataEx!$216:$216,0))</f>
        <v>932515.34080204321</v>
      </c>
      <c r="L120" s="200">
        <f>+INDEX(DataEx!$1:$1048576,MATCH(Dug!$A120,DataEx!$D:$D,0),MATCH(Dug!L$100,DataEx!$216:$216,0))</f>
        <v>1175327.7210279165</v>
      </c>
      <c r="M120" s="200">
        <f>+INDEX(DataEx!$1:$1048576,MATCH(Dug!$A120,DataEx!$D:$D,0),MATCH(Dug!M$100,DataEx!$216:$216,0))</f>
        <v>2020249.028265815</v>
      </c>
      <c r="N120" s="200">
        <f>+INDEX(DataEx!$1:$1048576,MATCH(Dug!$A120,DataEx!$D:$D,0),MATCH(Dug!N$100,DataEx!$216:$216,0))</f>
        <v>1079348.0183819076</v>
      </c>
      <c r="O120" s="200">
        <f>+INDEX(DataEx!$1:$1048576,MATCH(Dug!$A120,DataEx!$D:$D,0),MATCH(Dug!O$100,DataEx!$216:$216,0))</f>
        <v>1345127.7045627646</v>
      </c>
      <c r="P120" s="200">
        <f>+INDEX(DataEx!$1:$1048576,MATCH(Dug!$A120,DataEx!$D:$D,0),MATCH(Dug!P$100,DataEx!$216:$216,0))</f>
        <v>1098866.9792922472</v>
      </c>
      <c r="Q120" s="200">
        <f>+INDEX(DataEx!$1:$1048576,MATCH(Dug!$A120,DataEx!$D:$D,0),MATCH(Dug!Q$100,DataEx!$216:$216,0))</f>
        <v>885498.0103225843</v>
      </c>
      <c r="R120" s="274">
        <f>+INDEX(DataEx!$1:$1048576,MATCH(Dug!$A120,DataEx!$D:$D,0),MATCH(Dug!R$100,DataEx!$216:$216,0))</f>
        <v>1136253.4997662231</v>
      </c>
      <c r="S120" s="272">
        <f t="shared" si="20"/>
        <v>13858592.542606136</v>
      </c>
      <c r="T120" s="273">
        <f t="shared" si="21"/>
        <v>4.0842243400943555E-3</v>
      </c>
    </row>
    <row r="121" spans="1:20">
      <c r="A121" s="297" t="str">
        <f t="shared" si="18"/>
        <v>715p</v>
      </c>
      <c r="B121" s="456" t="str">
        <f>+VLOOKUP(LEFT($A121,LEN(A121)-1)*1,Master!$D$27:$G$225,4,FALSE)</f>
        <v>Other revenues</v>
      </c>
      <c r="C121" s="457"/>
      <c r="D121" s="457"/>
      <c r="E121" s="457"/>
      <c r="F121" s="457"/>
      <c r="G121" s="200">
        <f>+INDEX(DataEx!$1:$1048576,MATCH(Dug!$A121,DataEx!$D:$D,0),MATCH(Dug!G$100,DataEx!$216:$216,0))</f>
        <v>923442.3429132913</v>
      </c>
      <c r="H121" s="200">
        <f>+INDEX(DataEx!$1:$1048576,MATCH(Dug!$A121,DataEx!$D:$D,0),MATCH(Dug!H$100,DataEx!$216:$216,0))</f>
        <v>1777418.9190493901</v>
      </c>
      <c r="I121" s="200">
        <f>+INDEX(DataEx!$1:$1048576,MATCH(Dug!$A121,DataEx!$D:$D,0),MATCH(Dug!I$100,DataEx!$216:$216,0))</f>
        <v>2321412.8253925741</v>
      </c>
      <c r="J121" s="200">
        <f>+INDEX(DataEx!$1:$1048576,MATCH(Dug!$A121,DataEx!$D:$D,0),MATCH(Dug!J$100,DataEx!$216:$216,0))</f>
        <v>1637829.2535735941</v>
      </c>
      <c r="K121" s="200">
        <f>+INDEX(DataEx!$1:$1048576,MATCH(Dug!$A121,DataEx!$D:$D,0),MATCH(Dug!K$100,DataEx!$216:$216,0))</f>
        <v>1886272.7717710272</v>
      </c>
      <c r="L121" s="200">
        <f>+INDEX(DataEx!$1:$1048576,MATCH(Dug!$A121,DataEx!$D:$D,0),MATCH(Dug!L$100,DataEx!$216:$216,0))</f>
        <v>1533956.11443653</v>
      </c>
      <c r="M121" s="200">
        <f>+INDEX(DataEx!$1:$1048576,MATCH(Dug!$A121,DataEx!$D:$D,0),MATCH(Dug!M$100,DataEx!$216:$216,0))</f>
        <v>3092390.5965000256</v>
      </c>
      <c r="N121" s="200">
        <f>+INDEX(DataEx!$1:$1048576,MATCH(Dug!$A121,DataEx!$D:$D,0),MATCH(Dug!N$100,DataEx!$216:$216,0))</f>
        <v>2409748.3951187199</v>
      </c>
      <c r="O121" s="200">
        <f>+INDEX(DataEx!$1:$1048576,MATCH(Dug!$A121,DataEx!$D:$D,0),MATCH(Dug!O$100,DataEx!$216:$216,0))</f>
        <v>1476812.0861061718</v>
      </c>
      <c r="P121" s="200">
        <f>+INDEX(DataEx!$1:$1048576,MATCH(Dug!$A121,DataEx!$D:$D,0),MATCH(Dug!P$100,DataEx!$216:$216,0))</f>
        <v>1888437.4129044577</v>
      </c>
      <c r="Q121" s="200">
        <f>+INDEX(DataEx!$1:$1048576,MATCH(Dug!$A121,DataEx!$D:$D,0),MATCH(Dug!Q$100,DataEx!$216:$216,0))</f>
        <v>2006775.4309992469</v>
      </c>
      <c r="R121" s="274">
        <f>+INDEX(DataEx!$1:$1048576,MATCH(Dug!$A121,DataEx!$D:$D,0),MATCH(Dug!R$100,DataEx!$216:$216,0))</f>
        <v>8463643.2651979905</v>
      </c>
      <c r="S121" s="272">
        <f t="shared" si="20"/>
        <v>29418139.413963012</v>
      </c>
      <c r="T121" s="273">
        <f t="shared" si="21"/>
        <v>8.6697318407632715E-3</v>
      </c>
    </row>
    <row r="122" spans="1:20">
      <c r="A122" s="297" t="str">
        <f t="shared" si="18"/>
        <v>73p</v>
      </c>
      <c r="B122" s="456" t="str">
        <f>+VLOOKUP(LEFT($A122,LEN(A122)-1)*1,Master!$D$27:$G$225,4,FALSE)</f>
        <v>Receipts from Repayment of Loans and Funds Carried over from Previous Year</v>
      </c>
      <c r="C122" s="457"/>
      <c r="D122" s="457"/>
      <c r="E122" s="457"/>
      <c r="F122" s="457"/>
      <c r="G122" s="200">
        <f>+INDEX(DataEx!$1:$1048576,MATCH(Dug!$A122,DataEx!$D:$D,0),MATCH(Dug!G$100,DataEx!$216:$216,0))</f>
        <v>559600.7769500342</v>
      </c>
      <c r="H122" s="200">
        <f>+INDEX(DataEx!$1:$1048576,MATCH(Dug!$A122,DataEx!$D:$D,0),MATCH(Dug!H$100,DataEx!$216:$216,0))</f>
        <v>354476.86713533319</v>
      </c>
      <c r="I122" s="200">
        <f>+INDEX(DataEx!$1:$1048576,MATCH(Dug!$A122,DataEx!$D:$D,0),MATCH(Dug!I$100,DataEx!$216:$216,0))</f>
        <v>385297.92814256047</v>
      </c>
      <c r="J122" s="200">
        <f>+INDEX(DataEx!$1:$1048576,MATCH(Dug!$A122,DataEx!$D:$D,0),MATCH(Dug!J$100,DataEx!$216:$216,0))</f>
        <v>255274.24635764034</v>
      </c>
      <c r="K122" s="200">
        <f>+INDEX(DataEx!$1:$1048576,MATCH(Dug!$A122,DataEx!$D:$D,0),MATCH(Dug!K$100,DataEx!$216:$216,0))</f>
        <v>249492.02995238511</v>
      </c>
      <c r="L122" s="200">
        <f>+INDEX(DataEx!$1:$1048576,MATCH(Dug!$A122,DataEx!$D:$D,0),MATCH(Dug!L$100,DataEx!$216:$216,0))</f>
        <v>375486.02775821509</v>
      </c>
      <c r="M122" s="200">
        <f>+INDEX(DataEx!$1:$1048576,MATCH(Dug!$A122,DataEx!$D:$D,0),MATCH(Dug!M$100,DataEx!$216:$216,0))</f>
        <v>535390.30249528366</v>
      </c>
      <c r="N122" s="200">
        <f>+INDEX(DataEx!$1:$1048576,MATCH(Dug!$A122,DataEx!$D:$D,0),MATCH(Dug!N$100,DataEx!$216:$216,0))</f>
        <v>597926.67182852363</v>
      </c>
      <c r="O122" s="200">
        <f>+INDEX(DataEx!$1:$1048576,MATCH(Dug!$A122,DataEx!$D:$D,0),MATCH(Dug!O$100,DataEx!$216:$216,0))</f>
        <v>377295.10829472088</v>
      </c>
      <c r="P122" s="200">
        <f>+INDEX(DataEx!$1:$1048576,MATCH(Dug!$A122,DataEx!$D:$D,0),MATCH(Dug!P$100,DataEx!$216:$216,0))</f>
        <v>319944.5954149249</v>
      </c>
      <c r="Q122" s="200">
        <f>+INDEX(DataEx!$1:$1048576,MATCH(Dug!$A122,DataEx!$D:$D,0),MATCH(Dug!Q$100,DataEx!$216:$216,0))</f>
        <v>559463.96219362307</v>
      </c>
      <c r="R122" s="274">
        <f>+INDEX(DataEx!$1:$1048576,MATCH(Dug!$A122,DataEx!$D:$D,0),MATCH(Dug!R$100,DataEx!$216:$216,0))</f>
        <v>239411.49161934044</v>
      </c>
      <c r="S122" s="272">
        <f t="shared" si="20"/>
        <v>4809060.008142584</v>
      </c>
      <c r="T122" s="273">
        <f t="shared" si="21"/>
        <v>1.4172636851719372E-3</v>
      </c>
    </row>
    <row r="123" spans="1:20" ht="13.5" thickBot="1">
      <c r="A123" s="297" t="str">
        <f t="shared" si="18"/>
        <v>74p</v>
      </c>
      <c r="B123" s="460" t="str">
        <f>+VLOOKUP(LEFT($A123,LEN(A123)-1)*1,Master!$D$27:$G$225,4,FALSE)</f>
        <v>Grants and Transfers</v>
      </c>
      <c r="C123" s="461"/>
      <c r="D123" s="461"/>
      <c r="E123" s="461"/>
      <c r="F123" s="461"/>
      <c r="G123" s="200">
        <f>+INDEX(DataEx!$1:$1048576,MATCH(Dug!$A123,DataEx!$D:$D,0),MATCH(Dug!G$100,DataEx!$216:$216,0))</f>
        <v>0</v>
      </c>
      <c r="H123" s="200">
        <f>+INDEX(DataEx!$1:$1048576,MATCH(Dug!$A123,DataEx!$D:$D,0),MATCH(Dug!H$100,DataEx!$216:$216,0))</f>
        <v>0</v>
      </c>
      <c r="I123" s="200">
        <f>+INDEX(DataEx!$1:$1048576,MATCH(Dug!$A123,DataEx!$D:$D,0),MATCH(Dug!I$100,DataEx!$216:$216,0))</f>
        <v>0</v>
      </c>
      <c r="J123" s="200">
        <f>+INDEX(DataEx!$1:$1048576,MATCH(Dug!$A123,DataEx!$D:$D,0),MATCH(Dug!J$100,DataEx!$216:$216,0))</f>
        <v>0</v>
      </c>
      <c r="K123" s="200">
        <f>+INDEX(DataEx!$1:$1048576,MATCH(Dug!$A123,DataEx!$D:$D,0),MATCH(Dug!K$100,DataEx!$216:$216,0))</f>
        <v>0</v>
      </c>
      <c r="L123" s="200">
        <f>+INDEX(DataEx!$1:$1048576,MATCH(Dug!$A123,DataEx!$D:$D,0),MATCH(Dug!L$100,DataEx!$216:$216,0))</f>
        <v>0</v>
      </c>
      <c r="M123" s="200">
        <f>+INDEX(DataEx!$1:$1048576,MATCH(Dug!$A123,DataEx!$D:$D,0),MATCH(Dug!M$100,DataEx!$216:$216,0))</f>
        <v>0</v>
      </c>
      <c r="N123" s="200">
        <f>+INDEX(DataEx!$1:$1048576,MATCH(Dug!$A123,DataEx!$D:$D,0),MATCH(Dug!N$100,DataEx!$216:$216,0))</f>
        <v>0</v>
      </c>
      <c r="O123" s="200">
        <f>+INDEX(DataEx!$1:$1048576,MATCH(Dug!$A123,DataEx!$D:$D,0),MATCH(Dug!O$100,DataEx!$216:$216,0))</f>
        <v>0</v>
      </c>
      <c r="P123" s="200">
        <f>+INDEX(DataEx!$1:$1048576,MATCH(Dug!$A123,DataEx!$D:$D,0),MATCH(Dug!P$100,DataEx!$216:$216,0))</f>
        <v>0</v>
      </c>
      <c r="Q123" s="200">
        <f>+INDEX(DataEx!$1:$1048576,MATCH(Dug!$A123,DataEx!$D:$D,0),MATCH(Dug!Q$100,DataEx!$216:$216,0))</f>
        <v>0</v>
      </c>
      <c r="R123" s="274">
        <f>+INDEX(DataEx!$1:$1048576,MATCH(Dug!$A123,DataEx!$D:$D,0),MATCH(Dug!R$100,DataEx!$216:$216,0))</f>
        <v>0</v>
      </c>
      <c r="S123" s="275">
        <f t="shared" si="20"/>
        <v>0</v>
      </c>
      <c r="T123" s="276">
        <f t="shared" si="21"/>
        <v>0</v>
      </c>
    </row>
    <row r="124" spans="1:20" ht="13.5" thickBot="1">
      <c r="A124" s="297" t="str">
        <f t="shared" si="18"/>
        <v>4p</v>
      </c>
      <c r="B124" s="462" t="str">
        <f>+VLOOKUP(LEFT($A124,LEN(A124)-1)*1,Master!$D$27:$G$225,4,FALSE)</f>
        <v>Total Expenditures</v>
      </c>
      <c r="C124" s="463"/>
      <c r="D124" s="463"/>
      <c r="E124" s="463"/>
      <c r="F124" s="463"/>
      <c r="G124" s="176">
        <f>+G126+G137+G143+SUM(G144:G147)</f>
        <v>104759711.41583334</v>
      </c>
      <c r="H124" s="176">
        <f t="shared" ref="H124:R124" si="23">+H126+H137+H143+SUM(H144:H147)</f>
        <v>104759711.41583334</v>
      </c>
      <c r="I124" s="176">
        <f t="shared" si="23"/>
        <v>104759711.41583334</v>
      </c>
      <c r="J124" s="176">
        <f t="shared" si="23"/>
        <v>104759711.41583334</v>
      </c>
      <c r="K124" s="176">
        <f t="shared" si="23"/>
        <v>104759711.41583334</v>
      </c>
      <c r="L124" s="176">
        <f t="shared" si="23"/>
        <v>104759711.41583334</v>
      </c>
      <c r="M124" s="176">
        <f t="shared" si="23"/>
        <v>104759711.41583334</v>
      </c>
      <c r="N124" s="176">
        <f t="shared" si="23"/>
        <v>104759711.41583334</v>
      </c>
      <c r="O124" s="176">
        <f t="shared" si="23"/>
        <v>104759711.41583334</v>
      </c>
      <c r="P124" s="176">
        <f t="shared" si="23"/>
        <v>104759711.41583334</v>
      </c>
      <c r="Q124" s="176">
        <f t="shared" si="23"/>
        <v>104759711.41583334</v>
      </c>
      <c r="R124" s="176">
        <f t="shared" si="23"/>
        <v>104759711.41583334</v>
      </c>
      <c r="S124" s="277">
        <f t="shared" si="20"/>
        <v>1257116536.99</v>
      </c>
      <c r="T124" s="278">
        <f t="shared" si="21"/>
        <v>0.3704810530308123</v>
      </c>
    </row>
    <row r="125" spans="1:20" ht="13.5" thickBot="1">
      <c r="A125" s="297" t="str">
        <f t="shared" si="18"/>
        <v>41p</v>
      </c>
      <c r="B125" s="464" t="str">
        <f>+VLOOKUP(LEFT($A125,LEN(A125)-1)*1,Master!$D$27:$G$225,4,FALSE)</f>
        <v>Current Expenditures</v>
      </c>
      <c r="C125" s="465"/>
      <c r="D125" s="465"/>
      <c r="E125" s="465"/>
      <c r="F125" s="465"/>
      <c r="G125" s="206">
        <f>+G124-G144</f>
        <v>104759711.41583334</v>
      </c>
      <c r="H125" s="206">
        <f t="shared" ref="H125:R125" si="24">+H124-H144</f>
        <v>104759711.41583334</v>
      </c>
      <c r="I125" s="206">
        <f t="shared" si="24"/>
        <v>104759711.41583334</v>
      </c>
      <c r="J125" s="206">
        <f t="shared" si="24"/>
        <v>104759711.41583334</v>
      </c>
      <c r="K125" s="206">
        <f t="shared" si="24"/>
        <v>104759711.41583334</v>
      </c>
      <c r="L125" s="206">
        <f t="shared" si="24"/>
        <v>104759711.41583334</v>
      </c>
      <c r="M125" s="206">
        <f t="shared" si="24"/>
        <v>104759711.41583334</v>
      </c>
      <c r="N125" s="206">
        <f t="shared" si="24"/>
        <v>104759711.41583334</v>
      </c>
      <c r="O125" s="206">
        <f t="shared" si="24"/>
        <v>104759711.41583334</v>
      </c>
      <c r="P125" s="206">
        <f t="shared" si="24"/>
        <v>104759711.41583334</v>
      </c>
      <c r="Q125" s="206">
        <f t="shared" si="24"/>
        <v>104759711.41583334</v>
      </c>
      <c r="R125" s="206">
        <f t="shared" si="24"/>
        <v>104759711.41583334</v>
      </c>
      <c r="S125" s="279">
        <f t="shared" si="20"/>
        <v>1257116536.99</v>
      </c>
      <c r="T125" s="280">
        <f t="shared" si="21"/>
        <v>0.3704810530308123</v>
      </c>
    </row>
    <row r="126" spans="1:20">
      <c r="A126" s="297" t="str">
        <f t="shared" si="18"/>
        <v>40p</v>
      </c>
      <c r="B126" s="466" t="str">
        <f>+VLOOKUP(LEFT($A126,LEN(A126)-1)*1,Master!$D$27:$G$225,4,FALSE)</f>
        <v>Current Budgetary Expenditures</v>
      </c>
      <c r="C126" s="467"/>
      <c r="D126" s="467"/>
      <c r="E126" s="467"/>
      <c r="F126" s="467"/>
      <c r="G126" s="212">
        <f>+SUM(G127:G136)</f>
        <v>54857253.506666668</v>
      </c>
      <c r="H126" s="212">
        <f t="shared" ref="H126:R126" si="25">+SUM(H127:H136)</f>
        <v>54857253.506666668</v>
      </c>
      <c r="I126" s="212">
        <f t="shared" si="25"/>
        <v>54857253.506666668</v>
      </c>
      <c r="J126" s="212">
        <f t="shared" si="25"/>
        <v>54857253.506666668</v>
      </c>
      <c r="K126" s="212">
        <f t="shared" si="25"/>
        <v>54857253.506666668</v>
      </c>
      <c r="L126" s="212">
        <f t="shared" si="25"/>
        <v>54857253.506666668</v>
      </c>
      <c r="M126" s="212">
        <f t="shared" si="25"/>
        <v>54857253.506666668</v>
      </c>
      <c r="N126" s="212">
        <f t="shared" si="25"/>
        <v>54857253.506666668</v>
      </c>
      <c r="O126" s="212">
        <f t="shared" si="25"/>
        <v>54857253.506666668</v>
      </c>
      <c r="P126" s="212">
        <f t="shared" si="25"/>
        <v>54857253.506666668</v>
      </c>
      <c r="Q126" s="212">
        <f t="shared" si="25"/>
        <v>54857253.506666668</v>
      </c>
      <c r="R126" s="281">
        <f t="shared" si="25"/>
        <v>54857253.506666668</v>
      </c>
      <c r="S126" s="267">
        <f t="shared" si="20"/>
        <v>658287042.08000004</v>
      </c>
      <c r="T126" s="268">
        <f t="shared" si="21"/>
        <v>0.19400180442322595</v>
      </c>
    </row>
    <row r="127" spans="1:20">
      <c r="A127" s="297" t="str">
        <f t="shared" si="18"/>
        <v>411p</v>
      </c>
      <c r="B127" s="454" t="str">
        <f>+VLOOKUP(LEFT($A127,LEN(A127)-1)*1,Master!$D$27:$G$225,4,FALSE)</f>
        <v>Gross Salaries and Contributions</v>
      </c>
      <c r="C127" s="455"/>
      <c r="D127" s="455"/>
      <c r="E127" s="455"/>
      <c r="F127" s="455"/>
      <c r="G127" s="188">
        <f>+INDEX(DataEx!$1:$1048576,MATCH(Dug!$A127,DataEx!$D:$D,0),MATCH(Dug!G$100,DataEx!$216:$216,0))</f>
        <v>31010717.645833336</v>
      </c>
      <c r="H127" s="188">
        <f>+INDEX(DataEx!$1:$1048576,MATCH(Dug!$A127,DataEx!$D:$D,0),MATCH(Dug!H$100,DataEx!$216:$216,0))</f>
        <v>31010717.645833336</v>
      </c>
      <c r="I127" s="188">
        <f>+INDEX(DataEx!$1:$1048576,MATCH(Dug!$A127,DataEx!$D:$D,0),MATCH(Dug!I$100,DataEx!$216:$216,0))</f>
        <v>31010717.645833336</v>
      </c>
      <c r="J127" s="188">
        <f>+INDEX(DataEx!$1:$1048576,MATCH(Dug!$A127,DataEx!$D:$D,0),MATCH(Dug!J$100,DataEx!$216:$216,0))</f>
        <v>31010717.645833336</v>
      </c>
      <c r="K127" s="188">
        <f>+INDEX(DataEx!$1:$1048576,MATCH(Dug!$A127,DataEx!$D:$D,0),MATCH(Dug!K$100,DataEx!$216:$216,0))</f>
        <v>31010717.645833336</v>
      </c>
      <c r="L127" s="188">
        <f>+INDEX(DataEx!$1:$1048576,MATCH(Dug!$A127,DataEx!$D:$D,0),MATCH(Dug!L$100,DataEx!$216:$216,0))</f>
        <v>31010717.645833336</v>
      </c>
      <c r="M127" s="188">
        <f>+INDEX(DataEx!$1:$1048576,MATCH(Dug!$A127,DataEx!$D:$D,0),MATCH(Dug!M$100,DataEx!$216:$216,0))</f>
        <v>31010717.645833336</v>
      </c>
      <c r="N127" s="188">
        <f>+INDEX(DataEx!$1:$1048576,MATCH(Dug!$A127,DataEx!$D:$D,0),MATCH(Dug!N$100,DataEx!$216:$216,0))</f>
        <v>31010717.645833336</v>
      </c>
      <c r="O127" s="188">
        <f>+INDEX(DataEx!$1:$1048576,MATCH(Dug!$A127,DataEx!$D:$D,0),MATCH(Dug!O$100,DataEx!$216:$216,0))</f>
        <v>31010717.645833336</v>
      </c>
      <c r="P127" s="188">
        <f>+INDEX(DataEx!$1:$1048576,MATCH(Dug!$A127,DataEx!$D:$D,0),MATCH(Dug!P$100,DataEx!$216:$216,0))</f>
        <v>31010717.645833336</v>
      </c>
      <c r="Q127" s="188">
        <f>+INDEX(DataEx!$1:$1048576,MATCH(Dug!$A127,DataEx!$D:$D,0),MATCH(Dug!Q$100,DataEx!$216:$216,0))</f>
        <v>31010717.645833336</v>
      </c>
      <c r="R127" s="188">
        <f>+INDEX(DataEx!$1:$1048576,MATCH(Dug!$A127,DataEx!$D:$D,0),MATCH(Dug!R$100,DataEx!$216:$216,0))</f>
        <v>31010717.645833336</v>
      </c>
      <c r="S127" s="269">
        <f t="shared" si="20"/>
        <v>372128611.75</v>
      </c>
      <c r="T127" s="270">
        <f t="shared" si="21"/>
        <v>0.10966890967335274</v>
      </c>
    </row>
    <row r="128" spans="1:20">
      <c r="A128" s="297" t="str">
        <f t="shared" si="18"/>
        <v>412p</v>
      </c>
      <c r="B128" s="454" t="str">
        <f>+VLOOKUP(LEFT($A128,LEN(A128)-1)*1,Master!$D$27:$G$225,4,FALSE)</f>
        <v>Other Personal Income</v>
      </c>
      <c r="C128" s="455"/>
      <c r="D128" s="455"/>
      <c r="E128" s="455"/>
      <c r="F128" s="455"/>
      <c r="G128" s="188">
        <f>+INDEX(DataEx!$1:$1048576,MATCH(Dug!$A128,DataEx!$D:$D,0),MATCH(Dug!G$100,DataEx!$216:$216,0))</f>
        <v>901608.53416666668</v>
      </c>
      <c r="H128" s="188">
        <f>+INDEX(DataEx!$1:$1048576,MATCH(Dug!$A128,DataEx!$D:$D,0),MATCH(Dug!H$100,DataEx!$216:$216,0))</f>
        <v>901608.53416666668</v>
      </c>
      <c r="I128" s="188">
        <f>+INDEX(DataEx!$1:$1048576,MATCH(Dug!$A128,DataEx!$D:$D,0),MATCH(Dug!I$100,DataEx!$216:$216,0))</f>
        <v>901608.53416666668</v>
      </c>
      <c r="J128" s="188">
        <f>+INDEX(DataEx!$1:$1048576,MATCH(Dug!$A128,DataEx!$D:$D,0),MATCH(Dug!J$100,DataEx!$216:$216,0))</f>
        <v>901608.53416666668</v>
      </c>
      <c r="K128" s="188">
        <f>+INDEX(DataEx!$1:$1048576,MATCH(Dug!$A128,DataEx!$D:$D,0),MATCH(Dug!K$100,DataEx!$216:$216,0))</f>
        <v>901608.53416666668</v>
      </c>
      <c r="L128" s="188">
        <f>+INDEX(DataEx!$1:$1048576,MATCH(Dug!$A128,DataEx!$D:$D,0),MATCH(Dug!L$100,DataEx!$216:$216,0))</f>
        <v>901608.53416666668</v>
      </c>
      <c r="M128" s="188">
        <f>+INDEX(DataEx!$1:$1048576,MATCH(Dug!$A128,DataEx!$D:$D,0),MATCH(Dug!M$100,DataEx!$216:$216,0))</f>
        <v>901608.53416666668</v>
      </c>
      <c r="N128" s="188">
        <f>+INDEX(DataEx!$1:$1048576,MATCH(Dug!$A128,DataEx!$D:$D,0),MATCH(Dug!N$100,DataEx!$216:$216,0))</f>
        <v>901608.53416666668</v>
      </c>
      <c r="O128" s="188">
        <f>+INDEX(DataEx!$1:$1048576,MATCH(Dug!$A128,DataEx!$D:$D,0),MATCH(Dug!O$100,DataEx!$216:$216,0))</f>
        <v>901608.53416666668</v>
      </c>
      <c r="P128" s="188">
        <f>+INDEX(DataEx!$1:$1048576,MATCH(Dug!$A128,DataEx!$D:$D,0),MATCH(Dug!P$100,DataEx!$216:$216,0))</f>
        <v>901608.53416666668</v>
      </c>
      <c r="Q128" s="188">
        <f>+INDEX(DataEx!$1:$1048576,MATCH(Dug!$A128,DataEx!$D:$D,0),MATCH(Dug!Q$100,DataEx!$216:$216,0))</f>
        <v>901608.53416666668</v>
      </c>
      <c r="R128" s="188">
        <f>+INDEX(DataEx!$1:$1048576,MATCH(Dug!$A128,DataEx!$D:$D,0),MATCH(Dug!R$100,DataEx!$216:$216,0))</f>
        <v>901608.53416666668</v>
      </c>
      <c r="S128" s="269">
        <f t="shared" si="20"/>
        <v>10819302.41</v>
      </c>
      <c r="T128" s="270">
        <f t="shared" si="21"/>
        <v>3.1885242393780481E-3</v>
      </c>
    </row>
    <row r="129" spans="1:20">
      <c r="A129" s="297" t="str">
        <f t="shared" si="18"/>
        <v>413p</v>
      </c>
      <c r="B129" s="454" t="str">
        <f>+VLOOKUP(LEFT($A129,LEN(A129)-1)*1,Master!$D$27:$G$225,4,FALSE)</f>
        <v>Expenditures for Supplies</v>
      </c>
      <c r="C129" s="455"/>
      <c r="D129" s="455"/>
      <c r="E129" s="455"/>
      <c r="F129" s="455"/>
      <c r="G129" s="188">
        <f>+INDEX(DataEx!$1:$1048576,MATCH(Dug!$A129,DataEx!$D:$D,0),MATCH(Dug!G$100,DataEx!$216:$216,0))</f>
        <v>2109966.5125000002</v>
      </c>
      <c r="H129" s="188">
        <f>+INDEX(DataEx!$1:$1048576,MATCH(Dug!$A129,DataEx!$D:$D,0),MATCH(Dug!H$100,DataEx!$216:$216,0))</f>
        <v>2109966.5125000002</v>
      </c>
      <c r="I129" s="188">
        <f>+INDEX(DataEx!$1:$1048576,MATCH(Dug!$A129,DataEx!$D:$D,0),MATCH(Dug!I$100,DataEx!$216:$216,0))</f>
        <v>2109966.5125000002</v>
      </c>
      <c r="J129" s="188">
        <f>+INDEX(DataEx!$1:$1048576,MATCH(Dug!$A129,DataEx!$D:$D,0),MATCH(Dug!J$100,DataEx!$216:$216,0))</f>
        <v>2109966.5125000002</v>
      </c>
      <c r="K129" s="188">
        <f>+INDEX(DataEx!$1:$1048576,MATCH(Dug!$A129,DataEx!$D:$D,0),MATCH(Dug!K$100,DataEx!$216:$216,0))</f>
        <v>2109966.5125000002</v>
      </c>
      <c r="L129" s="188">
        <f>+INDEX(DataEx!$1:$1048576,MATCH(Dug!$A129,DataEx!$D:$D,0),MATCH(Dug!L$100,DataEx!$216:$216,0))</f>
        <v>2109966.5125000002</v>
      </c>
      <c r="M129" s="188">
        <f>+INDEX(DataEx!$1:$1048576,MATCH(Dug!$A129,DataEx!$D:$D,0),MATCH(Dug!M$100,DataEx!$216:$216,0))</f>
        <v>2109966.5125000002</v>
      </c>
      <c r="N129" s="188">
        <f>+INDEX(DataEx!$1:$1048576,MATCH(Dug!$A129,DataEx!$D:$D,0),MATCH(Dug!N$100,DataEx!$216:$216,0))</f>
        <v>2109966.5125000002</v>
      </c>
      <c r="O129" s="188">
        <f>+INDEX(DataEx!$1:$1048576,MATCH(Dug!$A129,DataEx!$D:$D,0),MATCH(Dug!O$100,DataEx!$216:$216,0))</f>
        <v>2109966.5125000002</v>
      </c>
      <c r="P129" s="188">
        <f>+INDEX(DataEx!$1:$1048576,MATCH(Dug!$A129,DataEx!$D:$D,0),MATCH(Dug!P$100,DataEx!$216:$216,0))</f>
        <v>2109966.5125000002</v>
      </c>
      <c r="Q129" s="188">
        <f>+INDEX(DataEx!$1:$1048576,MATCH(Dug!$A129,DataEx!$D:$D,0),MATCH(Dug!Q$100,DataEx!$216:$216,0))</f>
        <v>2109966.5125000002</v>
      </c>
      <c r="R129" s="188">
        <f>+INDEX(DataEx!$1:$1048576,MATCH(Dug!$A129,DataEx!$D:$D,0),MATCH(Dug!R$100,DataEx!$216:$216,0))</f>
        <v>2109966.5125000002</v>
      </c>
      <c r="S129" s="269">
        <f t="shared" si="20"/>
        <v>25319598.149999995</v>
      </c>
      <c r="T129" s="270">
        <f t="shared" si="21"/>
        <v>7.4618630086509029E-3</v>
      </c>
    </row>
    <row r="130" spans="1:20">
      <c r="A130" s="297" t="str">
        <f t="shared" si="18"/>
        <v>414p</v>
      </c>
      <c r="B130" s="454" t="str">
        <f>+VLOOKUP(LEFT($A130,LEN(A130)-1)*1,Master!$D$27:$G$225,4,FALSE)</f>
        <v>Expenditures for Services</v>
      </c>
      <c r="C130" s="455"/>
      <c r="D130" s="455"/>
      <c r="E130" s="455"/>
      <c r="F130" s="455"/>
      <c r="G130" s="188">
        <f>+INDEX(DataEx!$1:$1048576,MATCH(Dug!$A130,DataEx!$D:$D,0),MATCH(Dug!G$100,DataEx!$216:$216,0))</f>
        <v>3636728.03</v>
      </c>
      <c r="H130" s="188">
        <f>+INDEX(DataEx!$1:$1048576,MATCH(Dug!$A130,DataEx!$D:$D,0),MATCH(Dug!H$100,DataEx!$216:$216,0))</f>
        <v>3636728.03</v>
      </c>
      <c r="I130" s="188">
        <f>+INDEX(DataEx!$1:$1048576,MATCH(Dug!$A130,DataEx!$D:$D,0),MATCH(Dug!I$100,DataEx!$216:$216,0))</f>
        <v>3636728.03</v>
      </c>
      <c r="J130" s="188">
        <f>+INDEX(DataEx!$1:$1048576,MATCH(Dug!$A130,DataEx!$D:$D,0),MATCH(Dug!J$100,DataEx!$216:$216,0))</f>
        <v>3636728.03</v>
      </c>
      <c r="K130" s="188">
        <f>+INDEX(DataEx!$1:$1048576,MATCH(Dug!$A130,DataEx!$D:$D,0),MATCH(Dug!K$100,DataEx!$216:$216,0))</f>
        <v>3636728.03</v>
      </c>
      <c r="L130" s="188">
        <f>+INDEX(DataEx!$1:$1048576,MATCH(Dug!$A130,DataEx!$D:$D,0),MATCH(Dug!L$100,DataEx!$216:$216,0))</f>
        <v>3636728.03</v>
      </c>
      <c r="M130" s="188">
        <f>+INDEX(DataEx!$1:$1048576,MATCH(Dug!$A130,DataEx!$D:$D,0),MATCH(Dug!M$100,DataEx!$216:$216,0))</f>
        <v>3636728.03</v>
      </c>
      <c r="N130" s="188">
        <f>+INDEX(DataEx!$1:$1048576,MATCH(Dug!$A130,DataEx!$D:$D,0),MATCH(Dug!N$100,DataEx!$216:$216,0))</f>
        <v>3636728.03</v>
      </c>
      <c r="O130" s="188">
        <f>+INDEX(DataEx!$1:$1048576,MATCH(Dug!$A130,DataEx!$D:$D,0),MATCH(Dug!O$100,DataEx!$216:$216,0))</f>
        <v>3636728.03</v>
      </c>
      <c r="P130" s="188">
        <f>+INDEX(DataEx!$1:$1048576,MATCH(Dug!$A130,DataEx!$D:$D,0),MATCH(Dug!P$100,DataEx!$216:$216,0))</f>
        <v>3636728.03</v>
      </c>
      <c r="Q130" s="188">
        <f>+INDEX(DataEx!$1:$1048576,MATCH(Dug!$A130,DataEx!$D:$D,0),MATCH(Dug!Q$100,DataEx!$216:$216,0))</f>
        <v>3636728.03</v>
      </c>
      <c r="R130" s="188">
        <f>+INDEX(DataEx!$1:$1048576,MATCH(Dug!$A130,DataEx!$D:$D,0),MATCH(Dug!R$100,DataEx!$216:$216,0))</f>
        <v>3636728.03</v>
      </c>
      <c r="S130" s="269">
        <f t="shared" si="20"/>
        <v>43640736.360000007</v>
      </c>
      <c r="T130" s="270">
        <f t="shared" si="21"/>
        <v>1.2861230829406768E-2</v>
      </c>
    </row>
    <row r="131" spans="1:20">
      <c r="A131" s="297" t="str">
        <f t="shared" si="18"/>
        <v>415p</v>
      </c>
      <c r="B131" s="454" t="str">
        <f>+VLOOKUP(LEFT($A131,LEN(A131)-1)*1,Master!$D$27:$G$225,4,FALSE)</f>
        <v>Current Maintenance</v>
      </c>
      <c r="C131" s="455"/>
      <c r="D131" s="455"/>
      <c r="E131" s="455"/>
      <c r="F131" s="455"/>
      <c r="G131" s="188">
        <f>+INDEX(DataEx!$1:$1048576,MATCH(Dug!$A131,DataEx!$D:$D,0),MATCH(Dug!G$100,DataEx!$216:$216,0))</f>
        <v>1705556.6708333332</v>
      </c>
      <c r="H131" s="188">
        <f>+INDEX(DataEx!$1:$1048576,MATCH(Dug!$A131,DataEx!$D:$D,0),MATCH(Dug!H$100,DataEx!$216:$216,0))</f>
        <v>1705556.6708333332</v>
      </c>
      <c r="I131" s="188">
        <f>+INDEX(DataEx!$1:$1048576,MATCH(Dug!$A131,DataEx!$D:$D,0),MATCH(Dug!I$100,DataEx!$216:$216,0))</f>
        <v>1705556.6708333332</v>
      </c>
      <c r="J131" s="188">
        <f>+INDEX(DataEx!$1:$1048576,MATCH(Dug!$A131,DataEx!$D:$D,0),MATCH(Dug!J$100,DataEx!$216:$216,0))</f>
        <v>1705556.6708333332</v>
      </c>
      <c r="K131" s="188">
        <f>+INDEX(DataEx!$1:$1048576,MATCH(Dug!$A131,DataEx!$D:$D,0),MATCH(Dug!K$100,DataEx!$216:$216,0))</f>
        <v>1705556.6708333332</v>
      </c>
      <c r="L131" s="188">
        <f>+INDEX(DataEx!$1:$1048576,MATCH(Dug!$A131,DataEx!$D:$D,0),MATCH(Dug!L$100,DataEx!$216:$216,0))</f>
        <v>1705556.6708333332</v>
      </c>
      <c r="M131" s="188">
        <f>+INDEX(DataEx!$1:$1048576,MATCH(Dug!$A131,DataEx!$D:$D,0),MATCH(Dug!M$100,DataEx!$216:$216,0))</f>
        <v>1705556.6708333332</v>
      </c>
      <c r="N131" s="188">
        <f>+INDEX(DataEx!$1:$1048576,MATCH(Dug!$A131,DataEx!$D:$D,0),MATCH(Dug!N$100,DataEx!$216:$216,0))</f>
        <v>1705556.6708333332</v>
      </c>
      <c r="O131" s="188">
        <f>+INDEX(DataEx!$1:$1048576,MATCH(Dug!$A131,DataEx!$D:$D,0),MATCH(Dug!O$100,DataEx!$216:$216,0))</f>
        <v>1705556.6708333332</v>
      </c>
      <c r="P131" s="188">
        <f>+INDEX(DataEx!$1:$1048576,MATCH(Dug!$A131,DataEx!$D:$D,0),MATCH(Dug!P$100,DataEx!$216:$216,0))</f>
        <v>1705556.6708333332</v>
      </c>
      <c r="Q131" s="188">
        <f>+INDEX(DataEx!$1:$1048576,MATCH(Dug!$A131,DataEx!$D:$D,0),MATCH(Dug!Q$100,DataEx!$216:$216,0))</f>
        <v>1705556.6708333332</v>
      </c>
      <c r="R131" s="188">
        <f>+INDEX(DataEx!$1:$1048576,MATCH(Dug!$A131,DataEx!$D:$D,0),MATCH(Dug!R$100,DataEx!$216:$216,0))</f>
        <v>1705556.6708333332</v>
      </c>
      <c r="S131" s="269">
        <f t="shared" si="20"/>
        <v>20466680.049999997</v>
      </c>
      <c r="T131" s="270">
        <f t="shared" si="21"/>
        <v>6.0316740364612948E-3</v>
      </c>
    </row>
    <row r="132" spans="1:20">
      <c r="A132" s="297" t="str">
        <f t="shared" si="18"/>
        <v>416p</v>
      </c>
      <c r="B132" s="454" t="str">
        <f>+VLOOKUP(LEFT($A132,LEN(A132)-1)*1,Master!$D$27:$G$225,4,FALSE)</f>
        <v>Interests</v>
      </c>
      <c r="C132" s="455"/>
      <c r="D132" s="455"/>
      <c r="E132" s="455"/>
      <c r="F132" s="455"/>
      <c r="G132" s="188">
        <f>+INDEX(DataEx!$1:$1048576,MATCH(Dug!$A132,DataEx!$D:$D,0),MATCH(Dug!G$100,DataEx!$216:$216,0))</f>
        <v>5866967.2749999994</v>
      </c>
      <c r="H132" s="188">
        <f>+INDEX(DataEx!$1:$1048576,MATCH(Dug!$A132,DataEx!$D:$D,0),MATCH(Dug!H$100,DataEx!$216:$216,0))</f>
        <v>5866967.2749999994</v>
      </c>
      <c r="I132" s="188">
        <f>+INDEX(DataEx!$1:$1048576,MATCH(Dug!$A132,DataEx!$D:$D,0),MATCH(Dug!I$100,DataEx!$216:$216,0))</f>
        <v>5866967.2749999994</v>
      </c>
      <c r="J132" s="188">
        <f>+INDEX(DataEx!$1:$1048576,MATCH(Dug!$A132,DataEx!$D:$D,0),MATCH(Dug!J$100,DataEx!$216:$216,0))</f>
        <v>5866967.2749999994</v>
      </c>
      <c r="K132" s="188">
        <f>+INDEX(DataEx!$1:$1048576,MATCH(Dug!$A132,DataEx!$D:$D,0),MATCH(Dug!K$100,DataEx!$216:$216,0))</f>
        <v>5866967.2749999994</v>
      </c>
      <c r="L132" s="188">
        <f>+INDEX(DataEx!$1:$1048576,MATCH(Dug!$A132,DataEx!$D:$D,0),MATCH(Dug!L$100,DataEx!$216:$216,0))</f>
        <v>5866967.2749999994</v>
      </c>
      <c r="M132" s="188">
        <f>+INDEX(DataEx!$1:$1048576,MATCH(Dug!$A132,DataEx!$D:$D,0),MATCH(Dug!M$100,DataEx!$216:$216,0))</f>
        <v>5866967.2749999994</v>
      </c>
      <c r="N132" s="188">
        <f>+INDEX(DataEx!$1:$1048576,MATCH(Dug!$A132,DataEx!$D:$D,0),MATCH(Dug!N$100,DataEx!$216:$216,0))</f>
        <v>5866967.2749999994</v>
      </c>
      <c r="O132" s="188">
        <f>+INDEX(DataEx!$1:$1048576,MATCH(Dug!$A132,DataEx!$D:$D,0),MATCH(Dug!O$100,DataEx!$216:$216,0))</f>
        <v>5866967.2749999994</v>
      </c>
      <c r="P132" s="188">
        <f>+INDEX(DataEx!$1:$1048576,MATCH(Dug!$A132,DataEx!$D:$D,0),MATCH(Dug!P$100,DataEx!$216:$216,0))</f>
        <v>5866967.2749999994</v>
      </c>
      <c r="Q132" s="188">
        <f>+INDEX(DataEx!$1:$1048576,MATCH(Dug!$A132,DataEx!$D:$D,0),MATCH(Dug!Q$100,DataEx!$216:$216,0))</f>
        <v>5866967.2749999994</v>
      </c>
      <c r="R132" s="188">
        <f>+INDEX(DataEx!$1:$1048576,MATCH(Dug!$A132,DataEx!$D:$D,0),MATCH(Dug!R$100,DataEx!$216:$216,0))</f>
        <v>5866967.2749999994</v>
      </c>
      <c r="S132" s="269">
        <f t="shared" si="20"/>
        <v>70403607.299999997</v>
      </c>
      <c r="T132" s="270">
        <f t="shared" si="21"/>
        <v>2.0748436443390188E-2</v>
      </c>
    </row>
    <row r="133" spans="1:20">
      <c r="A133" s="297" t="str">
        <f t="shared" si="18"/>
        <v>417p</v>
      </c>
      <c r="B133" s="454" t="str">
        <f>+VLOOKUP(LEFT($A133,LEN(A133)-1)*1,Master!$D$27:$G$225,4,FALSE)</f>
        <v>Rent</v>
      </c>
      <c r="C133" s="455"/>
      <c r="D133" s="455"/>
      <c r="E133" s="455"/>
      <c r="F133" s="455"/>
      <c r="G133" s="188">
        <f>+INDEX(DataEx!$1:$1048576,MATCH(Dug!$A133,DataEx!$D:$D,0),MATCH(Dug!G$100,DataEx!$216:$216,0))</f>
        <v>656311.6166666667</v>
      </c>
      <c r="H133" s="188">
        <f>+INDEX(DataEx!$1:$1048576,MATCH(Dug!$A133,DataEx!$D:$D,0),MATCH(Dug!H$100,DataEx!$216:$216,0))</f>
        <v>656311.6166666667</v>
      </c>
      <c r="I133" s="188">
        <f>+INDEX(DataEx!$1:$1048576,MATCH(Dug!$A133,DataEx!$D:$D,0),MATCH(Dug!I$100,DataEx!$216:$216,0))</f>
        <v>656311.6166666667</v>
      </c>
      <c r="J133" s="188">
        <f>+INDEX(DataEx!$1:$1048576,MATCH(Dug!$A133,DataEx!$D:$D,0),MATCH(Dug!J$100,DataEx!$216:$216,0))</f>
        <v>656311.6166666667</v>
      </c>
      <c r="K133" s="188">
        <f>+INDEX(DataEx!$1:$1048576,MATCH(Dug!$A133,DataEx!$D:$D,0),MATCH(Dug!K$100,DataEx!$216:$216,0))</f>
        <v>656311.6166666667</v>
      </c>
      <c r="L133" s="188">
        <f>+INDEX(DataEx!$1:$1048576,MATCH(Dug!$A133,DataEx!$D:$D,0),MATCH(Dug!L$100,DataEx!$216:$216,0))</f>
        <v>656311.6166666667</v>
      </c>
      <c r="M133" s="188">
        <f>+INDEX(DataEx!$1:$1048576,MATCH(Dug!$A133,DataEx!$D:$D,0),MATCH(Dug!M$100,DataEx!$216:$216,0))</f>
        <v>656311.6166666667</v>
      </c>
      <c r="N133" s="188">
        <f>+INDEX(DataEx!$1:$1048576,MATCH(Dug!$A133,DataEx!$D:$D,0),MATCH(Dug!N$100,DataEx!$216:$216,0))</f>
        <v>656311.6166666667</v>
      </c>
      <c r="O133" s="188">
        <f>+INDEX(DataEx!$1:$1048576,MATCH(Dug!$A133,DataEx!$D:$D,0),MATCH(Dug!O$100,DataEx!$216:$216,0))</f>
        <v>656311.6166666667</v>
      </c>
      <c r="P133" s="188">
        <f>+INDEX(DataEx!$1:$1048576,MATCH(Dug!$A133,DataEx!$D:$D,0),MATCH(Dug!P$100,DataEx!$216:$216,0))</f>
        <v>656311.6166666667</v>
      </c>
      <c r="Q133" s="188">
        <f>+INDEX(DataEx!$1:$1048576,MATCH(Dug!$A133,DataEx!$D:$D,0),MATCH(Dug!Q$100,DataEx!$216:$216,0))</f>
        <v>656311.6166666667</v>
      </c>
      <c r="R133" s="188">
        <f>+INDEX(DataEx!$1:$1048576,MATCH(Dug!$A133,DataEx!$D:$D,0),MATCH(Dug!R$100,DataEx!$216:$216,0))</f>
        <v>656311.6166666667</v>
      </c>
      <c r="S133" s="269">
        <f t="shared" si="20"/>
        <v>7875739.4000000022</v>
      </c>
      <c r="T133" s="270">
        <f t="shared" si="21"/>
        <v>2.3210355925271462E-3</v>
      </c>
    </row>
    <row r="134" spans="1:20">
      <c r="A134" s="297" t="str">
        <f t="shared" si="18"/>
        <v>418p</v>
      </c>
      <c r="B134" s="454" t="str">
        <f>+VLOOKUP(LEFT($A134,LEN(A134)-1)*1,Master!$D$27:$G$225,4,FALSE)</f>
        <v>Subsidies</v>
      </c>
      <c r="C134" s="455"/>
      <c r="D134" s="455"/>
      <c r="E134" s="455"/>
      <c r="F134" s="455"/>
      <c r="G134" s="188">
        <f>+INDEX(DataEx!$1:$1048576,MATCH(Dug!$A134,DataEx!$D:$D,0),MATCH(Dug!G$100,DataEx!$216:$216,0))</f>
        <v>1185833.3333333333</v>
      </c>
      <c r="H134" s="188">
        <f>+INDEX(DataEx!$1:$1048576,MATCH(Dug!$A134,DataEx!$D:$D,0),MATCH(Dug!H$100,DataEx!$216:$216,0))</f>
        <v>1185833.3333333333</v>
      </c>
      <c r="I134" s="188">
        <f>+INDEX(DataEx!$1:$1048576,MATCH(Dug!$A134,DataEx!$D:$D,0),MATCH(Dug!I$100,DataEx!$216:$216,0))</f>
        <v>1185833.3333333333</v>
      </c>
      <c r="J134" s="188">
        <f>+INDEX(DataEx!$1:$1048576,MATCH(Dug!$A134,DataEx!$D:$D,0),MATCH(Dug!J$100,DataEx!$216:$216,0))</f>
        <v>1185833.3333333333</v>
      </c>
      <c r="K134" s="188">
        <f>+INDEX(DataEx!$1:$1048576,MATCH(Dug!$A134,DataEx!$D:$D,0),MATCH(Dug!K$100,DataEx!$216:$216,0))</f>
        <v>1185833.3333333333</v>
      </c>
      <c r="L134" s="188">
        <f>+INDEX(DataEx!$1:$1048576,MATCH(Dug!$A134,DataEx!$D:$D,0),MATCH(Dug!L$100,DataEx!$216:$216,0))</f>
        <v>1185833.3333333333</v>
      </c>
      <c r="M134" s="188">
        <f>+INDEX(DataEx!$1:$1048576,MATCH(Dug!$A134,DataEx!$D:$D,0),MATCH(Dug!M$100,DataEx!$216:$216,0))</f>
        <v>1185833.3333333333</v>
      </c>
      <c r="N134" s="188">
        <f>+INDEX(DataEx!$1:$1048576,MATCH(Dug!$A134,DataEx!$D:$D,0),MATCH(Dug!N$100,DataEx!$216:$216,0))</f>
        <v>1185833.3333333333</v>
      </c>
      <c r="O134" s="188">
        <f>+INDEX(DataEx!$1:$1048576,MATCH(Dug!$A134,DataEx!$D:$D,0),MATCH(Dug!O$100,DataEx!$216:$216,0))</f>
        <v>1185833.3333333333</v>
      </c>
      <c r="P134" s="188">
        <f>+INDEX(DataEx!$1:$1048576,MATCH(Dug!$A134,DataEx!$D:$D,0),MATCH(Dug!P$100,DataEx!$216:$216,0))</f>
        <v>1185833.3333333333</v>
      </c>
      <c r="Q134" s="188">
        <f>+INDEX(DataEx!$1:$1048576,MATCH(Dug!$A134,DataEx!$D:$D,0),MATCH(Dug!Q$100,DataEx!$216:$216,0))</f>
        <v>1185833.3333333333</v>
      </c>
      <c r="R134" s="188">
        <f>+INDEX(DataEx!$1:$1048576,MATCH(Dug!$A134,DataEx!$D:$D,0),MATCH(Dug!R$100,DataEx!$216:$216,0))</f>
        <v>1185833.3333333333</v>
      </c>
      <c r="S134" s="269">
        <f t="shared" si="20"/>
        <v>14230000.000000002</v>
      </c>
      <c r="T134" s="270">
        <f t="shared" si="21"/>
        <v>4.193680720525274E-3</v>
      </c>
    </row>
    <row r="135" spans="1:20">
      <c r="A135" s="297" t="str">
        <f t="shared" si="18"/>
        <v>419p</v>
      </c>
      <c r="B135" s="454" t="str">
        <f>+VLOOKUP(LEFT($A135,LEN(A135)-1)*1,Master!$D$27:$G$225,4,FALSE)</f>
        <v>Other expenditures</v>
      </c>
      <c r="C135" s="455"/>
      <c r="D135" s="455"/>
      <c r="E135" s="455"/>
      <c r="F135" s="455"/>
      <c r="G135" s="188">
        <f>+INDEX(DataEx!$1:$1048576,MATCH(Dug!$A135,DataEx!$D:$D,0),MATCH(Dug!G$100,DataEx!$216:$216,0))</f>
        <v>2119159.9008333334</v>
      </c>
      <c r="H135" s="188">
        <f>+INDEX(DataEx!$1:$1048576,MATCH(Dug!$A135,DataEx!$D:$D,0),MATCH(Dug!H$100,DataEx!$216:$216,0))</f>
        <v>2119159.9008333334</v>
      </c>
      <c r="I135" s="188">
        <f>+INDEX(DataEx!$1:$1048576,MATCH(Dug!$A135,DataEx!$D:$D,0),MATCH(Dug!I$100,DataEx!$216:$216,0))</f>
        <v>2119159.9008333334</v>
      </c>
      <c r="J135" s="188">
        <f>+INDEX(DataEx!$1:$1048576,MATCH(Dug!$A135,DataEx!$D:$D,0),MATCH(Dug!J$100,DataEx!$216:$216,0))</f>
        <v>2119159.9008333334</v>
      </c>
      <c r="K135" s="188">
        <f>+INDEX(DataEx!$1:$1048576,MATCH(Dug!$A135,DataEx!$D:$D,0),MATCH(Dug!K$100,DataEx!$216:$216,0))</f>
        <v>2119159.9008333334</v>
      </c>
      <c r="L135" s="188">
        <f>+INDEX(DataEx!$1:$1048576,MATCH(Dug!$A135,DataEx!$D:$D,0),MATCH(Dug!L$100,DataEx!$216:$216,0))</f>
        <v>2119159.9008333334</v>
      </c>
      <c r="M135" s="188">
        <f>+INDEX(DataEx!$1:$1048576,MATCH(Dug!$A135,DataEx!$D:$D,0),MATCH(Dug!M$100,DataEx!$216:$216,0))</f>
        <v>2119159.9008333334</v>
      </c>
      <c r="N135" s="188">
        <f>+INDEX(DataEx!$1:$1048576,MATCH(Dug!$A135,DataEx!$D:$D,0),MATCH(Dug!N$100,DataEx!$216:$216,0))</f>
        <v>2119159.9008333334</v>
      </c>
      <c r="O135" s="188">
        <f>+INDEX(DataEx!$1:$1048576,MATCH(Dug!$A135,DataEx!$D:$D,0),MATCH(Dug!O$100,DataEx!$216:$216,0))</f>
        <v>2119159.9008333334</v>
      </c>
      <c r="P135" s="188">
        <f>+INDEX(DataEx!$1:$1048576,MATCH(Dug!$A135,DataEx!$D:$D,0),MATCH(Dug!P$100,DataEx!$216:$216,0))</f>
        <v>2119159.9008333334</v>
      </c>
      <c r="Q135" s="188">
        <f>+INDEX(DataEx!$1:$1048576,MATCH(Dug!$A135,DataEx!$D:$D,0),MATCH(Dug!Q$100,DataEx!$216:$216,0))</f>
        <v>2119159.9008333334</v>
      </c>
      <c r="R135" s="188">
        <f>+INDEX(DataEx!$1:$1048576,MATCH(Dug!$A135,DataEx!$D:$D,0),MATCH(Dug!R$100,DataEx!$216:$216,0))</f>
        <v>2119159.9008333334</v>
      </c>
      <c r="S135" s="269">
        <f t="shared" si="20"/>
        <v>25429918.810000006</v>
      </c>
      <c r="T135" s="270">
        <f t="shared" si="21"/>
        <v>7.4943752802543936E-3</v>
      </c>
    </row>
    <row r="136" spans="1:20">
      <c r="A136" s="297" t="str">
        <f t="shared" si="18"/>
        <v>440p</v>
      </c>
      <c r="B136" s="454" t="str">
        <f>+VLOOKUP(LEFT($A136,LEN(A136)-1)*1,Master!$D$27:$G$225,4,FALSE)</f>
        <v>Current Capital Expenditure</v>
      </c>
      <c r="C136" s="455"/>
      <c r="D136" s="455"/>
      <c r="E136" s="455"/>
      <c r="F136" s="455"/>
      <c r="G136" s="188">
        <f>+INDEX(DataEx!$1:$1048576,MATCH(Dug!$A136,DataEx!$D:$D,0),MATCH(Dug!G$100,DataEx!$216:$216,0))</f>
        <v>5664403.9874999989</v>
      </c>
      <c r="H136" s="188">
        <f>+INDEX(DataEx!$1:$1048576,MATCH(Dug!$A136,DataEx!$D:$D,0),MATCH(Dug!H$100,DataEx!$216:$216,0))</f>
        <v>5664403.9874999989</v>
      </c>
      <c r="I136" s="188">
        <f>+INDEX(DataEx!$1:$1048576,MATCH(Dug!$A136,DataEx!$D:$D,0),MATCH(Dug!I$100,DataEx!$216:$216,0))</f>
        <v>5664403.9874999989</v>
      </c>
      <c r="J136" s="188">
        <f>+INDEX(DataEx!$1:$1048576,MATCH(Dug!$A136,DataEx!$D:$D,0),MATCH(Dug!J$100,DataEx!$216:$216,0))</f>
        <v>5664403.9874999989</v>
      </c>
      <c r="K136" s="188">
        <f>+INDEX(DataEx!$1:$1048576,MATCH(Dug!$A136,DataEx!$D:$D,0),MATCH(Dug!K$100,DataEx!$216:$216,0))</f>
        <v>5664403.9874999989</v>
      </c>
      <c r="L136" s="188">
        <f>+INDEX(DataEx!$1:$1048576,MATCH(Dug!$A136,DataEx!$D:$D,0),MATCH(Dug!L$100,DataEx!$216:$216,0))</f>
        <v>5664403.9874999989</v>
      </c>
      <c r="M136" s="188">
        <f>+INDEX(DataEx!$1:$1048576,MATCH(Dug!$A136,DataEx!$D:$D,0),MATCH(Dug!M$100,DataEx!$216:$216,0))</f>
        <v>5664403.9874999989</v>
      </c>
      <c r="N136" s="188">
        <f>+INDEX(DataEx!$1:$1048576,MATCH(Dug!$A136,DataEx!$D:$D,0),MATCH(Dug!N$100,DataEx!$216:$216,0))</f>
        <v>5664403.9874999989</v>
      </c>
      <c r="O136" s="188">
        <f>+INDEX(DataEx!$1:$1048576,MATCH(Dug!$A136,DataEx!$D:$D,0),MATCH(Dug!O$100,DataEx!$216:$216,0))</f>
        <v>5664403.9874999989</v>
      </c>
      <c r="P136" s="188">
        <f>+INDEX(DataEx!$1:$1048576,MATCH(Dug!$A136,DataEx!$D:$D,0),MATCH(Dug!P$100,DataEx!$216:$216,0))</f>
        <v>5664403.9874999989</v>
      </c>
      <c r="Q136" s="188">
        <f>+INDEX(DataEx!$1:$1048576,MATCH(Dug!$A136,DataEx!$D:$D,0),MATCH(Dug!Q$100,DataEx!$216:$216,0))</f>
        <v>5664403.9874999989</v>
      </c>
      <c r="R136" s="188">
        <f>+INDEX(DataEx!$1:$1048576,MATCH(Dug!$A136,DataEx!$D:$D,0),MATCH(Dug!R$100,DataEx!$216:$216,0))</f>
        <v>5664403.9874999989</v>
      </c>
      <c r="S136" s="269">
        <f t="shared" si="20"/>
        <v>67972847.849999979</v>
      </c>
      <c r="T136" s="270">
        <f t="shared" si="21"/>
        <v>2.0032074599279175E-2</v>
      </c>
    </row>
    <row r="137" spans="1:20">
      <c r="A137" s="297" t="str">
        <f t="shared" si="18"/>
        <v>42p</v>
      </c>
      <c r="B137" s="470" t="str">
        <f>+VLOOKUP(LEFT($A137,LEN(A137)-1)*1,Master!$D$27:$G$225,4,FALSE)</f>
        <v>Social Security Transfers</v>
      </c>
      <c r="C137" s="471"/>
      <c r="D137" s="471"/>
      <c r="E137" s="471"/>
      <c r="F137" s="471"/>
      <c r="G137" s="218">
        <f>+SUM(G138:G142)</f>
        <v>41489393.925000004</v>
      </c>
      <c r="H137" s="218">
        <f t="shared" ref="H137:R137" si="26">+SUM(H138:H142)</f>
        <v>41489393.925000004</v>
      </c>
      <c r="I137" s="218">
        <f t="shared" si="26"/>
        <v>41489393.925000004</v>
      </c>
      <c r="J137" s="218">
        <f t="shared" si="26"/>
        <v>41489393.925000004</v>
      </c>
      <c r="K137" s="218">
        <f t="shared" si="26"/>
        <v>41489393.925000004</v>
      </c>
      <c r="L137" s="218">
        <f t="shared" si="26"/>
        <v>41489393.925000004</v>
      </c>
      <c r="M137" s="218">
        <f t="shared" si="26"/>
        <v>41489393.925000004</v>
      </c>
      <c r="N137" s="218">
        <f t="shared" si="26"/>
        <v>41489393.925000004</v>
      </c>
      <c r="O137" s="218">
        <f t="shared" si="26"/>
        <v>41489393.925000004</v>
      </c>
      <c r="P137" s="218">
        <f t="shared" si="26"/>
        <v>41489393.925000004</v>
      </c>
      <c r="Q137" s="218">
        <f t="shared" si="26"/>
        <v>41489393.925000004</v>
      </c>
      <c r="R137" s="282">
        <f t="shared" si="26"/>
        <v>41489393.925000004</v>
      </c>
      <c r="S137" s="272">
        <f t="shared" si="20"/>
        <v>497872727.10000008</v>
      </c>
      <c r="T137" s="273">
        <f t="shared" si="21"/>
        <v>0.14672658165246741</v>
      </c>
    </row>
    <row r="138" spans="1:20">
      <c r="A138" s="297" t="str">
        <f t="shared" si="18"/>
        <v>421p</v>
      </c>
      <c r="B138" s="454" t="str">
        <f>+VLOOKUP(LEFT($A138,LEN(A138)-1)*1,Master!$D$27:$G$225,4,FALSE)</f>
        <v>Social Security</v>
      </c>
      <c r="C138" s="455"/>
      <c r="D138" s="455"/>
      <c r="E138" s="455"/>
      <c r="F138" s="455"/>
      <c r="G138" s="188">
        <f>+INDEX(DataEx!$1:$1048576,MATCH(Dug!$A138,DataEx!$D:$D,0),MATCH(Dug!G$100,DataEx!$216:$216,0))</f>
        <v>5084083.333333333</v>
      </c>
      <c r="H138" s="188">
        <f>+INDEX(DataEx!$1:$1048576,MATCH(Dug!$A138,DataEx!$D:$D,0),MATCH(Dug!H$100,DataEx!$216:$216,0))</f>
        <v>5084083.333333333</v>
      </c>
      <c r="I138" s="188">
        <f>+INDEX(DataEx!$1:$1048576,MATCH(Dug!$A138,DataEx!$D:$D,0),MATCH(Dug!I$100,DataEx!$216:$216,0))</f>
        <v>5084083.333333333</v>
      </c>
      <c r="J138" s="188">
        <f>+INDEX(DataEx!$1:$1048576,MATCH(Dug!$A138,DataEx!$D:$D,0),MATCH(Dug!J$100,DataEx!$216:$216,0))</f>
        <v>5084083.333333333</v>
      </c>
      <c r="K138" s="188">
        <f>+INDEX(DataEx!$1:$1048576,MATCH(Dug!$A138,DataEx!$D:$D,0),MATCH(Dug!K$100,DataEx!$216:$216,0))</f>
        <v>5084083.333333333</v>
      </c>
      <c r="L138" s="188">
        <f>+INDEX(DataEx!$1:$1048576,MATCH(Dug!$A138,DataEx!$D:$D,0),MATCH(Dug!L$100,DataEx!$216:$216,0))</f>
        <v>5084083.333333333</v>
      </c>
      <c r="M138" s="188">
        <f>+INDEX(DataEx!$1:$1048576,MATCH(Dug!$A138,DataEx!$D:$D,0),MATCH(Dug!M$100,DataEx!$216:$216,0))</f>
        <v>5084083.333333333</v>
      </c>
      <c r="N138" s="188">
        <f>+INDEX(DataEx!$1:$1048576,MATCH(Dug!$A138,DataEx!$D:$D,0),MATCH(Dug!N$100,DataEx!$216:$216,0))</f>
        <v>5084083.333333333</v>
      </c>
      <c r="O138" s="188">
        <f>+INDEX(DataEx!$1:$1048576,MATCH(Dug!$A138,DataEx!$D:$D,0),MATCH(Dug!O$100,DataEx!$216:$216,0))</f>
        <v>5084083.333333333</v>
      </c>
      <c r="P138" s="188">
        <f>+INDEX(DataEx!$1:$1048576,MATCH(Dug!$A138,DataEx!$D:$D,0),MATCH(Dug!P$100,DataEx!$216:$216,0))</f>
        <v>5084083.333333333</v>
      </c>
      <c r="Q138" s="188">
        <f>+INDEX(DataEx!$1:$1048576,MATCH(Dug!$A138,DataEx!$D:$D,0),MATCH(Dug!Q$100,DataEx!$216:$216,0))</f>
        <v>5084083.333333333</v>
      </c>
      <c r="R138" s="188">
        <f>+INDEX(DataEx!$1:$1048576,MATCH(Dug!$A138,DataEx!$D:$D,0),MATCH(Dug!R$100,DataEx!$216:$216,0))</f>
        <v>5084083.333333333</v>
      </c>
      <c r="S138" s="269">
        <f t="shared" si="20"/>
        <v>61009000.000000007</v>
      </c>
      <c r="T138" s="270">
        <f t="shared" si="21"/>
        <v>1.7979779836860606E-2</v>
      </c>
    </row>
    <row r="139" spans="1:20">
      <c r="A139" s="297" t="str">
        <f t="shared" si="18"/>
        <v>422p</v>
      </c>
      <c r="B139" s="454" t="str">
        <f>+VLOOKUP(LEFT($A139,LEN(A139)-1)*1,Master!$D$27:$G$225,4,FALSE)</f>
        <v>Funds for redundant labor</v>
      </c>
      <c r="C139" s="455"/>
      <c r="D139" s="455"/>
      <c r="E139" s="455"/>
      <c r="F139" s="455"/>
      <c r="G139" s="188">
        <f>+INDEX(DataEx!$1:$1048576,MATCH(Dug!$A139,DataEx!$D:$D,0),MATCH(Dug!G$100,DataEx!$216:$216,0))</f>
        <v>1280004.1666666665</v>
      </c>
      <c r="H139" s="188">
        <f>+INDEX(DataEx!$1:$1048576,MATCH(Dug!$A139,DataEx!$D:$D,0),MATCH(Dug!H$100,DataEx!$216:$216,0))</f>
        <v>1280004.1666666665</v>
      </c>
      <c r="I139" s="188">
        <f>+INDEX(DataEx!$1:$1048576,MATCH(Dug!$A139,DataEx!$D:$D,0),MATCH(Dug!I$100,DataEx!$216:$216,0))</f>
        <v>1280004.1666666665</v>
      </c>
      <c r="J139" s="188">
        <f>+INDEX(DataEx!$1:$1048576,MATCH(Dug!$A139,DataEx!$D:$D,0),MATCH(Dug!J$100,DataEx!$216:$216,0))</f>
        <v>1280004.1666666665</v>
      </c>
      <c r="K139" s="188">
        <f>+INDEX(DataEx!$1:$1048576,MATCH(Dug!$A139,DataEx!$D:$D,0),MATCH(Dug!K$100,DataEx!$216:$216,0))</f>
        <v>1280004.1666666665</v>
      </c>
      <c r="L139" s="188">
        <f>+INDEX(DataEx!$1:$1048576,MATCH(Dug!$A139,DataEx!$D:$D,0),MATCH(Dug!L$100,DataEx!$216:$216,0))</f>
        <v>1280004.1666666665</v>
      </c>
      <c r="M139" s="188">
        <f>+INDEX(DataEx!$1:$1048576,MATCH(Dug!$A139,DataEx!$D:$D,0),MATCH(Dug!M$100,DataEx!$216:$216,0))</f>
        <v>1280004.1666666665</v>
      </c>
      <c r="N139" s="188">
        <f>+INDEX(DataEx!$1:$1048576,MATCH(Dug!$A139,DataEx!$D:$D,0),MATCH(Dug!N$100,DataEx!$216:$216,0))</f>
        <v>1280004.1666666665</v>
      </c>
      <c r="O139" s="188">
        <f>+INDEX(DataEx!$1:$1048576,MATCH(Dug!$A139,DataEx!$D:$D,0),MATCH(Dug!O$100,DataEx!$216:$216,0))</f>
        <v>1280004.1666666665</v>
      </c>
      <c r="P139" s="188">
        <f>+INDEX(DataEx!$1:$1048576,MATCH(Dug!$A139,DataEx!$D:$D,0),MATCH(Dug!P$100,DataEx!$216:$216,0))</f>
        <v>1280004.1666666665</v>
      </c>
      <c r="Q139" s="188">
        <f>+INDEX(DataEx!$1:$1048576,MATCH(Dug!$A139,DataEx!$D:$D,0),MATCH(Dug!Q$100,DataEx!$216:$216,0))</f>
        <v>1280004.1666666665</v>
      </c>
      <c r="R139" s="188">
        <f>+INDEX(DataEx!$1:$1048576,MATCH(Dug!$A139,DataEx!$D:$D,0),MATCH(Dug!R$100,DataEx!$216:$216,0))</f>
        <v>1280004.1666666665</v>
      </c>
      <c r="S139" s="269">
        <f t="shared" si="20"/>
        <v>15360049.999999994</v>
      </c>
      <c r="T139" s="270">
        <f t="shared" si="21"/>
        <v>4.5267143746524387E-3</v>
      </c>
    </row>
    <row r="140" spans="1:20">
      <c r="A140" s="297" t="str">
        <f t="shared" si="18"/>
        <v>423p</v>
      </c>
      <c r="B140" s="454" t="str">
        <f>+VLOOKUP(LEFT($A140,LEN(A140)-1)*1,Master!$D$27:$G$225,4,FALSE)</f>
        <v>Pension and Disability Insurance</v>
      </c>
      <c r="C140" s="455"/>
      <c r="D140" s="455"/>
      <c r="E140" s="455"/>
      <c r="F140" s="455"/>
      <c r="G140" s="188">
        <f>+INDEX(DataEx!$1:$1048576,MATCH(Dug!$A140,DataEx!$D:$D,0),MATCH(Dug!G$100,DataEx!$216:$216,0))</f>
        <v>33408639.758333333</v>
      </c>
      <c r="H140" s="188">
        <f>+INDEX(DataEx!$1:$1048576,MATCH(Dug!$A140,DataEx!$D:$D,0),MATCH(Dug!H$100,DataEx!$216:$216,0))</f>
        <v>33408639.758333333</v>
      </c>
      <c r="I140" s="188">
        <f>+INDEX(DataEx!$1:$1048576,MATCH(Dug!$A140,DataEx!$D:$D,0),MATCH(Dug!I$100,DataEx!$216:$216,0))</f>
        <v>33408639.758333333</v>
      </c>
      <c r="J140" s="188">
        <f>+INDEX(DataEx!$1:$1048576,MATCH(Dug!$A140,DataEx!$D:$D,0),MATCH(Dug!J$100,DataEx!$216:$216,0))</f>
        <v>33408639.758333333</v>
      </c>
      <c r="K140" s="188">
        <f>+INDEX(DataEx!$1:$1048576,MATCH(Dug!$A140,DataEx!$D:$D,0),MATCH(Dug!K$100,DataEx!$216:$216,0))</f>
        <v>33408639.758333333</v>
      </c>
      <c r="L140" s="188">
        <f>+INDEX(DataEx!$1:$1048576,MATCH(Dug!$A140,DataEx!$D:$D,0),MATCH(Dug!L$100,DataEx!$216:$216,0))</f>
        <v>33408639.758333333</v>
      </c>
      <c r="M140" s="188">
        <f>+INDEX(DataEx!$1:$1048576,MATCH(Dug!$A140,DataEx!$D:$D,0),MATCH(Dug!M$100,DataEx!$216:$216,0))</f>
        <v>33408639.758333333</v>
      </c>
      <c r="N140" s="188">
        <f>+INDEX(DataEx!$1:$1048576,MATCH(Dug!$A140,DataEx!$D:$D,0),MATCH(Dug!N$100,DataEx!$216:$216,0))</f>
        <v>33408639.758333333</v>
      </c>
      <c r="O140" s="188">
        <f>+INDEX(DataEx!$1:$1048576,MATCH(Dug!$A140,DataEx!$D:$D,0),MATCH(Dug!O$100,DataEx!$216:$216,0))</f>
        <v>33408639.758333333</v>
      </c>
      <c r="P140" s="188">
        <f>+INDEX(DataEx!$1:$1048576,MATCH(Dug!$A140,DataEx!$D:$D,0),MATCH(Dug!P$100,DataEx!$216:$216,0))</f>
        <v>33408639.758333333</v>
      </c>
      <c r="Q140" s="188">
        <f>+INDEX(DataEx!$1:$1048576,MATCH(Dug!$A140,DataEx!$D:$D,0),MATCH(Dug!Q$100,DataEx!$216:$216,0))</f>
        <v>33408639.758333333</v>
      </c>
      <c r="R140" s="188">
        <f>+INDEX(DataEx!$1:$1048576,MATCH(Dug!$A140,DataEx!$D:$D,0),MATCH(Dug!R$100,DataEx!$216:$216,0))</f>
        <v>33408639.758333333</v>
      </c>
      <c r="S140" s="269">
        <f t="shared" si="20"/>
        <v>400903677.09999996</v>
      </c>
      <c r="T140" s="270">
        <f t="shared" si="21"/>
        <v>0.11814912308095286</v>
      </c>
    </row>
    <row r="141" spans="1:20">
      <c r="A141" s="297" t="str">
        <f t="shared" si="18"/>
        <v>424p</v>
      </c>
      <c r="B141" s="454" t="str">
        <f>+VLOOKUP(LEFT($A141,LEN(A141)-1)*1,Master!$D$27:$G$225,4,FALSE)</f>
        <v>Other Health Care Transfers</v>
      </c>
      <c r="C141" s="455"/>
      <c r="D141" s="455"/>
      <c r="E141" s="455"/>
      <c r="F141" s="455"/>
      <c r="G141" s="188">
        <f>+INDEX(DataEx!$1:$1048576,MATCH(Dug!$A141,DataEx!$D:$D,0),MATCH(Dug!G$100,DataEx!$216:$216,0))</f>
        <v>1133333.3333333333</v>
      </c>
      <c r="H141" s="188">
        <f>+INDEX(DataEx!$1:$1048576,MATCH(Dug!$A141,DataEx!$D:$D,0),MATCH(Dug!H$100,DataEx!$216:$216,0))</f>
        <v>1133333.3333333333</v>
      </c>
      <c r="I141" s="188">
        <f>+INDEX(DataEx!$1:$1048576,MATCH(Dug!$A141,DataEx!$D:$D,0),MATCH(Dug!I$100,DataEx!$216:$216,0))</f>
        <v>1133333.3333333333</v>
      </c>
      <c r="J141" s="188">
        <f>+INDEX(DataEx!$1:$1048576,MATCH(Dug!$A141,DataEx!$D:$D,0),MATCH(Dug!J$100,DataEx!$216:$216,0))</f>
        <v>1133333.3333333333</v>
      </c>
      <c r="K141" s="188">
        <f>+INDEX(DataEx!$1:$1048576,MATCH(Dug!$A141,DataEx!$D:$D,0),MATCH(Dug!K$100,DataEx!$216:$216,0))</f>
        <v>1133333.3333333333</v>
      </c>
      <c r="L141" s="188">
        <f>+INDEX(DataEx!$1:$1048576,MATCH(Dug!$A141,DataEx!$D:$D,0),MATCH(Dug!L$100,DataEx!$216:$216,0))</f>
        <v>1133333.3333333333</v>
      </c>
      <c r="M141" s="188">
        <f>+INDEX(DataEx!$1:$1048576,MATCH(Dug!$A141,DataEx!$D:$D,0),MATCH(Dug!M$100,DataEx!$216:$216,0))</f>
        <v>1133333.3333333333</v>
      </c>
      <c r="N141" s="188">
        <f>+INDEX(DataEx!$1:$1048576,MATCH(Dug!$A141,DataEx!$D:$D,0),MATCH(Dug!N$100,DataEx!$216:$216,0))</f>
        <v>1133333.3333333333</v>
      </c>
      <c r="O141" s="188">
        <f>+INDEX(DataEx!$1:$1048576,MATCH(Dug!$A141,DataEx!$D:$D,0),MATCH(Dug!O$100,DataEx!$216:$216,0))</f>
        <v>1133333.3333333333</v>
      </c>
      <c r="P141" s="188">
        <f>+INDEX(DataEx!$1:$1048576,MATCH(Dug!$A141,DataEx!$D:$D,0),MATCH(Dug!P$100,DataEx!$216:$216,0))</f>
        <v>1133333.3333333333</v>
      </c>
      <c r="Q141" s="188">
        <f>+INDEX(DataEx!$1:$1048576,MATCH(Dug!$A141,DataEx!$D:$D,0),MATCH(Dug!Q$100,DataEx!$216:$216,0))</f>
        <v>1133333.3333333333</v>
      </c>
      <c r="R141" s="188">
        <f>+INDEX(DataEx!$1:$1048576,MATCH(Dug!$A141,DataEx!$D:$D,0),MATCH(Dug!R$100,DataEx!$216:$216,0))</f>
        <v>1133333.3333333333</v>
      </c>
      <c r="S141" s="269">
        <f t="shared" si="20"/>
        <v>13600000.000000002</v>
      </c>
      <c r="T141" s="270">
        <f t="shared" si="21"/>
        <v>4.0080153056320251E-3</v>
      </c>
    </row>
    <row r="142" spans="1:20">
      <c r="A142" s="297" t="str">
        <f t="shared" si="18"/>
        <v>425p</v>
      </c>
      <c r="B142" s="454" t="str">
        <f>+VLOOKUP(LEFT($A142,LEN(A142)-1)*1,Master!$D$27:$G$225,4,FALSE)</f>
        <v>Other Health Care Insurance</v>
      </c>
      <c r="C142" s="455"/>
      <c r="D142" s="455"/>
      <c r="E142" s="455"/>
      <c r="F142" s="455"/>
      <c r="G142" s="188">
        <f>+INDEX(DataEx!$1:$1048576,MATCH(Dug!$A142,DataEx!$D:$D,0),MATCH(Dug!G$100,DataEx!$216:$216,0))</f>
        <v>583333.33333333326</v>
      </c>
      <c r="H142" s="188">
        <f>+INDEX(DataEx!$1:$1048576,MATCH(Dug!$A142,DataEx!$D:$D,0),MATCH(Dug!H$100,DataEx!$216:$216,0))</f>
        <v>583333.33333333326</v>
      </c>
      <c r="I142" s="188">
        <f>+INDEX(DataEx!$1:$1048576,MATCH(Dug!$A142,DataEx!$D:$D,0),MATCH(Dug!I$100,DataEx!$216:$216,0))</f>
        <v>583333.33333333326</v>
      </c>
      <c r="J142" s="188">
        <f>+INDEX(DataEx!$1:$1048576,MATCH(Dug!$A142,DataEx!$D:$D,0),MATCH(Dug!J$100,DataEx!$216:$216,0))</f>
        <v>583333.33333333326</v>
      </c>
      <c r="K142" s="188">
        <f>+INDEX(DataEx!$1:$1048576,MATCH(Dug!$A142,DataEx!$D:$D,0),MATCH(Dug!K$100,DataEx!$216:$216,0))</f>
        <v>583333.33333333326</v>
      </c>
      <c r="L142" s="188">
        <f>+INDEX(DataEx!$1:$1048576,MATCH(Dug!$A142,DataEx!$D:$D,0),MATCH(Dug!L$100,DataEx!$216:$216,0))</f>
        <v>583333.33333333326</v>
      </c>
      <c r="M142" s="188">
        <f>+INDEX(DataEx!$1:$1048576,MATCH(Dug!$A142,DataEx!$D:$D,0),MATCH(Dug!M$100,DataEx!$216:$216,0))</f>
        <v>583333.33333333326</v>
      </c>
      <c r="N142" s="188">
        <f>+INDEX(DataEx!$1:$1048576,MATCH(Dug!$A142,DataEx!$D:$D,0),MATCH(Dug!N$100,DataEx!$216:$216,0))</f>
        <v>583333.33333333326</v>
      </c>
      <c r="O142" s="188">
        <f>+INDEX(DataEx!$1:$1048576,MATCH(Dug!$A142,DataEx!$D:$D,0),MATCH(Dug!O$100,DataEx!$216:$216,0))</f>
        <v>583333.33333333326</v>
      </c>
      <c r="P142" s="188">
        <f>+INDEX(DataEx!$1:$1048576,MATCH(Dug!$A142,DataEx!$D:$D,0),MATCH(Dug!P$100,DataEx!$216:$216,0))</f>
        <v>583333.33333333326</v>
      </c>
      <c r="Q142" s="188">
        <f>+INDEX(DataEx!$1:$1048576,MATCH(Dug!$A142,DataEx!$D:$D,0),MATCH(Dug!Q$100,DataEx!$216:$216,0))</f>
        <v>583333.33333333326</v>
      </c>
      <c r="R142" s="188">
        <f>+INDEX(DataEx!$1:$1048576,MATCH(Dug!$A142,DataEx!$D:$D,0),MATCH(Dug!R$100,DataEx!$216:$216,0))</f>
        <v>583333.33333333326</v>
      </c>
      <c r="S142" s="269">
        <f t="shared" si="20"/>
        <v>6999999.9999999972</v>
      </c>
      <c r="T142" s="270">
        <f t="shared" si="21"/>
        <v>2.0629490543694236E-3</v>
      </c>
    </row>
    <row r="143" spans="1:20">
      <c r="A143" s="297" t="str">
        <f t="shared" si="18"/>
        <v>43p</v>
      </c>
      <c r="B143" s="468" t="str">
        <f>+VLOOKUP(LEFT($A143,LEN(A143)-1)*1,Master!$D$27:$G$225,4,FALSE)</f>
        <v xml:space="preserve">Transfers to Institutions, Individuals, NGO and Public Sector </v>
      </c>
      <c r="C143" s="469"/>
      <c r="D143" s="469"/>
      <c r="E143" s="469"/>
      <c r="F143" s="469"/>
      <c r="G143" s="200">
        <f>+INDEX(DataEx!$1:$1048576,MATCH(Dug!$A143,DataEx!$D:$D,0),MATCH(Dug!G$6,DataEx!$7:$7,0))</f>
        <v>7656724.8525</v>
      </c>
      <c r="H143" s="200">
        <f>+INDEX(DataEx!$1:$1048576,MATCH(Dug!$A143,DataEx!$D:$D,0),MATCH(Dug!H$6,DataEx!$7:$7,0))</f>
        <v>7656724.8525</v>
      </c>
      <c r="I143" s="200">
        <f>+INDEX(DataEx!$1:$1048576,MATCH(Dug!$A143,DataEx!$D:$D,0),MATCH(Dug!I$6,DataEx!$7:$7,0))</f>
        <v>7656724.8525</v>
      </c>
      <c r="J143" s="200">
        <f>+INDEX(DataEx!$1:$1048576,MATCH(Dug!$A143,DataEx!$D:$D,0),MATCH(Dug!J$6,DataEx!$7:$7,0))</f>
        <v>7656724.8525</v>
      </c>
      <c r="K143" s="200">
        <f>+INDEX(DataEx!$1:$1048576,MATCH(Dug!$A143,DataEx!$D:$D,0),MATCH(Dug!K$6,DataEx!$7:$7,0))</f>
        <v>7656724.8525</v>
      </c>
      <c r="L143" s="200">
        <f>+INDEX(DataEx!$1:$1048576,MATCH(Dug!$A143,DataEx!$D:$D,0),MATCH(Dug!L$6,DataEx!$7:$7,0))</f>
        <v>7656724.8525</v>
      </c>
      <c r="M143" s="200">
        <f>+INDEX(DataEx!$1:$1048576,MATCH(Dug!$A143,DataEx!$D:$D,0),MATCH(Dug!M$6,DataEx!$7:$7,0))</f>
        <v>7656724.8525</v>
      </c>
      <c r="N143" s="200">
        <f>+INDEX(DataEx!$1:$1048576,MATCH(Dug!$A143,DataEx!$D:$D,0),MATCH(Dug!N$6,DataEx!$7:$7,0))</f>
        <v>7656724.8525</v>
      </c>
      <c r="O143" s="200">
        <f>+INDEX(DataEx!$1:$1048576,MATCH(Dug!$A143,DataEx!$D:$D,0),MATCH(Dug!O$6,DataEx!$7:$7,0))</f>
        <v>7656724.8525</v>
      </c>
      <c r="P143" s="200">
        <f>+INDEX(DataEx!$1:$1048576,MATCH(Dug!$A143,DataEx!$D:$D,0),MATCH(Dug!P$6,DataEx!$7:$7,0))</f>
        <v>7656724.8525</v>
      </c>
      <c r="Q143" s="200">
        <f>+INDEX(DataEx!$1:$1048576,MATCH(Dug!$A143,DataEx!$D:$D,0),MATCH(Dug!Q$6,DataEx!$7:$7,0))</f>
        <v>7656724.8525</v>
      </c>
      <c r="R143" s="274">
        <f>+INDEX(DataEx!$1:$1048576,MATCH(Dug!$A143,DataEx!$D:$D,0),MATCH(Dug!R$6,DataEx!$7:$7,0))</f>
        <v>7656724.8525</v>
      </c>
      <c r="S143" s="272">
        <f>+SUM(G143:R143)</f>
        <v>91880698.230000019</v>
      </c>
      <c r="T143" s="273">
        <f t="shared" si="21"/>
        <v>2.7077885646911572E-2</v>
      </c>
    </row>
    <row r="144" spans="1:20">
      <c r="A144" s="297" t="str">
        <f t="shared" si="18"/>
        <v>44p</v>
      </c>
      <c r="B144" s="468" t="str">
        <f>+VLOOKUP(LEFT($A144,LEN(A144)-1)*1,Master!$D$27:$G$225,4,FALSE)</f>
        <v>Capital Expenditure</v>
      </c>
      <c r="C144" s="469"/>
      <c r="D144" s="469"/>
      <c r="E144" s="469"/>
      <c r="F144" s="469"/>
      <c r="G144" s="200">
        <f>+INDEX(DataEx!$1:$1048576,MATCH(Dug!$A144,DataEx!$D:$D,0),MATCH(Dug!G$6,DataEx!$7:$7,0))</f>
        <v>0</v>
      </c>
      <c r="H144" s="200">
        <f>+INDEX(DataEx!$1:$1048576,MATCH(Dug!$A144,DataEx!$D:$D,0),MATCH(Dug!H$6,DataEx!$7:$7,0))</f>
        <v>0</v>
      </c>
      <c r="I144" s="200">
        <f>+INDEX(DataEx!$1:$1048576,MATCH(Dug!$A144,DataEx!$D:$D,0),MATCH(Dug!I$6,DataEx!$7:$7,0))</f>
        <v>0</v>
      </c>
      <c r="J144" s="200">
        <f>+INDEX(DataEx!$1:$1048576,MATCH(Dug!$A144,DataEx!$D:$D,0),MATCH(Dug!J$6,DataEx!$7:$7,0))</f>
        <v>0</v>
      </c>
      <c r="K144" s="200">
        <f>+INDEX(DataEx!$1:$1048576,MATCH(Dug!$A144,DataEx!$D:$D,0),MATCH(Dug!K$6,DataEx!$7:$7,0))</f>
        <v>0</v>
      </c>
      <c r="L144" s="200">
        <f>+INDEX(DataEx!$1:$1048576,MATCH(Dug!$A144,DataEx!$D:$D,0),MATCH(Dug!L$6,DataEx!$7:$7,0))</f>
        <v>0</v>
      </c>
      <c r="M144" s="200">
        <f>+INDEX(DataEx!$1:$1048576,MATCH(Dug!$A144,DataEx!$D:$D,0),MATCH(Dug!M$6,DataEx!$7:$7,0))</f>
        <v>0</v>
      </c>
      <c r="N144" s="200">
        <f>+INDEX(DataEx!$1:$1048576,MATCH(Dug!$A144,DataEx!$D:$D,0),MATCH(Dug!N$6,DataEx!$7:$7,0))</f>
        <v>0</v>
      </c>
      <c r="O144" s="200">
        <f>+INDEX(DataEx!$1:$1048576,MATCH(Dug!$A144,DataEx!$D:$D,0),MATCH(Dug!O$6,DataEx!$7:$7,0))</f>
        <v>0</v>
      </c>
      <c r="P144" s="200">
        <f>+INDEX(DataEx!$1:$1048576,MATCH(Dug!$A144,DataEx!$D:$D,0),MATCH(Dug!P$6,DataEx!$7:$7,0))</f>
        <v>0</v>
      </c>
      <c r="Q144" s="200">
        <f>+INDEX(DataEx!$1:$1048576,MATCH(Dug!$A144,DataEx!$D:$D,0),MATCH(Dug!Q$6,DataEx!$7:$7,0))</f>
        <v>0</v>
      </c>
      <c r="R144" s="200">
        <f>+INDEX(DataEx!$1:$1048576,MATCH(Dug!$A144,DataEx!$D:$D,0),MATCH(Dug!R$6,DataEx!$7:$7,0))</f>
        <v>0</v>
      </c>
      <c r="S144" s="272">
        <f t="shared" si="20"/>
        <v>0</v>
      </c>
      <c r="T144" s="273">
        <f t="shared" si="21"/>
        <v>0</v>
      </c>
    </row>
    <row r="145" spans="1:20">
      <c r="A145" s="297" t="str">
        <f t="shared" si="18"/>
        <v>451p</v>
      </c>
      <c r="B145" s="472" t="str">
        <f>+VLOOKUP(LEFT($A145,LEN(A145)-1)*1,Master!$D$27:$G$225,4,FALSE)</f>
        <v>Credits and Borrowings</v>
      </c>
      <c r="C145" s="473"/>
      <c r="D145" s="473"/>
      <c r="E145" s="473"/>
      <c r="F145" s="473"/>
      <c r="G145" s="188">
        <f>+INDEX(DataEx!$1:$1048576,MATCH(Dug!$A145,DataEx!$D:$D,0),MATCH(Dug!G$100,DataEx!$216:$216,0))</f>
        <v>143333.33333333334</v>
      </c>
      <c r="H145" s="188">
        <f>+INDEX(DataEx!$1:$1048576,MATCH(Dug!$A145,DataEx!$D:$D,0),MATCH(Dug!H$100,DataEx!$216:$216,0))</f>
        <v>143333.33333333334</v>
      </c>
      <c r="I145" s="188">
        <f>+INDEX(DataEx!$1:$1048576,MATCH(Dug!$A145,DataEx!$D:$D,0),MATCH(Dug!I$100,DataEx!$216:$216,0))</f>
        <v>143333.33333333334</v>
      </c>
      <c r="J145" s="188">
        <f>+INDEX(DataEx!$1:$1048576,MATCH(Dug!$A145,DataEx!$D:$D,0),MATCH(Dug!J$100,DataEx!$216:$216,0))</f>
        <v>143333.33333333334</v>
      </c>
      <c r="K145" s="188">
        <f>+INDEX(DataEx!$1:$1048576,MATCH(Dug!$A145,DataEx!$D:$D,0),MATCH(Dug!K$100,DataEx!$216:$216,0))</f>
        <v>143333.33333333334</v>
      </c>
      <c r="L145" s="188">
        <f>+INDEX(DataEx!$1:$1048576,MATCH(Dug!$A145,DataEx!$D:$D,0),MATCH(Dug!L$100,DataEx!$216:$216,0))</f>
        <v>143333.33333333334</v>
      </c>
      <c r="M145" s="188">
        <f>+INDEX(DataEx!$1:$1048576,MATCH(Dug!$A145,DataEx!$D:$D,0),MATCH(Dug!M$100,DataEx!$216:$216,0))</f>
        <v>143333.33333333334</v>
      </c>
      <c r="N145" s="188">
        <f>+INDEX(DataEx!$1:$1048576,MATCH(Dug!$A145,DataEx!$D:$D,0),MATCH(Dug!N$100,DataEx!$216:$216,0))</f>
        <v>143333.33333333334</v>
      </c>
      <c r="O145" s="188">
        <f>+INDEX(DataEx!$1:$1048576,MATCH(Dug!$A145,DataEx!$D:$D,0),MATCH(Dug!O$100,DataEx!$216:$216,0))</f>
        <v>143333.33333333334</v>
      </c>
      <c r="P145" s="188">
        <f>+INDEX(DataEx!$1:$1048576,MATCH(Dug!$A145,DataEx!$D:$D,0),MATCH(Dug!P$100,DataEx!$216:$216,0))</f>
        <v>143333.33333333334</v>
      </c>
      <c r="Q145" s="188">
        <f>+INDEX(DataEx!$1:$1048576,MATCH(Dug!$A145,DataEx!$D:$D,0),MATCH(Dug!Q$100,DataEx!$216:$216,0))</f>
        <v>143333.33333333334</v>
      </c>
      <c r="R145" s="188">
        <f>+INDEX(DataEx!$1:$1048576,MATCH(Dug!$A145,DataEx!$D:$D,0),MATCH(Dug!R$100,DataEx!$216:$216,0))</f>
        <v>143333.33333333334</v>
      </c>
      <c r="S145" s="269">
        <f t="shared" si="20"/>
        <v>1719999.9999999998</v>
      </c>
      <c r="T145" s="270">
        <f t="shared" si="21"/>
        <v>5.0689605335934424E-4</v>
      </c>
    </row>
    <row r="146" spans="1:20">
      <c r="A146" s="297" t="str">
        <f t="shared" si="18"/>
        <v>47p</v>
      </c>
      <c r="B146" s="472" t="str">
        <f>+VLOOKUP(LEFT($A146,LEN(A146)-1)*1,Master!$D$27:$G$225,4,FALSE)</f>
        <v>Reserves</v>
      </c>
      <c r="C146" s="473"/>
      <c r="D146" s="473"/>
      <c r="E146" s="473"/>
      <c r="F146" s="473"/>
      <c r="G146" s="188">
        <f>+INDEX(DataEx!$1:$1048576,MATCH(Dug!$A146,DataEx!$D:$D,0),MATCH(Dug!G$100,DataEx!$216:$216,0))</f>
        <v>613005.79833333334</v>
      </c>
      <c r="H146" s="188">
        <f>+INDEX(DataEx!$1:$1048576,MATCH(Dug!$A146,DataEx!$D:$D,0),MATCH(Dug!H$100,DataEx!$216:$216,0))</f>
        <v>613005.79833333334</v>
      </c>
      <c r="I146" s="188">
        <f>+INDEX(DataEx!$1:$1048576,MATCH(Dug!$A146,DataEx!$D:$D,0),MATCH(Dug!I$100,DataEx!$216:$216,0))</f>
        <v>613005.79833333334</v>
      </c>
      <c r="J146" s="188">
        <f>+INDEX(DataEx!$1:$1048576,MATCH(Dug!$A146,DataEx!$D:$D,0),MATCH(Dug!J$100,DataEx!$216:$216,0))</f>
        <v>613005.79833333334</v>
      </c>
      <c r="K146" s="188">
        <f>+INDEX(DataEx!$1:$1048576,MATCH(Dug!$A146,DataEx!$D:$D,0),MATCH(Dug!K$100,DataEx!$216:$216,0))</f>
        <v>613005.79833333334</v>
      </c>
      <c r="L146" s="188">
        <f>+INDEX(DataEx!$1:$1048576,MATCH(Dug!$A146,DataEx!$D:$D,0),MATCH(Dug!L$100,DataEx!$216:$216,0))</f>
        <v>613005.79833333334</v>
      </c>
      <c r="M146" s="188">
        <f>+INDEX(DataEx!$1:$1048576,MATCH(Dug!$A146,DataEx!$D:$D,0),MATCH(Dug!M$100,DataEx!$216:$216,0))</f>
        <v>613005.79833333334</v>
      </c>
      <c r="N146" s="188">
        <f>+INDEX(DataEx!$1:$1048576,MATCH(Dug!$A146,DataEx!$D:$D,0),MATCH(Dug!N$100,DataEx!$216:$216,0))</f>
        <v>613005.79833333334</v>
      </c>
      <c r="O146" s="188">
        <f>+INDEX(DataEx!$1:$1048576,MATCH(Dug!$A146,DataEx!$D:$D,0),MATCH(Dug!O$100,DataEx!$216:$216,0))</f>
        <v>613005.79833333334</v>
      </c>
      <c r="P146" s="188">
        <f>+INDEX(DataEx!$1:$1048576,MATCH(Dug!$A146,DataEx!$D:$D,0),MATCH(Dug!P$100,DataEx!$216:$216,0))</f>
        <v>613005.79833333334</v>
      </c>
      <c r="Q146" s="188">
        <f>+INDEX(DataEx!$1:$1048576,MATCH(Dug!$A146,DataEx!$D:$D,0),MATCH(Dug!Q$100,DataEx!$216:$216,0))</f>
        <v>613005.79833333334</v>
      </c>
      <c r="R146" s="188">
        <f>+INDEX(DataEx!$1:$1048576,MATCH(Dug!$A146,DataEx!$D:$D,0),MATCH(Dug!R$100,DataEx!$216:$216,0))</f>
        <v>613005.79833333334</v>
      </c>
      <c r="S146" s="269">
        <f t="shared" si="20"/>
        <v>7356069.5800000019</v>
      </c>
      <c r="T146" s="270">
        <f t="shared" si="21"/>
        <v>2.1678852548480993E-3</v>
      </c>
    </row>
    <row r="147" spans="1:20" ht="13.5" thickBot="1">
      <c r="A147" s="297" t="str">
        <f t="shared" si="18"/>
        <v>462p</v>
      </c>
      <c r="B147" s="474" t="str">
        <f>+VLOOKUP(LEFT($A147,LEN(A147)-1)*1,Master!$D$27:$G$225,4,FALSE)</f>
        <v>Repayment of Guarantees</v>
      </c>
      <c r="C147" s="475"/>
      <c r="D147" s="475"/>
      <c r="E147" s="475"/>
      <c r="F147" s="475"/>
      <c r="G147" s="188">
        <f>+INDEX(DataEx!$1:$1048576,MATCH(Dug!$A147,DataEx!$D:$D,0),MATCH(Dug!G$100,DataEx!$216:$216,0))</f>
        <v>0</v>
      </c>
      <c r="H147" s="188">
        <f>+INDEX(DataEx!$1:$1048576,MATCH(Dug!$A147,DataEx!$D:$D,0),MATCH(Dug!H$100,DataEx!$216:$216,0))</f>
        <v>0</v>
      </c>
      <c r="I147" s="188">
        <f>+INDEX(DataEx!$1:$1048576,MATCH(Dug!$A147,DataEx!$D:$D,0),MATCH(Dug!I$100,DataEx!$216:$216,0))</f>
        <v>0</v>
      </c>
      <c r="J147" s="188">
        <f>+INDEX(DataEx!$1:$1048576,MATCH(Dug!$A147,DataEx!$D:$D,0),MATCH(Dug!J$100,DataEx!$216:$216,0))</f>
        <v>0</v>
      </c>
      <c r="K147" s="188">
        <f>+INDEX(DataEx!$1:$1048576,MATCH(Dug!$A147,DataEx!$D:$D,0),MATCH(Dug!K$100,DataEx!$216:$216,0))</f>
        <v>0</v>
      </c>
      <c r="L147" s="188">
        <f>+INDEX(DataEx!$1:$1048576,MATCH(Dug!$A147,DataEx!$D:$D,0),MATCH(Dug!L$100,DataEx!$216:$216,0))</f>
        <v>0</v>
      </c>
      <c r="M147" s="188">
        <f>+INDEX(DataEx!$1:$1048576,MATCH(Dug!$A147,DataEx!$D:$D,0),MATCH(Dug!M$100,DataEx!$216:$216,0))</f>
        <v>0</v>
      </c>
      <c r="N147" s="188">
        <f>+INDEX(DataEx!$1:$1048576,MATCH(Dug!$A147,DataEx!$D:$D,0),MATCH(Dug!N$100,DataEx!$216:$216,0))</f>
        <v>0</v>
      </c>
      <c r="O147" s="188">
        <f>+INDEX(DataEx!$1:$1048576,MATCH(Dug!$A147,DataEx!$D:$D,0),MATCH(Dug!O$100,DataEx!$216:$216,0))</f>
        <v>0</v>
      </c>
      <c r="P147" s="188">
        <f>+INDEX(DataEx!$1:$1048576,MATCH(Dug!$A147,DataEx!$D:$D,0),MATCH(Dug!P$100,DataEx!$216:$216,0))</f>
        <v>0</v>
      </c>
      <c r="Q147" s="188">
        <f>+INDEX(DataEx!$1:$1048576,MATCH(Dug!$A147,DataEx!$D:$D,0),MATCH(Dug!Q$100,DataEx!$216:$216,0))</f>
        <v>0</v>
      </c>
      <c r="R147" s="188">
        <f>+INDEX(DataEx!$1:$1048576,MATCH(Dug!$A147,DataEx!$D:$D,0),MATCH(Dug!R$100,DataEx!$216:$216,0))</f>
        <v>0</v>
      </c>
      <c r="S147" s="283">
        <f t="shared" si="20"/>
        <v>0</v>
      </c>
      <c r="T147" s="284">
        <f t="shared" si="21"/>
        <v>0</v>
      </c>
    </row>
    <row r="148" spans="1:20" ht="13.5" thickBot="1">
      <c r="A148" s="298" t="str">
        <f t="shared" si="18"/>
        <v>1000p</v>
      </c>
      <c r="B148" s="476" t="str">
        <f>+VLOOKUP(LEFT($A148,LEN(A148)-1)*1,Master!$D$27:$G$225,4,FALSE)</f>
        <v>Surplus / deficit</v>
      </c>
      <c r="C148" s="477"/>
      <c r="D148" s="477"/>
      <c r="E148" s="477"/>
      <c r="F148" s="477"/>
      <c r="G148" s="176" t="e">
        <f>+G104-G124</f>
        <v>#N/A</v>
      </c>
      <c r="H148" s="176" t="e">
        <f t="shared" ref="H148:R148" si="27">+H104-H124</f>
        <v>#N/A</v>
      </c>
      <c r="I148" s="176" t="e">
        <f t="shared" si="27"/>
        <v>#N/A</v>
      </c>
      <c r="J148" s="176" t="e">
        <f t="shared" si="27"/>
        <v>#N/A</v>
      </c>
      <c r="K148" s="176" t="e">
        <f t="shared" si="27"/>
        <v>#N/A</v>
      </c>
      <c r="L148" s="176" t="e">
        <f t="shared" si="27"/>
        <v>#N/A</v>
      </c>
      <c r="M148" s="176" t="e">
        <f t="shared" si="27"/>
        <v>#N/A</v>
      </c>
      <c r="N148" s="176" t="e">
        <f t="shared" si="27"/>
        <v>#N/A</v>
      </c>
      <c r="O148" s="176" t="e">
        <f t="shared" si="27"/>
        <v>#N/A</v>
      </c>
      <c r="P148" s="176" t="e">
        <f t="shared" si="27"/>
        <v>#N/A</v>
      </c>
      <c r="Q148" s="176" t="e">
        <f t="shared" si="27"/>
        <v>#N/A</v>
      </c>
      <c r="R148" s="176" t="e">
        <f t="shared" si="27"/>
        <v>#N/A</v>
      </c>
      <c r="S148" s="285" t="e">
        <f t="shared" si="20"/>
        <v>#N/A</v>
      </c>
      <c r="T148" s="286" t="e">
        <f t="shared" si="21"/>
        <v>#N/A</v>
      </c>
    </row>
    <row r="149" spans="1:20" ht="13.5" thickBot="1">
      <c r="A149" s="298" t="str">
        <f t="shared" si="18"/>
        <v>1001p</v>
      </c>
      <c r="B149" s="478" t="str">
        <f>+VLOOKUP(LEFT($A149,LEN(A149)-1)*1,Master!$D$27:$G$225,4,FALSE)</f>
        <v>Primary balance</v>
      </c>
      <c r="C149" s="479"/>
      <c r="D149" s="479"/>
      <c r="E149" s="479"/>
      <c r="F149" s="479"/>
      <c r="G149" s="230" t="e">
        <f>+G148+G132</f>
        <v>#N/A</v>
      </c>
      <c r="H149" s="230" t="e">
        <f t="shared" ref="H149:R149" si="28">+H148+H132</f>
        <v>#N/A</v>
      </c>
      <c r="I149" s="230" t="e">
        <f t="shared" si="28"/>
        <v>#N/A</v>
      </c>
      <c r="J149" s="230" t="e">
        <f t="shared" si="28"/>
        <v>#N/A</v>
      </c>
      <c r="K149" s="230" t="e">
        <f t="shared" si="28"/>
        <v>#N/A</v>
      </c>
      <c r="L149" s="230" t="e">
        <f t="shared" si="28"/>
        <v>#N/A</v>
      </c>
      <c r="M149" s="230" t="e">
        <f t="shared" si="28"/>
        <v>#N/A</v>
      </c>
      <c r="N149" s="230" t="e">
        <f t="shared" si="28"/>
        <v>#N/A</v>
      </c>
      <c r="O149" s="230" t="e">
        <f t="shared" si="28"/>
        <v>#N/A</v>
      </c>
      <c r="P149" s="230" t="e">
        <f t="shared" si="28"/>
        <v>#N/A</v>
      </c>
      <c r="Q149" s="230" t="e">
        <f t="shared" si="28"/>
        <v>#N/A</v>
      </c>
      <c r="R149" s="230" t="e">
        <f t="shared" si="28"/>
        <v>#N/A</v>
      </c>
      <c r="S149" s="285" t="e">
        <f t="shared" si="20"/>
        <v>#N/A</v>
      </c>
      <c r="T149" s="286" t="e">
        <f t="shared" si="21"/>
        <v>#N/A</v>
      </c>
    </row>
    <row r="150" spans="1:20">
      <c r="A150" s="298" t="str">
        <f t="shared" si="18"/>
        <v>46p</v>
      </c>
      <c r="B150" s="470" t="str">
        <f>+VLOOKUP(LEFT($A150,LEN(A150)-1)*1,Master!$D$27:$G$225,4,FALSE)</f>
        <v>Repayment of Debt</v>
      </c>
      <c r="C150" s="471"/>
      <c r="D150" s="471"/>
      <c r="E150" s="471"/>
      <c r="F150" s="471"/>
      <c r="G150" s="218">
        <f>+SUM(G151:G153)</f>
        <v>9889761</v>
      </c>
      <c r="H150" s="218">
        <f t="shared" ref="H150:R150" si="29">+SUM(H151:H153)</f>
        <v>9889761</v>
      </c>
      <c r="I150" s="218">
        <f t="shared" si="29"/>
        <v>9889761</v>
      </c>
      <c r="J150" s="218">
        <f t="shared" si="29"/>
        <v>9889761</v>
      </c>
      <c r="K150" s="218">
        <f t="shared" si="29"/>
        <v>9889761</v>
      </c>
      <c r="L150" s="218">
        <f t="shared" si="29"/>
        <v>9889761</v>
      </c>
      <c r="M150" s="218">
        <f t="shared" si="29"/>
        <v>9889761</v>
      </c>
      <c r="N150" s="218">
        <f t="shared" si="29"/>
        <v>9889761</v>
      </c>
      <c r="O150" s="218">
        <f t="shared" si="29"/>
        <v>9889761</v>
      </c>
      <c r="P150" s="218">
        <f t="shared" si="29"/>
        <v>9889761</v>
      </c>
      <c r="Q150" s="218">
        <f t="shared" si="29"/>
        <v>9889761</v>
      </c>
      <c r="R150" s="218">
        <f t="shared" si="29"/>
        <v>9889761</v>
      </c>
      <c r="S150" s="287">
        <f t="shared" si="20"/>
        <v>118677132</v>
      </c>
      <c r="T150" s="288">
        <f t="shared" si="21"/>
        <v>3.4974982462096481E-2</v>
      </c>
    </row>
    <row r="151" spans="1:20">
      <c r="A151" s="298" t="str">
        <f t="shared" si="18"/>
        <v>4611p</v>
      </c>
      <c r="B151" s="496" t="str">
        <f>+VLOOKUP(LEFT($A151,LEN(A151)-1)*1,Master!$D$27:$G$225,4,FALSE)</f>
        <v>Repayment of Domestic Debt</v>
      </c>
      <c r="C151" s="497"/>
      <c r="D151" s="497"/>
      <c r="E151" s="497"/>
      <c r="F151" s="497"/>
      <c r="G151" s="236">
        <f>+INDEX(DataEx!$1:$1048576,MATCH(Dug!$A151,DataEx!$D:$D,0),MATCH(Dug!G$6,DataEx!$7:$7,0))</f>
        <v>1983333.3333333333</v>
      </c>
      <c r="H151" s="236">
        <f>+INDEX(DataEx!$1:$1048576,MATCH(Dug!$A151,DataEx!$D:$D,0),MATCH(Dug!H$6,DataEx!$7:$7,0))</f>
        <v>1983333.3333333333</v>
      </c>
      <c r="I151" s="236">
        <f>+INDEX(DataEx!$1:$1048576,MATCH(Dug!$A151,DataEx!$D:$D,0),MATCH(Dug!I$6,DataEx!$7:$7,0))</f>
        <v>1983333.3333333333</v>
      </c>
      <c r="J151" s="236">
        <f>+INDEX(DataEx!$1:$1048576,MATCH(Dug!$A151,DataEx!$D:$D,0),MATCH(Dug!J$6,DataEx!$7:$7,0))</f>
        <v>1983333.3333333333</v>
      </c>
      <c r="K151" s="236">
        <f>+INDEX(DataEx!$1:$1048576,MATCH(Dug!$A151,DataEx!$D:$D,0),MATCH(Dug!K$6,DataEx!$7:$7,0))</f>
        <v>1983333.3333333333</v>
      </c>
      <c r="L151" s="236">
        <f>+INDEX(DataEx!$1:$1048576,MATCH(Dug!$A151,DataEx!$D:$D,0),MATCH(Dug!L$6,DataEx!$7:$7,0))</f>
        <v>1983333.3333333333</v>
      </c>
      <c r="M151" s="236">
        <f>+INDEX(DataEx!$1:$1048576,MATCH(Dug!$A151,DataEx!$D:$D,0),MATCH(Dug!M$6,DataEx!$7:$7,0))</f>
        <v>1983333.3333333333</v>
      </c>
      <c r="N151" s="236">
        <f>+INDEX(DataEx!$1:$1048576,MATCH(Dug!$A151,DataEx!$D:$D,0),MATCH(Dug!N$6,DataEx!$7:$7,0))</f>
        <v>1983333.3333333333</v>
      </c>
      <c r="O151" s="236">
        <f>+INDEX(DataEx!$1:$1048576,MATCH(Dug!$A151,DataEx!$D:$D,0),MATCH(Dug!O$6,DataEx!$7:$7,0))</f>
        <v>1983333.3333333333</v>
      </c>
      <c r="P151" s="236">
        <f>+INDEX(DataEx!$1:$1048576,MATCH(Dug!$A151,DataEx!$D:$D,0),MATCH(Dug!P$6,DataEx!$7:$7,0))</f>
        <v>1983333.3333333333</v>
      </c>
      <c r="Q151" s="236">
        <f>+INDEX(DataEx!$1:$1048576,MATCH(Dug!$A151,DataEx!$D:$D,0),MATCH(Dug!Q$6,DataEx!$7:$7,0))</f>
        <v>1983333.3333333333</v>
      </c>
      <c r="R151" s="236">
        <f>+INDEX(DataEx!$1:$1048576,MATCH(Dug!$A151,DataEx!$D:$D,0),MATCH(Dug!R$6,DataEx!$7:$7,0))</f>
        <v>1983333.3333333333</v>
      </c>
      <c r="S151" s="289">
        <f t="shared" si="20"/>
        <v>23799999.999999996</v>
      </c>
      <c r="T151" s="290">
        <f t="shared" si="21"/>
        <v>7.0140267848560426E-3</v>
      </c>
    </row>
    <row r="152" spans="1:20">
      <c r="A152" s="298" t="str">
        <f t="shared" si="18"/>
        <v>4612p</v>
      </c>
      <c r="B152" s="472" t="str">
        <f>+VLOOKUP(LEFT($A152,LEN(A152)-1)*1,Master!$D$27:$G$225,4,FALSE)</f>
        <v>Repayment of Foreign Debt</v>
      </c>
      <c r="C152" s="473"/>
      <c r="D152" s="473"/>
      <c r="E152" s="473"/>
      <c r="F152" s="473"/>
      <c r="G152" s="236">
        <f>+INDEX(DataEx!$1:$1048576,MATCH(Dug!$A152,DataEx!$D:$D,0),MATCH(Dug!G$6,DataEx!$7:$7,0))</f>
        <v>5225000</v>
      </c>
      <c r="H152" s="236">
        <f>+INDEX(DataEx!$1:$1048576,MATCH(Dug!$A152,DataEx!$D:$D,0),MATCH(Dug!H$6,DataEx!$7:$7,0))</f>
        <v>5225000</v>
      </c>
      <c r="I152" s="236">
        <f>+INDEX(DataEx!$1:$1048576,MATCH(Dug!$A152,DataEx!$D:$D,0),MATCH(Dug!I$6,DataEx!$7:$7,0))</f>
        <v>5225000</v>
      </c>
      <c r="J152" s="236">
        <f>+INDEX(DataEx!$1:$1048576,MATCH(Dug!$A152,DataEx!$D:$D,0),MATCH(Dug!J$6,DataEx!$7:$7,0))</f>
        <v>5225000</v>
      </c>
      <c r="K152" s="236">
        <f>+INDEX(DataEx!$1:$1048576,MATCH(Dug!$A152,DataEx!$D:$D,0),MATCH(Dug!K$6,DataEx!$7:$7,0))</f>
        <v>5225000</v>
      </c>
      <c r="L152" s="236">
        <f>+INDEX(DataEx!$1:$1048576,MATCH(Dug!$A152,DataEx!$D:$D,0),MATCH(Dug!L$6,DataEx!$7:$7,0))</f>
        <v>5225000</v>
      </c>
      <c r="M152" s="236">
        <f>+INDEX(DataEx!$1:$1048576,MATCH(Dug!$A152,DataEx!$D:$D,0),MATCH(Dug!M$6,DataEx!$7:$7,0))</f>
        <v>5225000</v>
      </c>
      <c r="N152" s="236">
        <f>+INDEX(DataEx!$1:$1048576,MATCH(Dug!$A152,DataEx!$D:$D,0),MATCH(Dug!N$6,DataEx!$7:$7,0))</f>
        <v>5225000</v>
      </c>
      <c r="O152" s="236">
        <f>+INDEX(DataEx!$1:$1048576,MATCH(Dug!$A152,DataEx!$D:$D,0),MATCH(Dug!O$6,DataEx!$7:$7,0))</f>
        <v>5225000</v>
      </c>
      <c r="P152" s="236">
        <f>+INDEX(DataEx!$1:$1048576,MATCH(Dug!$A152,DataEx!$D:$D,0),MATCH(Dug!P$6,DataEx!$7:$7,0))</f>
        <v>5225000</v>
      </c>
      <c r="Q152" s="236">
        <f>+INDEX(DataEx!$1:$1048576,MATCH(Dug!$A152,DataEx!$D:$D,0),MATCH(Dug!Q$6,DataEx!$7:$7,0))</f>
        <v>5225000</v>
      </c>
      <c r="R152" s="236">
        <f>+INDEX(DataEx!$1:$1048576,MATCH(Dug!$A152,DataEx!$D:$D,0),MATCH(Dug!R$6,DataEx!$7:$7,0))</f>
        <v>5225000</v>
      </c>
      <c r="S152" s="289">
        <f t="shared" si="20"/>
        <v>62700000</v>
      </c>
      <c r="T152" s="290">
        <f t="shared" si="21"/>
        <v>1.8478129386994703E-2</v>
      </c>
    </row>
    <row r="153" spans="1:20" ht="13.5" thickBot="1">
      <c r="A153" s="298" t="str">
        <f t="shared" si="18"/>
        <v>4630p</v>
      </c>
      <c r="B153" s="474" t="str">
        <f>+VLOOKUP(LEFT($A153,LEN(A153)-1)*1,Master!$D$27:$G$225,4,FALSE)</f>
        <v>Repayments of Arrears</v>
      </c>
      <c r="C153" s="475"/>
      <c r="D153" s="475"/>
      <c r="E153" s="475"/>
      <c r="F153" s="475"/>
      <c r="G153" s="236">
        <f>+INDEX(DataEx!$1:$1048576,MATCH(Dug!$A153,DataEx!$D:$D,0),MATCH(Dug!G$6,DataEx!$7:$7,0))</f>
        <v>2681427.6666666665</v>
      </c>
      <c r="H153" s="236">
        <f>+INDEX(DataEx!$1:$1048576,MATCH(Dug!$A153,DataEx!$D:$D,0),MATCH(Dug!H$6,DataEx!$7:$7,0))</f>
        <v>2681427.6666666665</v>
      </c>
      <c r="I153" s="236">
        <f>+INDEX(DataEx!$1:$1048576,MATCH(Dug!$A153,DataEx!$D:$D,0),MATCH(Dug!I$6,DataEx!$7:$7,0))</f>
        <v>2681427.6666666665</v>
      </c>
      <c r="J153" s="236">
        <f>+INDEX(DataEx!$1:$1048576,MATCH(Dug!$A153,DataEx!$D:$D,0),MATCH(Dug!J$6,DataEx!$7:$7,0))</f>
        <v>2681427.6666666665</v>
      </c>
      <c r="K153" s="236">
        <f>+INDEX(DataEx!$1:$1048576,MATCH(Dug!$A153,DataEx!$D:$D,0),MATCH(Dug!K$6,DataEx!$7:$7,0))</f>
        <v>2681427.6666666665</v>
      </c>
      <c r="L153" s="236">
        <f>+INDEX(DataEx!$1:$1048576,MATCH(Dug!$A153,DataEx!$D:$D,0),MATCH(Dug!L$6,DataEx!$7:$7,0))</f>
        <v>2681427.6666666665</v>
      </c>
      <c r="M153" s="236">
        <f>+INDEX(DataEx!$1:$1048576,MATCH(Dug!$A153,DataEx!$D:$D,0),MATCH(Dug!M$6,DataEx!$7:$7,0))</f>
        <v>2681427.6666666665</v>
      </c>
      <c r="N153" s="236">
        <f>+INDEX(DataEx!$1:$1048576,MATCH(Dug!$A153,DataEx!$D:$D,0),MATCH(Dug!N$6,DataEx!$7:$7,0))</f>
        <v>2681427.6666666665</v>
      </c>
      <c r="O153" s="236">
        <f>+INDEX(DataEx!$1:$1048576,MATCH(Dug!$A153,DataEx!$D:$D,0),MATCH(Dug!O$6,DataEx!$7:$7,0))</f>
        <v>2681427.6666666665</v>
      </c>
      <c r="P153" s="236">
        <f>+INDEX(DataEx!$1:$1048576,MATCH(Dug!$A153,DataEx!$D:$D,0),MATCH(Dug!P$6,DataEx!$7:$7,0))</f>
        <v>2681427.6666666665</v>
      </c>
      <c r="Q153" s="236">
        <f>+INDEX(DataEx!$1:$1048576,MATCH(Dug!$A153,DataEx!$D:$D,0),MATCH(Dug!Q$6,DataEx!$7:$7,0))</f>
        <v>2681427.6666666665</v>
      </c>
      <c r="R153" s="236">
        <f>+INDEX(DataEx!$1:$1048576,MATCH(Dug!$A153,DataEx!$D:$D,0),MATCH(Dug!R$6,DataEx!$7:$7,0))</f>
        <v>2681427.6666666665</v>
      </c>
      <c r="S153" s="289">
        <f t="shared" si="20"/>
        <v>32177132.000000004</v>
      </c>
      <c r="T153" s="290">
        <f t="shared" si="21"/>
        <v>9.4828262902457369E-3</v>
      </c>
    </row>
    <row r="154" spans="1:20" ht="13.5" thickBot="1">
      <c r="A154" s="298" t="str">
        <f t="shared" si="18"/>
        <v>1002p</v>
      </c>
      <c r="B154" s="498" t="str">
        <f>+VLOOKUP(LEFT($A154,LEN(A154)-1)*1,Master!$D$27:$G$225,4,FALSE)</f>
        <v>Financing needs</v>
      </c>
      <c r="C154" s="499"/>
      <c r="D154" s="499"/>
      <c r="E154" s="499"/>
      <c r="F154" s="499"/>
      <c r="G154" s="242" t="e">
        <f>+G148-G150</f>
        <v>#N/A</v>
      </c>
      <c r="H154" s="242" t="e">
        <f t="shared" ref="H154:R154" si="30">+H148-H150</f>
        <v>#N/A</v>
      </c>
      <c r="I154" s="242" t="e">
        <f t="shared" si="30"/>
        <v>#N/A</v>
      </c>
      <c r="J154" s="242" t="e">
        <f t="shared" si="30"/>
        <v>#N/A</v>
      </c>
      <c r="K154" s="242" t="e">
        <f t="shared" si="30"/>
        <v>#N/A</v>
      </c>
      <c r="L154" s="242" t="e">
        <f t="shared" si="30"/>
        <v>#N/A</v>
      </c>
      <c r="M154" s="242" t="e">
        <f t="shared" si="30"/>
        <v>#N/A</v>
      </c>
      <c r="N154" s="242" t="e">
        <f t="shared" si="30"/>
        <v>#N/A</v>
      </c>
      <c r="O154" s="242" t="e">
        <f t="shared" si="30"/>
        <v>#N/A</v>
      </c>
      <c r="P154" s="242" t="e">
        <f t="shared" si="30"/>
        <v>#N/A</v>
      </c>
      <c r="Q154" s="242" t="e">
        <f t="shared" si="30"/>
        <v>#N/A</v>
      </c>
      <c r="R154" s="242" t="e">
        <f t="shared" si="30"/>
        <v>#N/A</v>
      </c>
      <c r="S154" s="291" t="e">
        <f t="shared" si="20"/>
        <v>#N/A</v>
      </c>
      <c r="T154" s="292" t="e">
        <f t="shared" si="21"/>
        <v>#N/A</v>
      </c>
    </row>
    <row r="155" spans="1:20" ht="13.5" thickBot="1">
      <c r="A155" s="298" t="str">
        <f t="shared" si="18"/>
        <v>1003p</v>
      </c>
      <c r="B155" s="462" t="str">
        <f>+VLOOKUP(LEFT($A155,LEN(A155)-1)*1,Master!$D$27:$G$225,4,FALSE)</f>
        <v>Financing</v>
      </c>
      <c r="C155" s="463"/>
      <c r="D155" s="463"/>
      <c r="E155" s="463"/>
      <c r="F155" s="463"/>
      <c r="G155" s="176" t="e">
        <f>+SUM(G156:G159)</f>
        <v>#N/A</v>
      </c>
      <c r="H155" s="176" t="e">
        <f t="shared" ref="H155:R155" si="31">+SUM(H156:H159)</f>
        <v>#N/A</v>
      </c>
      <c r="I155" s="176" t="e">
        <f t="shared" si="31"/>
        <v>#N/A</v>
      </c>
      <c r="J155" s="176" t="e">
        <f t="shared" si="31"/>
        <v>#N/A</v>
      </c>
      <c r="K155" s="176" t="e">
        <f t="shared" si="31"/>
        <v>#N/A</v>
      </c>
      <c r="L155" s="176" t="e">
        <f t="shared" si="31"/>
        <v>#N/A</v>
      </c>
      <c r="M155" s="176" t="e">
        <f t="shared" si="31"/>
        <v>#N/A</v>
      </c>
      <c r="N155" s="176" t="e">
        <f t="shared" si="31"/>
        <v>#N/A</v>
      </c>
      <c r="O155" s="176" t="e">
        <f t="shared" si="31"/>
        <v>#N/A</v>
      </c>
      <c r="P155" s="176" t="e">
        <f t="shared" si="31"/>
        <v>#N/A</v>
      </c>
      <c r="Q155" s="176" t="e">
        <f t="shared" si="31"/>
        <v>#N/A</v>
      </c>
      <c r="R155" s="176" t="e">
        <f t="shared" si="31"/>
        <v>#N/A</v>
      </c>
      <c r="S155" s="293" t="e">
        <f t="shared" si="20"/>
        <v>#N/A</v>
      </c>
      <c r="T155" s="294" t="e">
        <f t="shared" si="21"/>
        <v>#N/A</v>
      </c>
    </row>
    <row r="156" spans="1:20">
      <c r="A156" s="298" t="str">
        <f t="shared" si="18"/>
        <v>7511p</v>
      </c>
      <c r="B156" s="496" t="str">
        <f>+VLOOKUP(LEFT($A156,LEN(A156)-1)*1,Master!$D$27:$G$225,4,FALSE)</f>
        <v>Domestic Loans and Borrowings</v>
      </c>
      <c r="C156" s="497"/>
      <c r="D156" s="497"/>
      <c r="E156" s="497"/>
      <c r="F156" s="497"/>
      <c r="G156" s="236">
        <f>+INDEX(DataEx!$1:$1048576,MATCH(Dug!$A156,DataEx!$D:$D,0),MATCH(Dug!G$6,DataEx!$7:$7,0))</f>
        <v>0</v>
      </c>
      <c r="H156" s="236">
        <f>+INDEX(DataEx!$1:$1048576,MATCH(Dug!$A156,DataEx!$D:$D,0),MATCH(Dug!H$6,DataEx!$7:$7,0))</f>
        <v>0</v>
      </c>
      <c r="I156" s="236">
        <f>+INDEX(DataEx!$1:$1048576,MATCH(Dug!$A156,DataEx!$D:$D,0),MATCH(Dug!I$6,DataEx!$7:$7,0))</f>
        <v>0</v>
      </c>
      <c r="J156" s="236">
        <f>+INDEX(DataEx!$1:$1048576,MATCH(Dug!$A156,DataEx!$D:$D,0),MATCH(Dug!J$6,DataEx!$7:$7,0))</f>
        <v>0</v>
      </c>
      <c r="K156" s="236">
        <f>+INDEX(DataEx!$1:$1048576,MATCH(Dug!$A156,DataEx!$D:$D,0),MATCH(Dug!K$6,DataEx!$7:$7,0))</f>
        <v>0</v>
      </c>
      <c r="L156" s="236">
        <f>+INDEX(DataEx!$1:$1048576,MATCH(Dug!$A156,DataEx!$D:$D,0),MATCH(Dug!L$6,DataEx!$7:$7,0))</f>
        <v>0</v>
      </c>
      <c r="M156" s="236">
        <f>+INDEX(DataEx!$1:$1048576,MATCH(Dug!$A156,DataEx!$D:$D,0),MATCH(Dug!M$6,DataEx!$7:$7,0))</f>
        <v>0</v>
      </c>
      <c r="N156" s="236">
        <f>+INDEX(DataEx!$1:$1048576,MATCH(Dug!$A156,DataEx!$D:$D,0),MATCH(Dug!N$6,DataEx!$7:$7,0))</f>
        <v>0</v>
      </c>
      <c r="O156" s="236">
        <f>+INDEX(DataEx!$1:$1048576,MATCH(Dug!$A156,DataEx!$D:$D,0),MATCH(Dug!O$6,DataEx!$7:$7,0))</f>
        <v>0</v>
      </c>
      <c r="P156" s="236">
        <f>+INDEX(DataEx!$1:$1048576,MATCH(Dug!$A156,DataEx!$D:$D,0),MATCH(Dug!P$6,DataEx!$7:$7,0))</f>
        <v>0</v>
      </c>
      <c r="Q156" s="236">
        <f>+INDEX(DataEx!$1:$1048576,MATCH(Dug!$A156,DataEx!$D:$D,0),MATCH(Dug!Q$6,DataEx!$7:$7,0))</f>
        <v>0</v>
      </c>
      <c r="R156" s="236">
        <f>+INDEX(DataEx!$1:$1048576,MATCH(Dug!$A156,DataEx!$D:$D,0),MATCH(Dug!R$6,DataEx!$7:$7,0))</f>
        <v>0</v>
      </c>
      <c r="S156" s="289">
        <f t="shared" si="20"/>
        <v>0</v>
      </c>
      <c r="T156" s="290">
        <f t="shared" si="21"/>
        <v>0</v>
      </c>
    </row>
    <row r="157" spans="1:20">
      <c r="A157" s="298" t="str">
        <f t="shared" si="18"/>
        <v>7512p</v>
      </c>
      <c r="B157" s="472" t="str">
        <f>+VLOOKUP(LEFT($A157,LEN(A157)-1)*1,Master!$D$27:$G$225,4,FALSE)</f>
        <v>Foreign Loans and Borrowings</v>
      </c>
      <c r="C157" s="473"/>
      <c r="D157" s="473"/>
      <c r="E157" s="473"/>
      <c r="F157" s="473"/>
      <c r="G157" s="236">
        <f>+INDEX(DataEx!$1:$1048576,MATCH(Dug!$A157,DataEx!$D:$D,0),MATCH(Dug!G$6,DataEx!$7:$7,0))</f>
        <v>0</v>
      </c>
      <c r="H157" s="236">
        <f>+INDEX(DataEx!$1:$1048576,MATCH(Dug!$A157,DataEx!$D:$D,0),MATCH(Dug!H$6,DataEx!$7:$7,0))</f>
        <v>0</v>
      </c>
      <c r="I157" s="236">
        <f>+INDEX(DataEx!$1:$1048576,MATCH(Dug!$A157,DataEx!$D:$D,0),MATCH(Dug!I$6,DataEx!$7:$7,0))</f>
        <v>0</v>
      </c>
      <c r="J157" s="236">
        <f>+INDEX(DataEx!$1:$1048576,MATCH(Dug!$A157,DataEx!$D:$D,0),MATCH(Dug!J$6,DataEx!$7:$7,0))</f>
        <v>200000000</v>
      </c>
      <c r="K157" s="236">
        <f>+INDEX(DataEx!$1:$1048576,MATCH(Dug!$A157,DataEx!$D:$D,0),MATCH(Dug!K$6,DataEx!$7:$7,0))</f>
        <v>0</v>
      </c>
      <c r="L157" s="236">
        <f>+INDEX(DataEx!$1:$1048576,MATCH(Dug!$A157,DataEx!$D:$D,0),MATCH(Dug!L$6,DataEx!$7:$7,0))</f>
        <v>0</v>
      </c>
      <c r="M157" s="236">
        <f>+INDEX(DataEx!$1:$1048576,MATCH(Dug!$A157,DataEx!$D:$D,0),MATCH(Dug!M$6,DataEx!$7:$7,0))</f>
        <v>0</v>
      </c>
      <c r="N157" s="236">
        <f>+INDEX(DataEx!$1:$1048576,MATCH(Dug!$A157,DataEx!$D:$D,0),MATCH(Dug!N$6,DataEx!$7:$7,0))</f>
        <v>0</v>
      </c>
      <c r="O157" s="236">
        <f>+INDEX(DataEx!$1:$1048576,MATCH(Dug!$A157,DataEx!$D:$D,0),MATCH(Dug!O$6,DataEx!$7:$7,0))</f>
        <v>0</v>
      </c>
      <c r="P157" s="236">
        <f>+INDEX(DataEx!$1:$1048576,MATCH(Dug!$A157,DataEx!$D:$D,0),MATCH(Dug!P$6,DataEx!$7:$7,0))</f>
        <v>50000000</v>
      </c>
      <c r="Q157" s="236">
        <f>+INDEX(DataEx!$1:$1048576,MATCH(Dug!$A157,DataEx!$D:$D,0),MATCH(Dug!Q$6,DataEx!$7:$7,0))</f>
        <v>0</v>
      </c>
      <c r="R157" s="236">
        <f>+INDEX(DataEx!$1:$1048576,MATCH(Dug!$A157,DataEx!$D:$D,0),MATCH(Dug!R$6,DataEx!$7:$7,0))</f>
        <v>0</v>
      </c>
      <c r="S157" s="289">
        <f t="shared" si="20"/>
        <v>250000000</v>
      </c>
      <c r="T157" s="290">
        <f t="shared" si="21"/>
        <v>7.3676751941765165E-2</v>
      </c>
    </row>
    <row r="158" spans="1:20">
      <c r="A158" s="298" t="str">
        <f t="shared" si="18"/>
        <v>72p</v>
      </c>
      <c r="B158" s="472" t="str">
        <f>+VLOOKUP(LEFT($A158,LEN(A158)-1)*1,Master!$D$27:$G$225,4,FALSE)</f>
        <v>Revenues from Selling Assets</v>
      </c>
      <c r="C158" s="473"/>
      <c r="D158" s="473"/>
      <c r="E158" s="473"/>
      <c r="F158" s="473"/>
      <c r="G158" s="236">
        <f>+INDEX(DataEx!$1:$1048576,MATCH(Dug!$A158,DataEx!$D:$D,0),MATCH(Dug!G$6,DataEx!$7:$7,0))</f>
        <v>0</v>
      </c>
      <c r="H158" s="236">
        <f>+INDEX(DataEx!$1:$1048576,MATCH(Dug!$A158,DataEx!$D:$D,0),MATCH(Dug!H$6,DataEx!$7:$7,0))</f>
        <v>0</v>
      </c>
      <c r="I158" s="236">
        <f>+INDEX(DataEx!$1:$1048576,MATCH(Dug!$A158,DataEx!$D:$D,0),MATCH(Dug!I$6,DataEx!$7:$7,0))</f>
        <v>0</v>
      </c>
      <c r="J158" s="236">
        <f>+INDEX(DataEx!$1:$1048576,MATCH(Dug!$A158,DataEx!$D:$D,0),MATCH(Dug!J$6,DataEx!$7:$7,0))</f>
        <v>8000000</v>
      </c>
      <c r="K158" s="236">
        <f>+INDEX(DataEx!$1:$1048576,MATCH(Dug!$A158,DataEx!$D:$D,0),MATCH(Dug!K$6,DataEx!$7:$7,0))</f>
        <v>0</v>
      </c>
      <c r="L158" s="236">
        <f>+INDEX(DataEx!$1:$1048576,MATCH(Dug!$A158,DataEx!$D:$D,0),MATCH(Dug!L$6,DataEx!$7:$7,0))</f>
        <v>0</v>
      </c>
      <c r="M158" s="236">
        <f>+INDEX(DataEx!$1:$1048576,MATCH(Dug!$A158,DataEx!$D:$D,0),MATCH(Dug!M$6,DataEx!$7:$7,0))</f>
        <v>0</v>
      </c>
      <c r="N158" s="236">
        <f>+INDEX(DataEx!$1:$1048576,MATCH(Dug!$A158,DataEx!$D:$D,0),MATCH(Dug!N$6,DataEx!$7:$7,0))</f>
        <v>0</v>
      </c>
      <c r="O158" s="236">
        <f>+INDEX(DataEx!$1:$1048576,MATCH(Dug!$A158,DataEx!$D:$D,0),MATCH(Dug!O$6,DataEx!$7:$7,0))</f>
        <v>0</v>
      </c>
      <c r="P158" s="236">
        <f>+INDEX(DataEx!$1:$1048576,MATCH(Dug!$A158,DataEx!$D:$D,0),MATCH(Dug!P$6,DataEx!$7:$7,0))</f>
        <v>0</v>
      </c>
      <c r="Q158" s="236">
        <f>+INDEX(DataEx!$1:$1048576,MATCH(Dug!$A158,DataEx!$D:$D,0),MATCH(Dug!Q$6,DataEx!$7:$7,0))</f>
        <v>0</v>
      </c>
      <c r="R158" s="236">
        <f>+INDEX(DataEx!$1:$1048576,MATCH(Dug!$A158,DataEx!$D:$D,0),MATCH(Dug!R$6,DataEx!$7:$7,0))</f>
        <v>0</v>
      </c>
      <c r="S158" s="289">
        <f t="shared" si="20"/>
        <v>8000000</v>
      </c>
      <c r="T158" s="290">
        <f t="shared" si="21"/>
        <v>2.3576560621364853E-3</v>
      </c>
    </row>
    <row r="159" spans="1:20" ht="13.5" thickBot="1">
      <c r="A159" s="298" t="str">
        <f t="shared" si="18"/>
        <v>1004p</v>
      </c>
      <c r="B159" s="248" t="str">
        <f>+VLOOKUP(LEFT($A159,LEN(A159)-1)*1,Master!$D$27:$G$225,4,FALSE)</f>
        <v>Increase / decrease of deposits</v>
      </c>
      <c r="C159" s="249"/>
      <c r="D159" s="249"/>
      <c r="E159" s="249"/>
      <c r="F159" s="249"/>
      <c r="G159" s="250" t="e">
        <f>-G154-SUM(G156:G158)</f>
        <v>#N/A</v>
      </c>
      <c r="H159" s="250" t="e">
        <f t="shared" ref="H159:R159" si="32">-H154-SUM(H156:H158)</f>
        <v>#N/A</v>
      </c>
      <c r="I159" s="250" t="e">
        <f t="shared" si="32"/>
        <v>#N/A</v>
      </c>
      <c r="J159" s="250" t="e">
        <f t="shared" si="32"/>
        <v>#N/A</v>
      </c>
      <c r="K159" s="250" t="e">
        <f t="shared" si="32"/>
        <v>#N/A</v>
      </c>
      <c r="L159" s="250" t="e">
        <f t="shared" si="32"/>
        <v>#N/A</v>
      </c>
      <c r="M159" s="250" t="e">
        <f t="shared" si="32"/>
        <v>#N/A</v>
      </c>
      <c r="N159" s="250" t="e">
        <f t="shared" si="32"/>
        <v>#N/A</v>
      </c>
      <c r="O159" s="250" t="e">
        <f t="shared" si="32"/>
        <v>#N/A</v>
      </c>
      <c r="P159" s="250" t="e">
        <f t="shared" si="32"/>
        <v>#N/A</v>
      </c>
      <c r="Q159" s="250" t="e">
        <f t="shared" si="32"/>
        <v>#N/A</v>
      </c>
      <c r="R159" s="250" t="e">
        <f t="shared" si="32"/>
        <v>#N/A</v>
      </c>
      <c r="S159" s="295" t="e">
        <f t="shared" si="20"/>
        <v>#N/A</v>
      </c>
      <c r="T159" s="296" t="e">
        <f t="shared" si="21"/>
        <v>#N/A</v>
      </c>
    </row>
  </sheetData>
  <mergeCells count="116">
    <mergeCell ref="B157:F157"/>
    <mergeCell ref="B158:F158"/>
    <mergeCell ref="B151:F151"/>
    <mergeCell ref="B152:F152"/>
    <mergeCell ref="B153:F153"/>
    <mergeCell ref="B154:F154"/>
    <mergeCell ref="B155:F155"/>
    <mergeCell ref="B156:F156"/>
    <mergeCell ref="B145:F145"/>
    <mergeCell ref="B146:F146"/>
    <mergeCell ref="B147:F147"/>
    <mergeCell ref="B148:F148"/>
    <mergeCell ref="B149:F149"/>
    <mergeCell ref="B150:F150"/>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S102:T102"/>
    <mergeCell ref="B104:F104"/>
    <mergeCell ref="B105:F105"/>
    <mergeCell ref="B106:F106"/>
    <mergeCell ref="B107:F107"/>
    <mergeCell ref="B108:F108"/>
    <mergeCell ref="B61:F61"/>
    <mergeCell ref="B62:F62"/>
    <mergeCell ref="B63:F63"/>
    <mergeCell ref="B64:F64"/>
    <mergeCell ref="B101:F103"/>
    <mergeCell ref="G101:R101"/>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2:LI400"/>
  <sheetViews>
    <sheetView zoomScaleNormal="100" workbookViewId="0">
      <pane xSplit="5" ySplit="7" topLeftCell="F8" activePane="bottomRight" state="frozen"/>
      <selection pane="topRight" activeCell="F1" sqref="F1"/>
      <selection pane="bottomLeft" activeCell="A8" sqref="A8"/>
      <selection pane="bottomRight" activeCell="FF201" sqref="FF201"/>
    </sheetView>
  </sheetViews>
  <sheetFormatPr defaultColWidth="9.140625" defaultRowHeight="15"/>
  <cols>
    <col min="1" max="1" width="1.85546875" style="74" customWidth="1"/>
    <col min="2" max="2" width="2.7109375" style="74" bestFit="1" customWidth="1"/>
    <col min="3" max="3" width="3.5703125" style="74" bestFit="1" customWidth="1"/>
    <col min="4" max="4" width="5.7109375" style="74" bestFit="1" customWidth="1"/>
    <col min="5" max="5" width="30.7109375" style="78" customWidth="1"/>
    <col min="6" max="124" width="14.28515625" style="41" hidden="1" customWidth="1"/>
    <col min="125" max="125" width="19.7109375" style="41" hidden="1" customWidth="1"/>
    <col min="126" max="131" width="12.7109375" style="337" hidden="1" customWidth="1"/>
    <col min="132" max="132" width="14" style="337" hidden="1" customWidth="1"/>
    <col min="133" max="134" width="12.7109375" style="337" hidden="1" customWidth="1"/>
    <col min="135" max="135" width="15.28515625" style="337" hidden="1" customWidth="1"/>
    <col min="136" max="136" width="11.5703125" style="337" hidden="1" customWidth="1"/>
    <col min="137" max="137" width="14" style="337" hidden="1" customWidth="1"/>
    <col min="138" max="138" width="14" style="41" hidden="1" customWidth="1"/>
    <col min="139" max="148" width="13.7109375" style="41" hidden="1" customWidth="1"/>
    <col min="149" max="149" width="13.5703125" style="41" hidden="1" customWidth="1"/>
    <col min="150" max="150" width="14" style="41" hidden="1" customWidth="1"/>
    <col min="151" max="151" width="14.28515625" style="41" hidden="1" customWidth="1"/>
    <col min="152" max="152" width="13.42578125" style="41" hidden="1" customWidth="1"/>
    <col min="153" max="155" width="12.7109375" style="41" hidden="1" customWidth="1"/>
    <col min="156" max="158" width="13.7109375" style="41" hidden="1" customWidth="1"/>
    <col min="159" max="159" width="12.85546875" style="41" hidden="1" customWidth="1"/>
    <col min="160" max="161" width="12.7109375" style="41" hidden="1" customWidth="1"/>
    <col min="162" max="162" width="13.85546875" style="41" bestFit="1" customWidth="1"/>
    <col min="163" max="163" width="11.140625" style="41" customWidth="1"/>
    <col min="164" max="164" width="13.85546875" style="41" bestFit="1" customWidth="1"/>
    <col min="165" max="165" width="12.7109375" style="41" bestFit="1" customWidth="1"/>
    <col min="166" max="166" width="13.85546875" style="41" bestFit="1" customWidth="1"/>
    <col min="167" max="173" width="12.7109375" style="41" bestFit="1" customWidth="1"/>
    <col min="174" max="174" width="12" style="41" customWidth="1"/>
    <col min="175" max="16384" width="9.140625" style="41"/>
  </cols>
  <sheetData>
    <row r="2" spans="1:321">
      <c r="CX2" s="306"/>
      <c r="CY2" s="306"/>
      <c r="CZ2" s="306"/>
      <c r="DA2" s="306"/>
      <c r="DB2" s="306"/>
      <c r="DC2" s="306"/>
      <c r="DD2" s="306"/>
      <c r="DE2" s="306"/>
      <c r="DF2" s="306"/>
      <c r="DG2" s="306"/>
      <c r="DH2" s="306"/>
      <c r="DI2" s="306"/>
    </row>
    <row r="3" spans="1:321">
      <c r="CX3" s="306"/>
      <c r="CY3" s="306"/>
      <c r="CZ3" s="306"/>
      <c r="DA3" s="306"/>
      <c r="DB3" s="306"/>
      <c r="DC3" s="306"/>
      <c r="DD3" s="306"/>
      <c r="DE3" s="306"/>
      <c r="DF3" s="306"/>
      <c r="DG3" s="306"/>
      <c r="DH3" s="306"/>
      <c r="DI3" s="306"/>
    </row>
    <row r="4" spans="1:321">
      <c r="CX4" s="306">
        <f>+CX5-CX9</f>
        <v>-98</v>
      </c>
      <c r="CY4" s="306">
        <f t="shared" ref="CY4:DI4" si="0">+CY5-CY9</f>
        <v>0</v>
      </c>
      <c r="CZ4" s="306">
        <f t="shared" si="0"/>
        <v>0</v>
      </c>
      <c r="DA4" s="306">
        <f t="shared" si="0"/>
        <v>-4549</v>
      </c>
      <c r="DB4" s="306">
        <f t="shared" si="0"/>
        <v>0</v>
      </c>
      <c r="DC4" s="306">
        <f t="shared" si="0"/>
        <v>90211.559999987483</v>
      </c>
      <c r="DD4" s="306">
        <f t="shared" si="0"/>
        <v>0</v>
      </c>
      <c r="DE4" s="306">
        <f t="shared" si="0"/>
        <v>0</v>
      </c>
      <c r="DF4" s="306">
        <f t="shared" si="0"/>
        <v>0</v>
      </c>
      <c r="DG4" s="306">
        <f t="shared" si="0"/>
        <v>-5504.1899999976158</v>
      </c>
      <c r="DH4" s="306">
        <f t="shared" si="0"/>
        <v>-1201.0999999940395</v>
      </c>
      <c r="DI4" s="306">
        <f t="shared" si="0"/>
        <v>2607573.0499999821</v>
      </c>
      <c r="DJ4" s="306"/>
    </row>
    <row r="5" spans="1:321">
      <c r="CX5" s="306">
        <f t="shared" ref="CX5:DI5" si="1">+CX10+CX18+CX23+CX28+CX35+CX43+CX46</f>
        <v>70781935.379999995</v>
      </c>
      <c r="CY5" s="306">
        <f t="shared" si="1"/>
        <v>82127760.799999997</v>
      </c>
      <c r="CZ5" s="306">
        <f t="shared" si="1"/>
        <v>100708163.93000002</v>
      </c>
      <c r="DA5" s="306">
        <f t="shared" si="1"/>
        <v>109079836.14999998</v>
      </c>
      <c r="DB5" s="306">
        <f t="shared" si="1"/>
        <v>102078548.78</v>
      </c>
      <c r="DC5" s="306">
        <f t="shared" si="1"/>
        <v>109931818.73999998</v>
      </c>
      <c r="DD5" s="306">
        <f t="shared" si="1"/>
        <v>120720236.03</v>
      </c>
      <c r="DE5" s="306">
        <f t="shared" si="1"/>
        <v>126556297.33000001</v>
      </c>
      <c r="DF5" s="306">
        <f t="shared" si="1"/>
        <v>117901924.08</v>
      </c>
      <c r="DG5" s="306">
        <f t="shared" si="1"/>
        <v>158205030.05000004</v>
      </c>
      <c r="DH5" s="306">
        <f t="shared" si="1"/>
        <v>98495259.030000001</v>
      </c>
      <c r="DI5" s="306">
        <f t="shared" si="1"/>
        <v>157038700.81999999</v>
      </c>
      <c r="DJ5" s="306"/>
    </row>
    <row r="6" spans="1:321">
      <c r="E6" s="563" t="s">
        <v>569</v>
      </c>
      <c r="F6" s="561">
        <v>2006</v>
      </c>
      <c r="G6" s="560"/>
      <c r="H6" s="560"/>
      <c r="I6" s="560"/>
      <c r="J6" s="560"/>
      <c r="K6" s="560"/>
      <c r="L6" s="560"/>
      <c r="M6" s="560"/>
      <c r="N6" s="560"/>
      <c r="O6" s="560"/>
      <c r="P6" s="560"/>
      <c r="Q6" s="562"/>
      <c r="R6" s="561">
        <v>2007</v>
      </c>
      <c r="S6" s="560"/>
      <c r="T6" s="560"/>
      <c r="U6" s="560"/>
      <c r="V6" s="560"/>
      <c r="W6" s="560"/>
      <c r="X6" s="560"/>
      <c r="Y6" s="560"/>
      <c r="Z6" s="560"/>
      <c r="AA6" s="560"/>
      <c r="AB6" s="560"/>
      <c r="AC6" s="562"/>
      <c r="AD6" s="561">
        <v>2008</v>
      </c>
      <c r="AE6" s="560"/>
      <c r="AF6" s="560"/>
      <c r="AG6" s="560"/>
      <c r="AH6" s="560"/>
      <c r="AI6" s="560"/>
      <c r="AJ6" s="560"/>
      <c r="AK6" s="560"/>
      <c r="AL6" s="560"/>
      <c r="AM6" s="560"/>
      <c r="AN6" s="560"/>
      <c r="AO6" s="562"/>
      <c r="AP6" s="561">
        <v>2009</v>
      </c>
      <c r="AQ6" s="560"/>
      <c r="AR6" s="560"/>
      <c r="AS6" s="560"/>
      <c r="AT6" s="560"/>
      <c r="AU6" s="560"/>
      <c r="AV6" s="560"/>
      <c r="AW6" s="560"/>
      <c r="AX6" s="560"/>
      <c r="AY6" s="560"/>
      <c r="AZ6" s="560"/>
      <c r="BA6" s="562"/>
      <c r="BB6" s="561">
        <v>2010</v>
      </c>
      <c r="BC6" s="560"/>
      <c r="BD6" s="560"/>
      <c r="BE6" s="560"/>
      <c r="BF6" s="560"/>
      <c r="BG6" s="560"/>
      <c r="BH6" s="560"/>
      <c r="BI6" s="560"/>
      <c r="BJ6" s="560"/>
      <c r="BK6" s="560"/>
      <c r="BL6" s="560"/>
      <c r="BM6" s="562"/>
      <c r="BN6" s="561">
        <v>2011</v>
      </c>
      <c r="BO6" s="560"/>
      <c r="BP6" s="560"/>
      <c r="BQ6" s="560"/>
      <c r="BR6" s="560"/>
      <c r="BS6" s="560"/>
      <c r="BT6" s="560"/>
      <c r="BU6" s="560"/>
      <c r="BV6" s="560"/>
      <c r="BW6" s="560"/>
      <c r="BX6" s="560"/>
      <c r="BY6" s="562"/>
      <c r="BZ6" s="560">
        <v>2012</v>
      </c>
      <c r="CA6" s="560"/>
      <c r="CB6" s="560"/>
      <c r="CC6" s="560"/>
      <c r="CD6" s="560"/>
      <c r="CE6" s="560"/>
      <c r="CF6" s="560"/>
      <c r="CG6" s="560"/>
      <c r="CH6" s="560"/>
      <c r="CI6" s="560"/>
      <c r="CJ6" s="560"/>
      <c r="CK6" s="560"/>
      <c r="CL6" s="561">
        <v>2013</v>
      </c>
      <c r="CM6" s="560"/>
      <c r="CN6" s="560"/>
      <c r="CO6" s="560"/>
      <c r="CP6" s="560"/>
      <c r="CQ6" s="560"/>
      <c r="CR6" s="560"/>
      <c r="CS6" s="560"/>
      <c r="CT6" s="560"/>
      <c r="CU6" s="560"/>
      <c r="CV6" s="560"/>
      <c r="CW6" s="562"/>
      <c r="CX6" s="561">
        <v>2014</v>
      </c>
      <c r="CY6" s="560"/>
      <c r="CZ6" s="560"/>
      <c r="DA6" s="560"/>
      <c r="DB6" s="560"/>
      <c r="DC6" s="560"/>
      <c r="DD6" s="560"/>
      <c r="DE6" s="560"/>
      <c r="DF6" s="560"/>
      <c r="DG6" s="560"/>
      <c r="DH6" s="560"/>
      <c r="DI6" s="562"/>
      <c r="DJ6" s="561">
        <v>2015</v>
      </c>
      <c r="DK6" s="560"/>
      <c r="DL6" s="560"/>
      <c r="DM6" s="560"/>
      <c r="DN6" s="560"/>
      <c r="DO6" s="560"/>
      <c r="DP6" s="560"/>
      <c r="DQ6" s="560"/>
      <c r="DR6" s="560"/>
      <c r="DS6" s="560"/>
      <c r="DT6" s="560"/>
      <c r="DU6" s="562"/>
    </row>
    <row r="7" spans="1:321">
      <c r="E7" s="563"/>
      <c r="F7" s="75" t="s">
        <v>434</v>
      </c>
      <c r="G7" s="76" t="s">
        <v>435</v>
      </c>
      <c r="H7" s="76" t="s">
        <v>436</v>
      </c>
      <c r="I7" s="76" t="s">
        <v>437</v>
      </c>
      <c r="J7" s="76" t="s">
        <v>438</v>
      </c>
      <c r="K7" s="76" t="s">
        <v>439</v>
      </c>
      <c r="L7" s="76" t="s">
        <v>440</v>
      </c>
      <c r="M7" s="76" t="s">
        <v>441</v>
      </c>
      <c r="N7" s="76" t="s">
        <v>442</v>
      </c>
      <c r="O7" s="76" t="s">
        <v>443</v>
      </c>
      <c r="P7" s="76" t="s">
        <v>444</v>
      </c>
      <c r="Q7" s="77" t="s">
        <v>445</v>
      </c>
      <c r="R7" s="75" t="s">
        <v>446</v>
      </c>
      <c r="S7" s="76" t="s">
        <v>447</v>
      </c>
      <c r="T7" s="76" t="s">
        <v>448</v>
      </c>
      <c r="U7" s="76" t="s">
        <v>449</v>
      </c>
      <c r="V7" s="76" t="s">
        <v>450</v>
      </c>
      <c r="W7" s="76" t="s">
        <v>451</v>
      </c>
      <c r="X7" s="76" t="s">
        <v>452</v>
      </c>
      <c r="Y7" s="76" t="s">
        <v>453</v>
      </c>
      <c r="Z7" s="76" t="s">
        <v>454</v>
      </c>
      <c r="AA7" s="76" t="s">
        <v>455</v>
      </c>
      <c r="AB7" s="76" t="s">
        <v>456</v>
      </c>
      <c r="AC7" s="77" t="s">
        <v>457</v>
      </c>
      <c r="AD7" s="75" t="s">
        <v>459</v>
      </c>
      <c r="AE7" s="76" t="s">
        <v>460</v>
      </c>
      <c r="AF7" s="76" t="s">
        <v>461</v>
      </c>
      <c r="AG7" s="76" t="s">
        <v>462</v>
      </c>
      <c r="AH7" s="76" t="s">
        <v>463</v>
      </c>
      <c r="AI7" s="76" t="s">
        <v>464</v>
      </c>
      <c r="AJ7" s="76" t="s">
        <v>465</v>
      </c>
      <c r="AK7" s="76" t="s">
        <v>466</v>
      </c>
      <c r="AL7" s="76" t="s">
        <v>467</v>
      </c>
      <c r="AM7" s="76" t="s">
        <v>468</v>
      </c>
      <c r="AN7" s="76" t="s">
        <v>469</v>
      </c>
      <c r="AO7" s="77" t="s">
        <v>458</v>
      </c>
      <c r="AP7" s="75" t="s">
        <v>470</v>
      </c>
      <c r="AQ7" s="76" t="s">
        <v>471</v>
      </c>
      <c r="AR7" s="76" t="s">
        <v>472</v>
      </c>
      <c r="AS7" s="76" t="s">
        <v>473</v>
      </c>
      <c r="AT7" s="76" t="s">
        <v>474</v>
      </c>
      <c r="AU7" s="76" t="s">
        <v>475</v>
      </c>
      <c r="AV7" s="76" t="s">
        <v>476</v>
      </c>
      <c r="AW7" s="76" t="s">
        <v>477</v>
      </c>
      <c r="AX7" s="76" t="s">
        <v>478</v>
      </c>
      <c r="AY7" s="76" t="s">
        <v>479</v>
      </c>
      <c r="AZ7" s="76" t="s">
        <v>480</v>
      </c>
      <c r="BA7" s="77" t="s">
        <v>481</v>
      </c>
      <c r="BB7" s="75" t="s">
        <v>482</v>
      </c>
      <c r="BC7" s="76" t="s">
        <v>483</v>
      </c>
      <c r="BD7" s="76" t="s">
        <v>484</v>
      </c>
      <c r="BE7" s="76" t="s">
        <v>485</v>
      </c>
      <c r="BF7" s="76" t="s">
        <v>486</v>
      </c>
      <c r="BG7" s="76" t="s">
        <v>487</v>
      </c>
      <c r="BH7" s="76" t="s">
        <v>488</v>
      </c>
      <c r="BI7" s="76" t="s">
        <v>489</v>
      </c>
      <c r="BJ7" s="76" t="s">
        <v>490</v>
      </c>
      <c r="BK7" s="76" t="s">
        <v>491</v>
      </c>
      <c r="BL7" s="76" t="s">
        <v>492</v>
      </c>
      <c r="BM7" s="77" t="s">
        <v>493</v>
      </c>
      <c r="BN7" s="75" t="s">
        <v>494</v>
      </c>
      <c r="BO7" s="76" t="s">
        <v>495</v>
      </c>
      <c r="BP7" s="76" t="s">
        <v>496</v>
      </c>
      <c r="BQ7" s="76" t="s">
        <v>497</v>
      </c>
      <c r="BR7" s="76" t="s">
        <v>498</v>
      </c>
      <c r="BS7" s="76" t="s">
        <v>499</v>
      </c>
      <c r="BT7" s="76" t="s">
        <v>500</v>
      </c>
      <c r="BU7" s="76" t="s">
        <v>501</v>
      </c>
      <c r="BV7" s="76" t="s">
        <v>502</v>
      </c>
      <c r="BW7" s="76" t="s">
        <v>503</v>
      </c>
      <c r="BX7" s="76" t="s">
        <v>504</v>
      </c>
      <c r="BY7" s="77" t="s">
        <v>505</v>
      </c>
      <c r="BZ7" s="76" t="s">
        <v>506</v>
      </c>
      <c r="CA7" s="76" t="s">
        <v>507</v>
      </c>
      <c r="CB7" s="76" t="s">
        <v>508</v>
      </c>
      <c r="CC7" s="76" t="s">
        <v>509</v>
      </c>
      <c r="CD7" s="76" t="s">
        <v>510</v>
      </c>
      <c r="CE7" s="76" t="s">
        <v>511</v>
      </c>
      <c r="CF7" s="76" t="s">
        <v>512</v>
      </c>
      <c r="CG7" s="76" t="s">
        <v>513</v>
      </c>
      <c r="CH7" s="76" t="s">
        <v>514</v>
      </c>
      <c r="CI7" s="76" t="s">
        <v>515</v>
      </c>
      <c r="CJ7" s="76" t="s">
        <v>516</v>
      </c>
      <c r="CK7" s="76" t="s">
        <v>517</v>
      </c>
      <c r="CL7" s="75" t="s">
        <v>518</v>
      </c>
      <c r="CM7" s="76" t="s">
        <v>519</v>
      </c>
      <c r="CN7" s="76" t="s">
        <v>520</v>
      </c>
      <c r="CO7" s="76" t="s">
        <v>521</v>
      </c>
      <c r="CP7" s="76" t="s">
        <v>522</v>
      </c>
      <c r="CQ7" s="76" t="s">
        <v>523</v>
      </c>
      <c r="CR7" s="76" t="s">
        <v>524</v>
      </c>
      <c r="CS7" s="76" t="s">
        <v>525</v>
      </c>
      <c r="CT7" s="76" t="s">
        <v>526</v>
      </c>
      <c r="CU7" s="76" t="s">
        <v>527</v>
      </c>
      <c r="CV7" s="76" t="s">
        <v>528</v>
      </c>
      <c r="CW7" s="77" t="s">
        <v>529</v>
      </c>
      <c r="CX7" s="75" t="s">
        <v>530</v>
      </c>
      <c r="CY7" s="76" t="s">
        <v>531</v>
      </c>
      <c r="CZ7" s="76" t="s">
        <v>532</v>
      </c>
      <c r="DA7" s="76" t="s">
        <v>533</v>
      </c>
      <c r="DB7" s="76" t="s">
        <v>534</v>
      </c>
      <c r="DC7" s="76" t="s">
        <v>535</v>
      </c>
      <c r="DD7" s="76" t="s">
        <v>536</v>
      </c>
      <c r="DE7" s="76" t="s">
        <v>537</v>
      </c>
      <c r="DF7" s="76" t="s">
        <v>538</v>
      </c>
      <c r="DG7" s="76" t="s">
        <v>539</v>
      </c>
      <c r="DH7" s="76" t="s">
        <v>540</v>
      </c>
      <c r="DI7" s="77" t="s">
        <v>541</v>
      </c>
      <c r="DJ7" s="75" t="s">
        <v>542</v>
      </c>
      <c r="DK7" s="76" t="s">
        <v>543</v>
      </c>
      <c r="DL7" s="76" t="s">
        <v>544</v>
      </c>
      <c r="DM7" s="76" t="s">
        <v>545</v>
      </c>
      <c r="DN7" s="76" t="s">
        <v>546</v>
      </c>
      <c r="DO7" s="76" t="s">
        <v>547</v>
      </c>
      <c r="DP7" s="76" t="s">
        <v>548</v>
      </c>
      <c r="DQ7" s="76" t="s">
        <v>549</v>
      </c>
      <c r="DR7" s="76" t="s">
        <v>550</v>
      </c>
      <c r="DS7" s="76" t="s">
        <v>551</v>
      </c>
      <c r="DT7" s="76" t="s">
        <v>552</v>
      </c>
      <c r="DU7" s="77" t="s">
        <v>553</v>
      </c>
      <c r="DV7" s="42" t="s">
        <v>708</v>
      </c>
      <c r="DW7" s="42" t="s">
        <v>709</v>
      </c>
      <c r="DX7" s="42" t="s">
        <v>710</v>
      </c>
      <c r="DY7" s="42" t="s">
        <v>711</v>
      </c>
      <c r="DZ7" s="42" t="s">
        <v>712</v>
      </c>
      <c r="EA7" s="42" t="s">
        <v>713</v>
      </c>
      <c r="EB7" s="42" t="s">
        <v>714</v>
      </c>
      <c r="EC7" s="42" t="s">
        <v>715</v>
      </c>
      <c r="ED7" s="42" t="s">
        <v>716</v>
      </c>
      <c r="EE7" s="42" t="s">
        <v>717</v>
      </c>
      <c r="EF7" s="42" t="s">
        <v>718</v>
      </c>
      <c r="EG7" s="42" t="s">
        <v>719</v>
      </c>
      <c r="EH7" s="42" t="s">
        <v>742</v>
      </c>
      <c r="EI7" s="42" t="s">
        <v>743</v>
      </c>
      <c r="EJ7" s="42" t="s">
        <v>744</v>
      </c>
      <c r="EK7" s="42" t="s">
        <v>745</v>
      </c>
      <c r="EL7" s="42" t="s">
        <v>746</v>
      </c>
      <c r="EM7" s="42" t="s">
        <v>747</v>
      </c>
      <c r="EN7" s="42" t="s">
        <v>748</v>
      </c>
      <c r="EO7" s="42" t="s">
        <v>749</v>
      </c>
      <c r="EP7" s="42" t="s">
        <v>750</v>
      </c>
      <c r="EQ7" s="42" t="s">
        <v>751</v>
      </c>
      <c r="ER7" s="42" t="s">
        <v>752</v>
      </c>
      <c r="ES7" s="42" t="s">
        <v>753</v>
      </c>
      <c r="ET7" s="393" t="s">
        <v>760</v>
      </c>
      <c r="EU7" s="393" t="s">
        <v>761</v>
      </c>
      <c r="EV7" s="393" t="s">
        <v>762</v>
      </c>
      <c r="EW7" s="393" t="s">
        <v>763</v>
      </c>
      <c r="EX7" s="393" t="s">
        <v>764</v>
      </c>
      <c r="EY7" s="393" t="s">
        <v>765</v>
      </c>
      <c r="EZ7" s="393" t="s">
        <v>766</v>
      </c>
      <c r="FA7" s="393" t="s">
        <v>767</v>
      </c>
      <c r="FB7" s="393" t="s">
        <v>768</v>
      </c>
      <c r="FC7" s="393" t="s">
        <v>769</v>
      </c>
      <c r="FD7" s="393" t="s">
        <v>770</v>
      </c>
      <c r="FE7" s="393" t="s">
        <v>771</v>
      </c>
      <c r="FF7" s="393" t="s">
        <v>783</v>
      </c>
      <c r="FG7" s="393" t="s">
        <v>784</v>
      </c>
      <c r="FH7" s="393" t="s">
        <v>785</v>
      </c>
      <c r="FI7" s="393" t="s">
        <v>786</v>
      </c>
      <c r="FJ7" s="393" t="s">
        <v>787</v>
      </c>
      <c r="FK7" s="393" t="s">
        <v>788</v>
      </c>
      <c r="FL7" s="393" t="s">
        <v>789</v>
      </c>
      <c r="FM7" s="393" t="s">
        <v>790</v>
      </c>
      <c r="FN7" s="393" t="s">
        <v>791</v>
      </c>
      <c r="FO7" s="393" t="s">
        <v>792</v>
      </c>
      <c r="FP7" s="393" t="s">
        <v>793</v>
      </c>
      <c r="FQ7" s="393" t="s">
        <v>794</v>
      </c>
    </row>
    <row r="8" spans="1:321">
      <c r="A8" s="74">
        <v>7</v>
      </c>
      <c r="B8" s="74" t="s">
        <v>96</v>
      </c>
      <c r="D8" s="74">
        <v>7</v>
      </c>
      <c r="E8" s="78" t="s">
        <v>21</v>
      </c>
      <c r="F8" s="104"/>
      <c r="G8" s="105"/>
      <c r="H8" s="105"/>
      <c r="I8" s="105"/>
      <c r="J8" s="105"/>
      <c r="K8" s="105"/>
      <c r="L8" s="105"/>
      <c r="M8" s="105"/>
      <c r="N8" s="105"/>
      <c r="O8" s="105"/>
      <c r="P8" s="105"/>
      <c r="Q8" s="106"/>
      <c r="R8" s="104"/>
      <c r="S8" s="105"/>
      <c r="T8" s="105"/>
      <c r="U8" s="105"/>
      <c r="V8" s="105"/>
      <c r="W8" s="105"/>
      <c r="X8" s="105"/>
      <c r="Y8" s="105"/>
      <c r="Z8" s="105"/>
      <c r="AA8" s="105"/>
      <c r="AB8" s="105"/>
      <c r="AC8" s="106"/>
      <c r="AD8" s="104"/>
      <c r="AE8" s="105"/>
      <c r="AF8" s="105"/>
      <c r="AG8" s="105"/>
      <c r="AH8" s="105"/>
      <c r="AI8" s="105"/>
      <c r="AJ8" s="105"/>
      <c r="AK8" s="105"/>
      <c r="AL8" s="105"/>
      <c r="AM8" s="105"/>
      <c r="AN8" s="105"/>
      <c r="AO8" s="106"/>
      <c r="AP8" s="104"/>
      <c r="AQ8" s="105"/>
      <c r="AR8" s="105"/>
      <c r="AS8" s="105"/>
      <c r="AT8" s="105"/>
      <c r="AU8" s="105"/>
      <c r="AV8" s="105"/>
      <c r="AW8" s="105"/>
      <c r="AX8" s="105"/>
      <c r="AY8" s="105"/>
      <c r="AZ8" s="105"/>
      <c r="BA8" s="106"/>
      <c r="BB8" s="104"/>
      <c r="BC8" s="105"/>
      <c r="BD8" s="105"/>
      <c r="BE8" s="105"/>
      <c r="BF8" s="105"/>
      <c r="BG8" s="105"/>
      <c r="BH8" s="105"/>
      <c r="BI8" s="105"/>
      <c r="BJ8" s="105"/>
      <c r="BK8" s="105"/>
      <c r="BL8" s="105"/>
      <c r="BM8" s="106"/>
      <c r="BN8" s="104"/>
      <c r="BO8" s="105"/>
      <c r="BP8" s="105"/>
      <c r="BQ8" s="105"/>
      <c r="BR8" s="105"/>
      <c r="BS8" s="105"/>
      <c r="BT8" s="105"/>
      <c r="BU8" s="105"/>
      <c r="BV8" s="105"/>
      <c r="BW8" s="105"/>
      <c r="BX8" s="105"/>
      <c r="BY8" s="106"/>
      <c r="BZ8" s="105"/>
      <c r="CA8" s="105"/>
      <c r="CB8" s="105"/>
      <c r="CC8" s="105"/>
      <c r="CD8" s="105"/>
      <c r="CE8" s="105"/>
      <c r="CF8" s="105"/>
      <c r="CG8" s="105"/>
      <c r="CH8" s="105"/>
      <c r="CI8" s="105"/>
      <c r="CJ8" s="105"/>
      <c r="CK8" s="105"/>
      <c r="CL8" s="104">
        <v>90333686.040000021</v>
      </c>
      <c r="CM8" s="105">
        <v>81138013.660000011</v>
      </c>
      <c r="CN8" s="105">
        <v>113028593.41999999</v>
      </c>
      <c r="CO8" s="105">
        <v>119482956.75000001</v>
      </c>
      <c r="CP8" s="105">
        <v>100070912.16000001</v>
      </c>
      <c r="CQ8" s="105">
        <v>111620460.60999998</v>
      </c>
      <c r="CR8" s="105">
        <v>193780471.62999997</v>
      </c>
      <c r="CS8" s="105">
        <v>171436997.09000003</v>
      </c>
      <c r="CT8" s="105">
        <v>133557985.89000006</v>
      </c>
      <c r="CU8" s="105">
        <v>119466755.63000003</v>
      </c>
      <c r="CV8" s="105">
        <v>97738756.36999999</v>
      </c>
      <c r="CW8" s="106">
        <v>257597115.53999999</v>
      </c>
      <c r="CX8" s="104">
        <v>79368083.709999993</v>
      </c>
      <c r="CY8" s="105">
        <v>83446112.569999993</v>
      </c>
      <c r="CZ8" s="105">
        <v>169756699.26000002</v>
      </c>
      <c r="DA8" s="105">
        <v>130376903.57999998</v>
      </c>
      <c r="DB8" s="105">
        <v>297216178.97999996</v>
      </c>
      <c r="DC8" s="105">
        <v>110529753.06999999</v>
      </c>
      <c r="DD8" s="105">
        <v>123131448.20999999</v>
      </c>
      <c r="DE8" s="105">
        <v>128054657.09000002</v>
      </c>
      <c r="DF8" s="105">
        <v>120504779.09</v>
      </c>
      <c r="DG8" s="105">
        <v>158989888.06000003</v>
      </c>
      <c r="DH8" s="105">
        <v>101756605.19</v>
      </c>
      <c r="DI8" s="106">
        <v>161885152.09000003</v>
      </c>
      <c r="DJ8" s="104">
        <v>106730598.20999998</v>
      </c>
      <c r="DK8" s="105">
        <v>128789050.12</v>
      </c>
      <c r="DL8" s="105">
        <v>623084631.07999992</v>
      </c>
      <c r="DM8" s="105">
        <v>182297570.14999998</v>
      </c>
      <c r="DN8" s="105">
        <v>103320694.32000001</v>
      </c>
      <c r="DO8" s="105">
        <v>187991741.99000001</v>
      </c>
      <c r="DP8" s="105">
        <v>147633530.78</v>
      </c>
      <c r="DQ8" s="105">
        <v>166968807.54999995</v>
      </c>
      <c r="DR8" s="105">
        <v>145552524.33000001</v>
      </c>
      <c r="DS8" s="105">
        <v>117131377.60000005</v>
      </c>
      <c r="DT8" s="105">
        <v>97194967.49000001</v>
      </c>
      <c r="DU8" s="106">
        <v>160047843.98999998</v>
      </c>
      <c r="DV8" s="337">
        <v>67777580.170000017</v>
      </c>
      <c r="DW8" s="337">
        <v>97500102.210000008</v>
      </c>
      <c r="DX8" s="337">
        <v>427173040.08999997</v>
      </c>
      <c r="DY8" s="337">
        <v>114841065.18999998</v>
      </c>
      <c r="DZ8" s="337">
        <v>110713491.84</v>
      </c>
      <c r="EA8" s="337">
        <v>135275960.20000002</v>
      </c>
      <c r="EB8" s="337">
        <v>137180856.41000003</v>
      </c>
      <c r="EC8" s="337">
        <v>191358316.03000003</v>
      </c>
      <c r="ED8" s="337">
        <v>134034657.84</v>
      </c>
      <c r="EE8" s="337">
        <v>121457573.10999998</v>
      </c>
      <c r="EF8" s="337">
        <v>196253592.55000001</v>
      </c>
      <c r="EG8" s="337">
        <v>198878890.66</v>
      </c>
      <c r="EH8" s="376">
        <v>74035484.649999991</v>
      </c>
      <c r="EI8" s="376">
        <v>111911440.43000001</v>
      </c>
      <c r="EJ8" s="376">
        <v>194526698.76999998</v>
      </c>
      <c r="EK8" s="376">
        <v>154580255.34999999</v>
      </c>
      <c r="EL8" s="376">
        <v>126340160.72000001</v>
      </c>
      <c r="EM8" s="376">
        <v>164632827.79999998</v>
      </c>
      <c r="EN8" s="376">
        <v>172154696.32000002</v>
      </c>
      <c r="EO8" s="376">
        <v>225754210.33000004</v>
      </c>
      <c r="EP8" s="376">
        <v>181876726.09</v>
      </c>
      <c r="EQ8" s="376">
        <v>159511265.75999999</v>
      </c>
      <c r="ER8" s="376">
        <v>154084828.09999999</v>
      </c>
      <c r="ES8" s="376"/>
      <c r="ET8" s="376"/>
      <c r="EU8" s="376"/>
      <c r="EV8" s="376"/>
      <c r="EW8" s="376"/>
      <c r="EX8" s="376"/>
      <c r="EY8" s="376"/>
      <c r="EZ8" s="376"/>
      <c r="FA8" s="376"/>
      <c r="FB8" s="376"/>
      <c r="FC8" s="376"/>
      <c r="FD8" s="376"/>
      <c r="FE8" s="376"/>
      <c r="FF8" s="376"/>
      <c r="FG8" s="376"/>
      <c r="FH8" s="376"/>
      <c r="FI8" s="376"/>
      <c r="FJ8" s="376"/>
      <c r="FK8" s="376"/>
      <c r="FL8" s="376"/>
      <c r="FM8" s="376"/>
      <c r="FN8" s="376"/>
      <c r="FO8" s="376"/>
      <c r="FP8" s="376"/>
      <c r="FQ8" s="376"/>
      <c r="FR8" s="376"/>
      <c r="FS8" s="376"/>
      <c r="FT8" s="376"/>
      <c r="FU8" s="376"/>
      <c r="FV8" s="376"/>
      <c r="FW8" s="376"/>
      <c r="FX8" s="376"/>
      <c r="FY8" s="376"/>
      <c r="FZ8" s="376"/>
      <c r="GA8" s="376"/>
      <c r="GB8" s="376"/>
      <c r="GC8" s="376"/>
      <c r="GD8" s="376"/>
      <c r="GE8" s="376"/>
      <c r="GF8" s="376"/>
      <c r="GG8" s="376"/>
      <c r="GH8" s="376"/>
      <c r="GI8" s="376"/>
      <c r="GJ8" s="376"/>
      <c r="GK8" s="376"/>
      <c r="GL8" s="376"/>
      <c r="GM8" s="376"/>
      <c r="GN8" s="376"/>
      <c r="GO8" s="376"/>
      <c r="GP8" s="376"/>
      <c r="GQ8" s="376"/>
      <c r="GR8" s="376"/>
      <c r="GS8" s="376"/>
      <c r="GT8" s="376"/>
      <c r="GU8" s="376"/>
      <c r="GV8" s="376"/>
      <c r="GW8" s="376"/>
      <c r="GX8" s="376"/>
      <c r="GY8" s="376"/>
      <c r="GZ8" s="376"/>
      <c r="HA8" s="376"/>
      <c r="HB8" s="376"/>
      <c r="HC8" s="376"/>
      <c r="HD8" s="376"/>
      <c r="HE8" s="376"/>
      <c r="HF8" s="376"/>
      <c r="HG8" s="376"/>
      <c r="HH8" s="376"/>
      <c r="HI8" s="376"/>
      <c r="HJ8" s="376"/>
      <c r="HK8" s="376"/>
      <c r="HL8" s="376"/>
      <c r="HM8" s="376"/>
      <c r="HN8" s="376"/>
      <c r="HO8" s="376"/>
      <c r="HP8" s="376"/>
      <c r="HQ8" s="376"/>
      <c r="HR8" s="376"/>
      <c r="HS8" s="376"/>
      <c r="HT8" s="376"/>
      <c r="HU8" s="376"/>
      <c r="HV8" s="376"/>
      <c r="HW8" s="376"/>
      <c r="HX8" s="376"/>
      <c r="HY8" s="376"/>
      <c r="HZ8" s="376"/>
      <c r="IA8" s="376"/>
      <c r="IB8" s="376"/>
      <c r="IC8" s="376"/>
      <c r="ID8" s="376"/>
      <c r="IE8" s="376"/>
      <c r="IF8" s="376"/>
      <c r="IG8" s="376"/>
      <c r="IH8" s="376"/>
      <c r="II8" s="376"/>
      <c r="IJ8" s="376"/>
      <c r="IK8" s="376"/>
      <c r="IL8" s="376"/>
      <c r="IM8" s="376"/>
      <c r="IN8" s="376"/>
      <c r="IO8" s="376"/>
      <c r="IP8" s="376"/>
      <c r="IQ8" s="376"/>
      <c r="IR8" s="376"/>
      <c r="IS8" s="376"/>
      <c r="IT8" s="376"/>
      <c r="IU8" s="376"/>
      <c r="IV8" s="376"/>
      <c r="IW8" s="376"/>
      <c r="IX8" s="376"/>
      <c r="IY8" s="376"/>
      <c r="IZ8" s="376"/>
      <c r="JA8" s="376"/>
      <c r="JB8" s="376"/>
      <c r="JC8" s="376"/>
      <c r="JD8" s="376"/>
      <c r="JE8" s="376"/>
      <c r="JF8" s="376"/>
      <c r="JG8" s="376"/>
      <c r="JH8" s="376"/>
      <c r="JI8" s="376"/>
      <c r="JJ8" s="376"/>
      <c r="JK8" s="376"/>
      <c r="JL8" s="376"/>
      <c r="JM8" s="376"/>
      <c r="JN8" s="376"/>
      <c r="JO8" s="376"/>
      <c r="JP8" s="376"/>
      <c r="JQ8" s="376"/>
      <c r="JR8" s="376"/>
      <c r="JS8" s="376"/>
      <c r="JT8" s="376"/>
      <c r="JU8" s="376"/>
      <c r="JV8" s="376"/>
      <c r="JW8" s="376"/>
      <c r="JX8" s="376"/>
      <c r="JY8" s="376"/>
      <c r="JZ8" s="376"/>
      <c r="KA8" s="376"/>
      <c r="KB8" s="376"/>
      <c r="KC8" s="376"/>
      <c r="KD8" s="376"/>
      <c r="KE8" s="376"/>
      <c r="KF8" s="376"/>
      <c r="KG8" s="376"/>
      <c r="KH8" s="376"/>
      <c r="KI8" s="376"/>
      <c r="KJ8" s="376"/>
      <c r="KK8" s="376"/>
      <c r="KL8" s="376"/>
      <c r="KM8" s="376"/>
      <c r="KN8" s="376"/>
      <c r="KO8" s="376"/>
      <c r="KP8" s="376"/>
      <c r="KQ8" s="376"/>
      <c r="KR8" s="376"/>
      <c r="KS8" s="376"/>
      <c r="KT8" s="376"/>
      <c r="KU8" s="376"/>
      <c r="KV8" s="376"/>
      <c r="KW8" s="376"/>
      <c r="KX8" s="376"/>
      <c r="KY8" s="376"/>
      <c r="KZ8" s="376"/>
      <c r="LA8" s="376"/>
      <c r="LB8" s="376"/>
      <c r="LC8" s="376"/>
      <c r="LD8" s="376"/>
      <c r="LE8" s="376"/>
      <c r="LF8" s="376"/>
      <c r="LG8" s="376"/>
      <c r="LH8" s="376"/>
      <c r="LI8" s="376"/>
    </row>
    <row r="9" spans="1:321">
      <c r="B9" s="74">
        <v>71</v>
      </c>
      <c r="D9" s="74">
        <v>71</v>
      </c>
      <c r="E9" s="78" t="s">
        <v>23</v>
      </c>
      <c r="F9" s="104"/>
      <c r="G9" s="105"/>
      <c r="H9" s="105"/>
      <c r="I9" s="105"/>
      <c r="J9" s="105"/>
      <c r="K9" s="105"/>
      <c r="L9" s="105"/>
      <c r="M9" s="105"/>
      <c r="N9" s="105"/>
      <c r="O9" s="105"/>
      <c r="P9" s="105"/>
      <c r="Q9" s="106"/>
      <c r="R9" s="104"/>
      <c r="S9" s="105"/>
      <c r="T9" s="105"/>
      <c r="U9" s="105"/>
      <c r="V9" s="105"/>
      <c r="W9" s="105"/>
      <c r="X9" s="105"/>
      <c r="Y9" s="105"/>
      <c r="Z9" s="105"/>
      <c r="AA9" s="105"/>
      <c r="AB9" s="105"/>
      <c r="AC9" s="106"/>
      <c r="AD9" s="104"/>
      <c r="AE9" s="105"/>
      <c r="AF9" s="105"/>
      <c r="AG9" s="105"/>
      <c r="AH9" s="105"/>
      <c r="AI9" s="105"/>
      <c r="AJ9" s="105"/>
      <c r="AK9" s="105"/>
      <c r="AL9" s="105"/>
      <c r="AM9" s="105"/>
      <c r="AN9" s="105"/>
      <c r="AO9" s="106"/>
      <c r="AP9" s="104"/>
      <c r="AQ9" s="105"/>
      <c r="AR9" s="105"/>
      <c r="AS9" s="105"/>
      <c r="AT9" s="105"/>
      <c r="AU9" s="105"/>
      <c r="AV9" s="105"/>
      <c r="AW9" s="105"/>
      <c r="AX9" s="105"/>
      <c r="AY9" s="105"/>
      <c r="AZ9" s="105"/>
      <c r="BA9" s="106"/>
      <c r="BB9" s="104"/>
      <c r="BC9" s="105"/>
      <c r="BD9" s="105"/>
      <c r="BE9" s="105"/>
      <c r="BF9" s="105"/>
      <c r="BG9" s="105"/>
      <c r="BH9" s="105"/>
      <c r="BI9" s="105"/>
      <c r="BJ9" s="105"/>
      <c r="BK9" s="105"/>
      <c r="BL9" s="105"/>
      <c r="BM9" s="106"/>
      <c r="BN9" s="104"/>
      <c r="BO9" s="105"/>
      <c r="BP9" s="105"/>
      <c r="BQ9" s="105"/>
      <c r="BR9" s="105"/>
      <c r="BS9" s="105"/>
      <c r="BT9" s="105"/>
      <c r="BU9" s="105"/>
      <c r="BV9" s="105"/>
      <c r="BW9" s="105"/>
      <c r="BX9" s="105"/>
      <c r="BY9" s="106"/>
      <c r="BZ9" s="105"/>
      <c r="CA9" s="105"/>
      <c r="CB9" s="105"/>
      <c r="CC9" s="105"/>
      <c r="CD9" s="105"/>
      <c r="CE9" s="105"/>
      <c r="CF9" s="105"/>
      <c r="CG9" s="105"/>
      <c r="CH9" s="105"/>
      <c r="CI9" s="105"/>
      <c r="CJ9" s="105"/>
      <c r="CK9" s="105"/>
      <c r="CL9" s="104">
        <v>55007549.070000008</v>
      </c>
      <c r="CM9" s="105">
        <v>75835326.770000011</v>
      </c>
      <c r="CN9" s="105">
        <v>88914651.389999986</v>
      </c>
      <c r="CO9" s="105">
        <v>104091401.67000002</v>
      </c>
      <c r="CP9" s="105">
        <v>94325584.910000011</v>
      </c>
      <c r="CQ9" s="105">
        <v>99966900.37999998</v>
      </c>
      <c r="CR9" s="105">
        <v>122481083.35999997</v>
      </c>
      <c r="CS9" s="105">
        <v>125279368.25000004</v>
      </c>
      <c r="CT9" s="105">
        <v>117134830.11000006</v>
      </c>
      <c r="CU9" s="105">
        <v>118761640.25000003</v>
      </c>
      <c r="CV9" s="105">
        <v>96518169.450000003</v>
      </c>
      <c r="CW9" s="106">
        <v>145120002.57999998</v>
      </c>
      <c r="CX9" s="104">
        <v>70782033.379999995</v>
      </c>
      <c r="CY9" s="105">
        <v>82127760.799999997</v>
      </c>
      <c r="CZ9" s="105">
        <v>100708163.93000002</v>
      </c>
      <c r="DA9" s="105">
        <v>109084385.14999998</v>
      </c>
      <c r="DB9" s="105">
        <v>102078548.78</v>
      </c>
      <c r="DC9" s="105">
        <v>109841607.17999999</v>
      </c>
      <c r="DD9" s="105">
        <v>120720236.03</v>
      </c>
      <c r="DE9" s="105">
        <v>126556297.33000001</v>
      </c>
      <c r="DF9" s="105">
        <v>117901924.08</v>
      </c>
      <c r="DG9" s="105">
        <v>158210534.24000004</v>
      </c>
      <c r="DH9" s="105">
        <v>98496460.129999995</v>
      </c>
      <c r="DI9" s="106">
        <v>154431127.77000001</v>
      </c>
      <c r="DJ9" s="104">
        <v>71181339.670000002</v>
      </c>
      <c r="DK9" s="105">
        <v>86812905.100000009</v>
      </c>
      <c r="DL9" s="105">
        <v>100426756.40000001</v>
      </c>
      <c r="DM9" s="105">
        <v>111553536.67</v>
      </c>
      <c r="DN9" s="105">
        <v>99802277.799999997</v>
      </c>
      <c r="DO9" s="105">
        <v>118164247.59</v>
      </c>
      <c r="DP9" s="105">
        <v>127513546.68000001</v>
      </c>
      <c r="DQ9" s="105">
        <v>124403393.31999995</v>
      </c>
      <c r="DR9" s="105">
        <v>123697136.31</v>
      </c>
      <c r="DS9" s="105">
        <v>110697450.34000005</v>
      </c>
      <c r="DT9" s="105">
        <v>95953862.830000013</v>
      </c>
      <c r="DU9" s="106">
        <v>156411772.79999998</v>
      </c>
      <c r="DV9" s="337">
        <v>67415694.690000013</v>
      </c>
      <c r="DW9" s="337">
        <v>95779987.890000015</v>
      </c>
      <c r="DX9" s="337">
        <v>121569715.28999998</v>
      </c>
      <c r="DY9" s="337">
        <v>114117602.84999999</v>
      </c>
      <c r="DZ9" s="337">
        <v>109929481.12</v>
      </c>
      <c r="EA9" s="337">
        <v>124386958.85000002</v>
      </c>
      <c r="EB9" s="337">
        <v>126209907.60000002</v>
      </c>
      <c r="EC9" s="337">
        <v>190949979.51000002</v>
      </c>
      <c r="ED9" s="337">
        <v>132898529.40000001</v>
      </c>
      <c r="EE9" s="337">
        <v>120689605.48999999</v>
      </c>
      <c r="EF9" s="337">
        <v>112516780.99000002</v>
      </c>
      <c r="EG9" s="337">
        <v>169975515</v>
      </c>
      <c r="EH9" s="376">
        <v>73679382.079999998</v>
      </c>
      <c r="EI9" s="376">
        <v>88768620.050000012</v>
      </c>
      <c r="EJ9" s="376">
        <v>135184988.79999998</v>
      </c>
      <c r="EK9" s="376">
        <v>124911661.67</v>
      </c>
      <c r="EL9" s="376">
        <v>125356661.59000002</v>
      </c>
      <c r="EM9" s="376">
        <v>134055955.00999999</v>
      </c>
      <c r="EN9" s="376">
        <v>145961895.21000001</v>
      </c>
      <c r="EO9" s="376">
        <v>149426896.58000004</v>
      </c>
      <c r="EP9" s="376">
        <v>138688866.59</v>
      </c>
      <c r="EQ9" s="376">
        <v>135552744.59</v>
      </c>
      <c r="ER9" s="376">
        <v>122189011.15000001</v>
      </c>
      <c r="ES9" s="376"/>
      <c r="ET9" s="424">
        <v>79855347.849999994</v>
      </c>
      <c r="EU9" s="424">
        <v>106190042</v>
      </c>
      <c r="EV9" s="424">
        <v>137417391.37</v>
      </c>
      <c r="EW9" s="424">
        <v>147833434.00999999</v>
      </c>
      <c r="EX9" s="424">
        <v>135934065.38</v>
      </c>
      <c r="EY9" s="424"/>
      <c r="EZ9" s="424"/>
      <c r="FA9" s="424"/>
      <c r="FB9" s="424"/>
      <c r="FC9" s="424"/>
      <c r="FD9" s="376"/>
      <c r="FE9" s="376"/>
      <c r="FF9" s="376"/>
      <c r="FG9" s="376"/>
      <c r="FH9" s="376"/>
      <c r="FI9" s="376"/>
      <c r="FJ9" s="376"/>
      <c r="FK9" s="376"/>
      <c r="FL9" s="376"/>
      <c r="FM9" s="376"/>
      <c r="FN9" s="376"/>
      <c r="FO9" s="376"/>
      <c r="FP9" s="376"/>
      <c r="FQ9" s="376"/>
      <c r="FR9" s="376"/>
      <c r="FS9" s="376"/>
      <c r="FT9" s="376"/>
      <c r="FU9" s="376"/>
      <c r="FV9" s="376"/>
      <c r="FW9" s="376"/>
      <c r="FX9" s="376"/>
      <c r="FY9" s="376"/>
      <c r="FZ9" s="376"/>
      <c r="GA9" s="376"/>
      <c r="GB9" s="376"/>
      <c r="GC9" s="376"/>
      <c r="GD9" s="376"/>
      <c r="GE9" s="376"/>
      <c r="GF9" s="376"/>
      <c r="GG9" s="376"/>
      <c r="GH9" s="376"/>
      <c r="GI9" s="376"/>
      <c r="GJ9" s="376"/>
      <c r="GK9" s="376"/>
      <c r="GL9" s="376"/>
      <c r="GM9" s="376"/>
      <c r="GN9" s="376"/>
      <c r="GO9" s="376"/>
      <c r="GP9" s="376"/>
      <c r="GQ9" s="376"/>
      <c r="GR9" s="376"/>
      <c r="GS9" s="376"/>
      <c r="GT9" s="376"/>
      <c r="GU9" s="376"/>
      <c r="GV9" s="376"/>
      <c r="GW9" s="376"/>
      <c r="GX9" s="376"/>
      <c r="GY9" s="376"/>
      <c r="GZ9" s="376"/>
      <c r="HA9" s="376"/>
      <c r="HB9" s="376"/>
      <c r="HC9" s="376"/>
      <c r="HD9" s="376"/>
      <c r="HE9" s="376"/>
      <c r="HF9" s="376"/>
      <c r="HG9" s="376"/>
      <c r="HH9" s="376"/>
      <c r="HI9" s="376"/>
      <c r="HJ9" s="376"/>
      <c r="HK9" s="376"/>
      <c r="HL9" s="376"/>
      <c r="HM9" s="376"/>
      <c r="HN9" s="376"/>
      <c r="HO9" s="376"/>
      <c r="HP9" s="376"/>
      <c r="HQ9" s="376"/>
      <c r="HR9" s="376"/>
      <c r="HS9" s="376"/>
      <c r="HT9" s="376"/>
      <c r="HU9" s="376"/>
      <c r="HV9" s="376"/>
      <c r="HW9" s="376"/>
      <c r="HX9" s="376"/>
      <c r="HY9" s="376"/>
      <c r="HZ9" s="376"/>
      <c r="IA9" s="376"/>
      <c r="IB9" s="376"/>
      <c r="IC9" s="376"/>
      <c r="ID9" s="376"/>
      <c r="IE9" s="376"/>
      <c r="IF9" s="376"/>
      <c r="IG9" s="376"/>
      <c r="IH9" s="376"/>
      <c r="II9" s="376"/>
      <c r="IJ9" s="376"/>
      <c r="IK9" s="376"/>
      <c r="IL9" s="376"/>
      <c r="IM9" s="376"/>
      <c r="IN9" s="376"/>
      <c r="IO9" s="376"/>
      <c r="IP9" s="376"/>
      <c r="IQ9" s="376"/>
      <c r="IR9" s="376"/>
      <c r="IS9" s="376"/>
      <c r="IT9" s="376"/>
      <c r="IU9" s="376"/>
      <c r="IV9" s="376"/>
      <c r="IW9" s="376"/>
      <c r="IX9" s="376"/>
      <c r="IY9" s="376"/>
      <c r="IZ9" s="376"/>
      <c r="JA9" s="376"/>
      <c r="JB9" s="376"/>
      <c r="JC9" s="376"/>
      <c r="JD9" s="376"/>
      <c r="JE9" s="376"/>
      <c r="JF9" s="376"/>
      <c r="JG9" s="376"/>
      <c r="JH9" s="376"/>
      <c r="JI9" s="376"/>
      <c r="JJ9" s="376"/>
      <c r="JK9" s="376"/>
      <c r="JL9" s="376"/>
      <c r="JM9" s="376"/>
      <c r="JN9" s="376"/>
      <c r="JO9" s="376"/>
      <c r="JP9" s="376"/>
      <c r="JQ9" s="376"/>
      <c r="JR9" s="376"/>
      <c r="JS9" s="376"/>
      <c r="JT9" s="376"/>
      <c r="JU9" s="376"/>
      <c r="JV9" s="376"/>
      <c r="JW9" s="376"/>
      <c r="JX9" s="376"/>
      <c r="JY9" s="376"/>
      <c r="JZ9" s="376"/>
      <c r="KA9" s="376"/>
      <c r="KB9" s="376"/>
      <c r="KC9" s="376"/>
      <c r="KD9" s="376"/>
      <c r="KE9" s="376"/>
      <c r="KF9" s="376"/>
      <c r="KG9" s="376"/>
      <c r="KH9" s="376"/>
      <c r="KI9" s="376"/>
      <c r="KJ9" s="376"/>
      <c r="KK9" s="376"/>
      <c r="KL9" s="376"/>
      <c r="KM9" s="376"/>
      <c r="KN9" s="376"/>
      <c r="KO9" s="376"/>
      <c r="KP9" s="376"/>
      <c r="KQ9" s="376"/>
      <c r="KR9" s="376"/>
      <c r="KS9" s="376"/>
      <c r="KT9" s="376"/>
      <c r="KU9" s="376"/>
      <c r="KV9" s="376"/>
      <c r="KW9" s="376"/>
      <c r="KX9" s="376"/>
      <c r="KY9" s="376"/>
      <c r="KZ9" s="376"/>
      <c r="LA9" s="376"/>
      <c r="LB9" s="376"/>
      <c r="LC9" s="376"/>
      <c r="LD9" s="376"/>
      <c r="LE9" s="376"/>
      <c r="LF9" s="376"/>
      <c r="LG9" s="376"/>
      <c r="LH9" s="376"/>
      <c r="LI9" s="376"/>
    </row>
    <row r="10" spans="1:321" s="9" customFormat="1">
      <c r="A10" s="139"/>
      <c r="B10" s="139"/>
      <c r="C10" s="139">
        <v>711</v>
      </c>
      <c r="D10" s="139">
        <v>711</v>
      </c>
      <c r="E10" s="140" t="s">
        <v>25</v>
      </c>
      <c r="F10" s="141"/>
      <c r="G10" s="142"/>
      <c r="H10" s="142"/>
      <c r="I10" s="142"/>
      <c r="J10" s="142"/>
      <c r="K10" s="142"/>
      <c r="L10" s="142"/>
      <c r="M10" s="142"/>
      <c r="N10" s="142"/>
      <c r="O10" s="142"/>
      <c r="P10" s="142"/>
      <c r="Q10" s="143"/>
      <c r="R10" s="141"/>
      <c r="S10" s="142"/>
      <c r="T10" s="142"/>
      <c r="U10" s="142"/>
      <c r="V10" s="142"/>
      <c r="W10" s="142"/>
      <c r="X10" s="142"/>
      <c r="Y10" s="142"/>
      <c r="Z10" s="142"/>
      <c r="AA10" s="142"/>
      <c r="AB10" s="142"/>
      <c r="AC10" s="143"/>
      <c r="AD10" s="141"/>
      <c r="AE10" s="142"/>
      <c r="AF10" s="142"/>
      <c r="AG10" s="142"/>
      <c r="AH10" s="142"/>
      <c r="AI10" s="142"/>
      <c r="AJ10" s="142"/>
      <c r="AK10" s="142"/>
      <c r="AL10" s="142"/>
      <c r="AM10" s="142"/>
      <c r="AN10" s="142"/>
      <c r="AO10" s="143"/>
      <c r="AP10" s="141"/>
      <c r="AQ10" s="142"/>
      <c r="AR10" s="142"/>
      <c r="AS10" s="142"/>
      <c r="AT10" s="142"/>
      <c r="AU10" s="142"/>
      <c r="AV10" s="142"/>
      <c r="AW10" s="142"/>
      <c r="AX10" s="142"/>
      <c r="AY10" s="142"/>
      <c r="AZ10" s="142"/>
      <c r="BA10" s="143"/>
      <c r="BB10" s="141"/>
      <c r="BC10" s="142"/>
      <c r="BD10" s="142"/>
      <c r="BE10" s="142"/>
      <c r="BF10" s="142"/>
      <c r="BG10" s="142"/>
      <c r="BH10" s="142"/>
      <c r="BI10" s="142"/>
      <c r="BJ10" s="142"/>
      <c r="BK10" s="142"/>
      <c r="BL10" s="142"/>
      <c r="BM10" s="143"/>
      <c r="BN10" s="141"/>
      <c r="BO10" s="142"/>
      <c r="BP10" s="142"/>
      <c r="BQ10" s="142"/>
      <c r="BR10" s="142"/>
      <c r="BS10" s="142"/>
      <c r="BT10" s="142"/>
      <c r="BU10" s="142"/>
      <c r="BV10" s="142"/>
      <c r="BW10" s="142"/>
      <c r="BX10" s="142"/>
      <c r="BY10" s="143"/>
      <c r="BZ10" s="142"/>
      <c r="CA10" s="142"/>
      <c r="CB10" s="142"/>
      <c r="CC10" s="142"/>
      <c r="CD10" s="142"/>
      <c r="CE10" s="142"/>
      <c r="CF10" s="142"/>
      <c r="CG10" s="142"/>
      <c r="CH10" s="142"/>
      <c r="CI10" s="142"/>
      <c r="CJ10" s="142"/>
      <c r="CK10" s="142"/>
      <c r="CL10" s="141">
        <v>38651682.140000001</v>
      </c>
      <c r="CM10" s="142">
        <v>43074559.129999995</v>
      </c>
      <c r="CN10" s="142">
        <v>53935470.890000001</v>
      </c>
      <c r="CO10" s="142">
        <v>70397095.140000015</v>
      </c>
      <c r="CP10" s="142">
        <v>59487673.050000004</v>
      </c>
      <c r="CQ10" s="142">
        <v>61991252.849999994</v>
      </c>
      <c r="CR10" s="142">
        <v>78155438.859999985</v>
      </c>
      <c r="CS10" s="142">
        <v>82426236.730000019</v>
      </c>
      <c r="CT10" s="142">
        <v>71970399.340000018</v>
      </c>
      <c r="CU10" s="142">
        <v>66404277.470000006</v>
      </c>
      <c r="CV10" s="142">
        <v>57024205.149999999</v>
      </c>
      <c r="CW10" s="143">
        <v>72178168.75999999</v>
      </c>
      <c r="CX10" s="141">
        <v>48388139.909999996</v>
      </c>
      <c r="CY10" s="142">
        <v>48891680.68999999</v>
      </c>
      <c r="CZ10" s="142">
        <v>66983401.859999999</v>
      </c>
      <c r="DA10" s="142">
        <v>71590015.019999996</v>
      </c>
      <c r="DB10" s="142">
        <v>59304955.359999999</v>
      </c>
      <c r="DC10" s="142">
        <v>65704527.309999995</v>
      </c>
      <c r="DD10" s="142">
        <v>79435217.059999987</v>
      </c>
      <c r="DE10" s="142">
        <v>84181706.100000024</v>
      </c>
      <c r="DF10" s="142">
        <v>79682673.109999999</v>
      </c>
      <c r="DG10" s="142">
        <v>102761223.56000002</v>
      </c>
      <c r="DH10" s="142">
        <v>56236155.620000012</v>
      </c>
      <c r="DI10" s="143">
        <v>70043886.920000002</v>
      </c>
      <c r="DJ10" s="141">
        <v>48650345.919999994</v>
      </c>
      <c r="DK10" s="142">
        <v>51592469.180000007</v>
      </c>
      <c r="DL10" s="142">
        <v>60361034.989999995</v>
      </c>
      <c r="DM10" s="142">
        <v>69639815.219999999</v>
      </c>
      <c r="DN10" s="142">
        <v>62514260.400000006</v>
      </c>
      <c r="DO10" s="142">
        <v>73370468.569999993</v>
      </c>
      <c r="DP10" s="142">
        <v>77525685.449999988</v>
      </c>
      <c r="DQ10" s="142">
        <v>77946419.109999985</v>
      </c>
      <c r="DR10" s="142">
        <v>78770043.420000017</v>
      </c>
      <c r="DS10" s="142">
        <v>63111454.090000011</v>
      </c>
      <c r="DT10" s="142">
        <v>61933489.370000012</v>
      </c>
      <c r="DU10" s="143">
        <v>80122100.639999971</v>
      </c>
      <c r="DV10" s="338">
        <v>49873109.479999997</v>
      </c>
      <c r="DW10" s="338">
        <v>55731541.770000003</v>
      </c>
      <c r="DX10" s="338">
        <v>74814586.949999988</v>
      </c>
      <c r="DY10" s="338">
        <v>72317902.650000006</v>
      </c>
      <c r="DZ10" s="338">
        <v>67796504.100000009</v>
      </c>
      <c r="EA10" s="338">
        <v>77725350.840000018</v>
      </c>
      <c r="EB10" s="338">
        <v>84660750.020000011</v>
      </c>
      <c r="EC10" s="377">
        <v>95610203.920000017</v>
      </c>
      <c r="ED10" s="377">
        <v>84436328.609999999</v>
      </c>
      <c r="EE10" s="377">
        <v>76418294.650000006</v>
      </c>
      <c r="EF10" s="377">
        <v>66580660.090000004</v>
      </c>
      <c r="EG10" s="377">
        <v>80561502.650000006</v>
      </c>
      <c r="EH10" s="378">
        <v>53512170.450000003</v>
      </c>
      <c r="EI10" s="378">
        <v>50615120.200000003</v>
      </c>
      <c r="EJ10" s="378">
        <v>90524246.909999996</v>
      </c>
      <c r="EK10" s="378">
        <v>81677988.170000002</v>
      </c>
      <c r="EL10" s="378">
        <v>77800336.480000004</v>
      </c>
      <c r="EM10" s="378">
        <v>85282444.409999996</v>
      </c>
      <c r="EN10" s="378">
        <v>89248400.650000006</v>
      </c>
      <c r="EO10" s="378">
        <v>99153787.180000007</v>
      </c>
      <c r="EP10" s="378">
        <v>92913520.620000005</v>
      </c>
      <c r="EQ10" s="378">
        <v>86378572.319999993</v>
      </c>
      <c r="ER10" s="378">
        <v>74654697.829999998</v>
      </c>
      <c r="ES10" s="378">
        <v>89394289.060000002</v>
      </c>
      <c r="ET10" s="442">
        <v>60295851.509999998</v>
      </c>
      <c r="EU10" s="442">
        <v>64797597.329999998</v>
      </c>
      <c r="EV10" s="442">
        <v>89261850.609999999</v>
      </c>
      <c r="EW10" s="442">
        <v>97799793.079999998</v>
      </c>
      <c r="EX10" s="442">
        <v>90553351.069999993</v>
      </c>
      <c r="EY10" s="442">
        <v>87503254.430000007</v>
      </c>
      <c r="EZ10" s="442">
        <v>105015545.47</v>
      </c>
      <c r="FA10" s="442">
        <v>107951400.73999999</v>
      </c>
      <c r="FB10" s="442">
        <v>102839740.52</v>
      </c>
      <c r="FC10" s="442">
        <v>89707200.510000005</v>
      </c>
      <c r="FD10" s="378">
        <v>81788199.120000005</v>
      </c>
      <c r="FE10" s="378">
        <v>91433416.909999996</v>
      </c>
      <c r="FF10" s="378">
        <v>72429730.420000002</v>
      </c>
      <c r="FG10" s="378"/>
      <c r="FH10" s="378"/>
      <c r="FI10" s="378"/>
      <c r="FJ10" s="378"/>
      <c r="FK10" s="378"/>
      <c r="FL10" s="378"/>
      <c r="FM10" s="378"/>
      <c r="FN10" s="378"/>
      <c r="FO10" s="378"/>
      <c r="FP10" s="378"/>
      <c r="FQ10" s="378"/>
      <c r="FR10" s="378"/>
      <c r="FS10" s="378"/>
      <c r="FT10" s="378"/>
      <c r="FU10" s="378"/>
      <c r="FV10" s="378"/>
      <c r="FW10" s="378"/>
      <c r="FX10" s="378"/>
      <c r="FY10" s="378"/>
      <c r="FZ10" s="378"/>
      <c r="GA10" s="378"/>
      <c r="GB10" s="378"/>
      <c r="GC10" s="378"/>
      <c r="GD10" s="378"/>
      <c r="GE10" s="378"/>
      <c r="GF10" s="378"/>
      <c r="GG10" s="378"/>
      <c r="GH10" s="378"/>
      <c r="GI10" s="378"/>
      <c r="GJ10" s="378"/>
      <c r="GK10" s="378"/>
      <c r="GL10" s="378"/>
      <c r="GM10" s="378"/>
      <c r="GN10" s="378"/>
      <c r="GO10" s="378"/>
      <c r="GP10" s="378"/>
      <c r="GQ10" s="378"/>
      <c r="GR10" s="378"/>
      <c r="GS10" s="378"/>
      <c r="GT10" s="378"/>
      <c r="GU10" s="378"/>
      <c r="GV10" s="378"/>
      <c r="GW10" s="378"/>
      <c r="GX10" s="378"/>
      <c r="GY10" s="378"/>
      <c r="GZ10" s="378"/>
      <c r="HA10" s="378"/>
      <c r="HB10" s="378"/>
      <c r="HC10" s="378"/>
      <c r="HD10" s="378"/>
      <c r="HE10" s="378"/>
      <c r="HF10" s="378"/>
      <c r="HG10" s="378"/>
      <c r="HH10" s="378"/>
      <c r="HI10" s="378"/>
      <c r="HJ10" s="378"/>
      <c r="HK10" s="378"/>
      <c r="HL10" s="378"/>
      <c r="HM10" s="378"/>
      <c r="HN10" s="378"/>
      <c r="HO10" s="378"/>
      <c r="HP10" s="378"/>
      <c r="HQ10" s="378"/>
      <c r="HR10" s="378"/>
      <c r="HS10" s="378"/>
      <c r="HT10" s="378"/>
      <c r="HU10" s="378"/>
      <c r="HV10" s="378"/>
      <c r="HW10" s="378"/>
      <c r="HX10" s="378"/>
      <c r="HY10" s="378"/>
      <c r="HZ10" s="378"/>
      <c r="IA10" s="378"/>
      <c r="IB10" s="378"/>
      <c r="IC10" s="378"/>
      <c r="ID10" s="378"/>
      <c r="IE10" s="378"/>
      <c r="IF10" s="378"/>
      <c r="IG10" s="378"/>
      <c r="IH10" s="378"/>
      <c r="II10" s="378"/>
      <c r="IJ10" s="378"/>
      <c r="IK10" s="378"/>
      <c r="IL10" s="378"/>
      <c r="IM10" s="378"/>
      <c r="IN10" s="378"/>
      <c r="IO10" s="378"/>
      <c r="IP10" s="378"/>
      <c r="IQ10" s="378"/>
      <c r="IR10" s="378"/>
      <c r="IS10" s="378"/>
      <c r="IT10" s="378"/>
      <c r="IU10" s="378"/>
      <c r="IV10" s="378"/>
      <c r="IW10" s="378"/>
      <c r="IX10" s="378"/>
      <c r="IY10" s="378"/>
      <c r="IZ10" s="378"/>
      <c r="JA10" s="378"/>
      <c r="JB10" s="378"/>
      <c r="JC10" s="378"/>
      <c r="JD10" s="378"/>
      <c r="JE10" s="378"/>
      <c r="JF10" s="378"/>
      <c r="JG10" s="378"/>
      <c r="JH10" s="378"/>
      <c r="JI10" s="378"/>
      <c r="JJ10" s="378"/>
      <c r="JK10" s="378"/>
      <c r="JL10" s="378"/>
      <c r="JM10" s="378"/>
      <c r="JN10" s="378"/>
      <c r="JO10" s="378"/>
      <c r="JP10" s="378"/>
      <c r="JQ10" s="378"/>
      <c r="JR10" s="378"/>
      <c r="JS10" s="378"/>
      <c r="JT10" s="378"/>
      <c r="JU10" s="378"/>
      <c r="JV10" s="378"/>
      <c r="JW10" s="378"/>
      <c r="JX10" s="378"/>
      <c r="JY10" s="378"/>
      <c r="JZ10" s="378"/>
      <c r="KA10" s="378"/>
      <c r="KB10" s="378"/>
      <c r="KC10" s="378"/>
      <c r="KD10" s="378"/>
      <c r="KE10" s="378"/>
      <c r="KF10" s="378"/>
      <c r="KG10" s="378"/>
      <c r="KH10" s="378"/>
      <c r="KI10" s="378"/>
      <c r="KJ10" s="378"/>
      <c r="KK10" s="378"/>
      <c r="KL10" s="378"/>
      <c r="KM10" s="378"/>
      <c r="KN10" s="378"/>
      <c r="KO10" s="378"/>
      <c r="KP10" s="378"/>
      <c r="KQ10" s="378"/>
      <c r="KR10" s="378"/>
      <c r="KS10" s="378"/>
      <c r="KT10" s="378"/>
      <c r="KU10" s="378"/>
      <c r="KV10" s="378"/>
      <c r="KW10" s="378"/>
      <c r="KX10" s="378"/>
      <c r="KY10" s="378"/>
      <c r="KZ10" s="378"/>
      <c r="LA10" s="378"/>
      <c r="LB10" s="378"/>
      <c r="LC10" s="378"/>
      <c r="LD10" s="378"/>
      <c r="LE10" s="378"/>
      <c r="LF10" s="378"/>
      <c r="LG10" s="378"/>
      <c r="LH10" s="378"/>
      <c r="LI10" s="378"/>
    </row>
    <row r="11" spans="1:321">
      <c r="D11" s="74">
        <v>7111</v>
      </c>
      <c r="E11" s="78" t="s">
        <v>27</v>
      </c>
      <c r="F11" s="104"/>
      <c r="G11" s="105"/>
      <c r="H11" s="105"/>
      <c r="I11" s="105"/>
      <c r="J11" s="105"/>
      <c r="K11" s="105"/>
      <c r="L11" s="105"/>
      <c r="M11" s="105"/>
      <c r="N11" s="105"/>
      <c r="O11" s="105"/>
      <c r="P11" s="105"/>
      <c r="Q11" s="106"/>
      <c r="R11" s="104"/>
      <c r="S11" s="105"/>
      <c r="T11" s="105"/>
      <c r="U11" s="105"/>
      <c r="V11" s="105"/>
      <c r="W11" s="105"/>
      <c r="X11" s="105"/>
      <c r="Y11" s="105"/>
      <c r="Z11" s="105"/>
      <c r="AA11" s="105"/>
      <c r="AB11" s="105"/>
      <c r="AC11" s="106"/>
      <c r="AD11" s="104"/>
      <c r="AE11" s="105"/>
      <c r="AF11" s="105"/>
      <c r="AG11" s="105"/>
      <c r="AH11" s="105"/>
      <c r="AI11" s="105"/>
      <c r="AJ11" s="105"/>
      <c r="AK11" s="105"/>
      <c r="AL11" s="105"/>
      <c r="AM11" s="105"/>
      <c r="AN11" s="105"/>
      <c r="AO11" s="106"/>
      <c r="AP11" s="104"/>
      <c r="AQ11" s="105"/>
      <c r="AR11" s="105"/>
      <c r="AS11" s="105"/>
      <c r="AT11" s="105"/>
      <c r="AU11" s="105"/>
      <c r="AV11" s="105"/>
      <c r="AW11" s="105"/>
      <c r="AX11" s="105"/>
      <c r="AY11" s="105"/>
      <c r="AZ11" s="105"/>
      <c r="BA11" s="106"/>
      <c r="BB11" s="104"/>
      <c r="BC11" s="105"/>
      <c r="BD11" s="105"/>
      <c r="BE11" s="105"/>
      <c r="BF11" s="105"/>
      <c r="BG11" s="105"/>
      <c r="BH11" s="105"/>
      <c r="BI11" s="105"/>
      <c r="BJ11" s="105"/>
      <c r="BK11" s="105"/>
      <c r="BL11" s="105"/>
      <c r="BM11" s="106"/>
      <c r="BN11" s="104"/>
      <c r="BO11" s="105"/>
      <c r="BP11" s="105"/>
      <c r="BQ11" s="105"/>
      <c r="BR11" s="105"/>
      <c r="BS11" s="105"/>
      <c r="BT11" s="105"/>
      <c r="BU11" s="105"/>
      <c r="BV11" s="105"/>
      <c r="BW11" s="105"/>
      <c r="BX11" s="105"/>
      <c r="BY11" s="106"/>
      <c r="BZ11" s="105"/>
      <c r="CA11" s="105"/>
      <c r="CB11" s="105"/>
      <c r="CC11" s="105"/>
      <c r="CD11" s="105"/>
      <c r="CE11" s="105"/>
      <c r="CF11" s="105"/>
      <c r="CG11" s="105"/>
      <c r="CH11" s="105"/>
      <c r="CI11" s="105"/>
      <c r="CJ11" s="105"/>
      <c r="CK11" s="105"/>
      <c r="CL11" s="104">
        <v>2526434.27</v>
      </c>
      <c r="CM11" s="105">
        <v>6576693.6499999939</v>
      </c>
      <c r="CN11" s="105">
        <v>6649607.6899999976</v>
      </c>
      <c r="CO11" s="105">
        <v>6878624.9600000037</v>
      </c>
      <c r="CP11" s="105">
        <v>7715762.9900000067</v>
      </c>
      <c r="CQ11" s="105">
        <v>6905575.8100000024</v>
      </c>
      <c r="CR11" s="105">
        <v>7544499.169999999</v>
      </c>
      <c r="CS11" s="105">
        <v>8683203.9300000034</v>
      </c>
      <c r="CT11" s="105">
        <v>9021711.1100000013</v>
      </c>
      <c r="CU11" s="105">
        <v>10279942.169999996</v>
      </c>
      <c r="CV11" s="105">
        <v>7302700.2599999951</v>
      </c>
      <c r="CW11" s="106">
        <v>15533677.899999999</v>
      </c>
      <c r="CX11" s="104">
        <v>3618675.86</v>
      </c>
      <c r="CY11" s="105">
        <v>6667541.54</v>
      </c>
      <c r="CZ11" s="105">
        <v>8194536.0300000003</v>
      </c>
      <c r="DA11" s="105">
        <v>8012567.7000000002</v>
      </c>
      <c r="DB11" s="105">
        <v>8930235.6400000006</v>
      </c>
      <c r="DC11" s="105">
        <v>8873002.2799999993</v>
      </c>
      <c r="DD11" s="105">
        <v>8846190.8499999996</v>
      </c>
      <c r="DE11" s="105">
        <v>9451996.9199999999</v>
      </c>
      <c r="DF11" s="105">
        <v>8133658.2199999997</v>
      </c>
      <c r="DG11" s="105">
        <v>10375239.68</v>
      </c>
      <c r="DH11" s="105">
        <v>7680183.6100000003</v>
      </c>
      <c r="DI11" s="106">
        <v>15621993.34</v>
      </c>
      <c r="DJ11" s="104">
        <v>4124772.2199999942</v>
      </c>
      <c r="DK11" s="105">
        <v>6382588.3899999997</v>
      </c>
      <c r="DL11" s="105">
        <v>7348323.950000002</v>
      </c>
      <c r="DM11" s="105">
        <v>7769463.1899999976</v>
      </c>
      <c r="DN11" s="105">
        <v>6638534.7299999977</v>
      </c>
      <c r="DO11" s="105">
        <v>7851015.5500000063</v>
      </c>
      <c r="DP11" s="105">
        <v>8602485.6799999997</v>
      </c>
      <c r="DQ11" s="105">
        <v>7987492.7399999984</v>
      </c>
      <c r="DR11" s="105">
        <v>7895000.8600000087</v>
      </c>
      <c r="DS11" s="105">
        <v>12558044.720000006</v>
      </c>
      <c r="DT11" s="105">
        <v>10620418.339999994</v>
      </c>
      <c r="DU11" s="106">
        <v>16988178.789999992</v>
      </c>
      <c r="DV11" s="337">
        <v>3378459.01</v>
      </c>
      <c r="DW11" s="337">
        <v>8966879.7300000004</v>
      </c>
      <c r="DX11" s="337">
        <v>9924140.9199999999</v>
      </c>
      <c r="DY11" s="337">
        <v>8377077.25</v>
      </c>
      <c r="DZ11" s="337">
        <v>8563145.8100000005</v>
      </c>
      <c r="EA11" s="337">
        <v>9760165.0700000003</v>
      </c>
      <c r="EB11" s="337">
        <v>12597996.66</v>
      </c>
      <c r="EC11" s="373">
        <v>11738543.99</v>
      </c>
      <c r="ED11" s="373">
        <v>12658379.98</v>
      </c>
      <c r="EE11" s="373">
        <v>10220885.41</v>
      </c>
      <c r="EF11" s="373">
        <v>8748146.6300000008</v>
      </c>
      <c r="EG11" s="373">
        <v>18197782.010000002</v>
      </c>
      <c r="EH11" s="376">
        <v>3855468.97</v>
      </c>
      <c r="EI11" s="376">
        <v>7751521.5300000003</v>
      </c>
      <c r="EJ11" s="376">
        <v>9093379.6300000008</v>
      </c>
      <c r="EK11" s="376">
        <v>8729072.4399999995</v>
      </c>
      <c r="EL11" s="376">
        <v>9825835.5299999993</v>
      </c>
      <c r="EM11" s="376">
        <v>9719543.6799999997</v>
      </c>
      <c r="EN11" s="376">
        <v>10577855.74</v>
      </c>
      <c r="EO11" s="376">
        <v>10476522.35</v>
      </c>
      <c r="EP11" s="376">
        <v>9609655.3800000008</v>
      </c>
      <c r="EQ11" s="376">
        <v>10226839.18</v>
      </c>
      <c r="ER11" s="376">
        <v>7670634.21</v>
      </c>
      <c r="ES11" s="376">
        <v>14446111.9</v>
      </c>
      <c r="ET11" s="376">
        <v>3496624.83</v>
      </c>
      <c r="EU11" s="376">
        <v>8897390.9499999993</v>
      </c>
      <c r="EV11" s="376">
        <v>10001520.890000001</v>
      </c>
      <c r="EW11" s="376">
        <v>9899613.5099999998</v>
      </c>
      <c r="EX11" s="376">
        <v>10330673.77</v>
      </c>
      <c r="EY11" s="376">
        <v>10475384.99</v>
      </c>
      <c r="EZ11" s="376">
        <v>11318576.82</v>
      </c>
      <c r="FA11" s="376">
        <v>11227078</v>
      </c>
      <c r="FB11" s="376">
        <v>9598204.1500000004</v>
      </c>
      <c r="FC11" s="376">
        <v>10275884.26</v>
      </c>
      <c r="FD11" s="376">
        <v>10504970.310000001</v>
      </c>
      <c r="FE11" s="376">
        <v>18872459.579999998</v>
      </c>
      <c r="FF11" s="376">
        <v>4240913.8099999996</v>
      </c>
      <c r="FG11" s="376"/>
      <c r="FH11" s="376"/>
      <c r="FI11" s="376"/>
      <c r="FJ11" s="376"/>
      <c r="FK11" s="376"/>
      <c r="FL11" s="376"/>
      <c r="FM11" s="376"/>
      <c r="FN11" s="376"/>
      <c r="FO11" s="376"/>
      <c r="FP11" s="376"/>
      <c r="FQ11" s="376"/>
      <c r="FR11" s="376"/>
      <c r="FS11" s="376"/>
      <c r="FT11" s="376"/>
      <c r="FU11" s="376"/>
      <c r="FV11" s="376"/>
      <c r="FW11" s="376"/>
      <c r="FX11" s="376"/>
      <c r="FY11" s="376"/>
      <c r="FZ11" s="376"/>
      <c r="GA11" s="376"/>
      <c r="GB11" s="376"/>
      <c r="GC11" s="376"/>
      <c r="GD11" s="376"/>
      <c r="GE11" s="376"/>
      <c r="GF11" s="376"/>
      <c r="GG11" s="376"/>
      <c r="GH11" s="376"/>
      <c r="GI11" s="376"/>
      <c r="GJ11" s="376"/>
      <c r="GK11" s="376"/>
      <c r="GL11" s="376"/>
      <c r="GM11" s="376"/>
      <c r="GN11" s="376"/>
      <c r="GO11" s="376"/>
      <c r="GP11" s="376"/>
      <c r="GQ11" s="376"/>
      <c r="GR11" s="376"/>
      <c r="GS11" s="376"/>
      <c r="GT11" s="376"/>
      <c r="GU11" s="376"/>
      <c r="GV11" s="376"/>
      <c r="GW11" s="376"/>
      <c r="GX11" s="376"/>
      <c r="GY11" s="376"/>
      <c r="GZ11" s="376"/>
      <c r="HA11" s="376"/>
      <c r="HB11" s="376"/>
      <c r="HC11" s="376"/>
      <c r="HD11" s="376"/>
      <c r="HE11" s="376"/>
      <c r="HF11" s="376"/>
      <c r="HG11" s="376"/>
      <c r="HH11" s="376"/>
      <c r="HI11" s="376"/>
      <c r="HJ11" s="376"/>
      <c r="HK11" s="376"/>
      <c r="HL11" s="376"/>
      <c r="HM11" s="376"/>
      <c r="HN11" s="376"/>
      <c r="HO11" s="376"/>
      <c r="HP11" s="376"/>
      <c r="HQ11" s="376"/>
      <c r="HR11" s="376"/>
      <c r="HS11" s="376"/>
      <c r="HT11" s="376"/>
      <c r="HU11" s="376"/>
      <c r="HV11" s="376"/>
      <c r="HW11" s="376"/>
      <c r="HX11" s="376"/>
      <c r="HY11" s="376"/>
      <c r="HZ11" s="376"/>
      <c r="IA11" s="376"/>
      <c r="IB11" s="376"/>
      <c r="IC11" s="376"/>
      <c r="ID11" s="376"/>
      <c r="IE11" s="376"/>
      <c r="IF11" s="376"/>
      <c r="IG11" s="376"/>
      <c r="IH11" s="376"/>
      <c r="II11" s="376"/>
      <c r="IJ11" s="376"/>
      <c r="IK11" s="376"/>
      <c r="IL11" s="376"/>
      <c r="IM11" s="376"/>
      <c r="IN11" s="376"/>
      <c r="IO11" s="376"/>
      <c r="IP11" s="376"/>
      <c r="IQ11" s="376"/>
      <c r="IR11" s="376"/>
      <c r="IS11" s="376"/>
      <c r="IT11" s="376"/>
      <c r="IU11" s="376"/>
      <c r="IV11" s="376"/>
      <c r="IW11" s="376"/>
      <c r="IX11" s="376"/>
      <c r="IY11" s="376"/>
      <c r="IZ11" s="376"/>
      <c r="JA11" s="376"/>
      <c r="JB11" s="376"/>
      <c r="JC11" s="376"/>
      <c r="JD11" s="376"/>
      <c r="JE11" s="376"/>
      <c r="JF11" s="376"/>
      <c r="JG11" s="376"/>
      <c r="JH11" s="376"/>
      <c r="JI11" s="376"/>
      <c r="JJ11" s="376"/>
      <c r="JK11" s="376"/>
      <c r="JL11" s="376"/>
      <c r="JM11" s="376"/>
      <c r="JN11" s="376"/>
      <c r="JO11" s="376"/>
      <c r="JP11" s="376"/>
      <c r="JQ11" s="376"/>
      <c r="JR11" s="376"/>
      <c r="JS11" s="376"/>
      <c r="JT11" s="376"/>
      <c r="JU11" s="376"/>
      <c r="JV11" s="376"/>
      <c r="JW11" s="376"/>
      <c r="JX11" s="376"/>
      <c r="JY11" s="376"/>
      <c r="JZ11" s="376"/>
      <c r="KA11" s="376"/>
      <c r="KB11" s="376"/>
      <c r="KC11" s="376"/>
      <c r="KD11" s="376"/>
      <c r="KE11" s="376"/>
      <c r="KF11" s="376"/>
      <c r="KG11" s="376"/>
      <c r="KH11" s="376"/>
      <c r="KI11" s="376"/>
      <c r="KJ11" s="376"/>
      <c r="KK11" s="376"/>
      <c r="KL11" s="376"/>
      <c r="KM11" s="376"/>
      <c r="KN11" s="376"/>
      <c r="KO11" s="376"/>
      <c r="KP11" s="376"/>
      <c r="KQ11" s="376"/>
      <c r="KR11" s="376"/>
      <c r="KS11" s="376"/>
      <c r="KT11" s="376"/>
      <c r="KU11" s="376"/>
      <c r="KV11" s="376"/>
      <c r="KW11" s="376"/>
      <c r="KX11" s="376"/>
      <c r="KY11" s="376"/>
      <c r="KZ11" s="376"/>
      <c r="LA11" s="376"/>
      <c r="LB11" s="376"/>
      <c r="LC11" s="376"/>
      <c r="LD11" s="376"/>
      <c r="LE11" s="376"/>
      <c r="LF11" s="376"/>
      <c r="LG11" s="376"/>
      <c r="LH11" s="376"/>
      <c r="LI11" s="376"/>
    </row>
    <row r="12" spans="1:321">
      <c r="D12" s="74">
        <v>7112</v>
      </c>
      <c r="E12" s="78" t="s">
        <v>29</v>
      </c>
      <c r="F12" s="104"/>
      <c r="G12" s="105"/>
      <c r="H12" s="105"/>
      <c r="I12" s="105"/>
      <c r="J12" s="105"/>
      <c r="K12" s="105"/>
      <c r="L12" s="105"/>
      <c r="M12" s="105"/>
      <c r="N12" s="105"/>
      <c r="O12" s="105"/>
      <c r="P12" s="105"/>
      <c r="Q12" s="106"/>
      <c r="R12" s="104"/>
      <c r="S12" s="105"/>
      <c r="T12" s="105"/>
      <c r="U12" s="105"/>
      <c r="V12" s="105"/>
      <c r="W12" s="105"/>
      <c r="X12" s="105"/>
      <c r="Y12" s="105"/>
      <c r="Z12" s="105"/>
      <c r="AA12" s="105"/>
      <c r="AB12" s="105"/>
      <c r="AC12" s="106"/>
      <c r="AD12" s="104"/>
      <c r="AE12" s="105"/>
      <c r="AF12" s="105"/>
      <c r="AG12" s="105"/>
      <c r="AH12" s="105"/>
      <c r="AI12" s="105"/>
      <c r="AJ12" s="105"/>
      <c r="AK12" s="105"/>
      <c r="AL12" s="105"/>
      <c r="AM12" s="105"/>
      <c r="AN12" s="105"/>
      <c r="AO12" s="106"/>
      <c r="AP12" s="104"/>
      <c r="AQ12" s="105"/>
      <c r="AR12" s="105"/>
      <c r="AS12" s="105"/>
      <c r="AT12" s="105"/>
      <c r="AU12" s="105"/>
      <c r="AV12" s="105"/>
      <c r="AW12" s="105"/>
      <c r="AX12" s="105"/>
      <c r="AY12" s="105"/>
      <c r="AZ12" s="105"/>
      <c r="BA12" s="106"/>
      <c r="BB12" s="104"/>
      <c r="BC12" s="105"/>
      <c r="BD12" s="105"/>
      <c r="BE12" s="105"/>
      <c r="BF12" s="105"/>
      <c r="BG12" s="105"/>
      <c r="BH12" s="105"/>
      <c r="BI12" s="105"/>
      <c r="BJ12" s="105"/>
      <c r="BK12" s="105"/>
      <c r="BL12" s="105"/>
      <c r="BM12" s="106"/>
      <c r="BN12" s="104"/>
      <c r="BO12" s="105"/>
      <c r="BP12" s="105"/>
      <c r="BQ12" s="105"/>
      <c r="BR12" s="105"/>
      <c r="BS12" s="105"/>
      <c r="BT12" s="105"/>
      <c r="BU12" s="105"/>
      <c r="BV12" s="105"/>
      <c r="BW12" s="105"/>
      <c r="BX12" s="105"/>
      <c r="BY12" s="106"/>
      <c r="BZ12" s="105"/>
      <c r="CA12" s="105"/>
      <c r="CB12" s="105"/>
      <c r="CC12" s="105"/>
      <c r="CD12" s="105"/>
      <c r="CE12" s="105"/>
      <c r="CF12" s="105"/>
      <c r="CG12" s="105"/>
      <c r="CH12" s="105"/>
      <c r="CI12" s="105"/>
      <c r="CJ12" s="105"/>
      <c r="CK12" s="105"/>
      <c r="CL12" s="104">
        <v>496276.24</v>
      </c>
      <c r="CM12" s="105">
        <v>1055200.6000000003</v>
      </c>
      <c r="CN12" s="105">
        <v>5089275.7499999991</v>
      </c>
      <c r="CO12" s="105">
        <v>14799003.470000001</v>
      </c>
      <c r="CP12" s="105">
        <v>3059202.23</v>
      </c>
      <c r="CQ12" s="105">
        <v>3636920.8499999996</v>
      </c>
      <c r="CR12" s="105">
        <v>3866755.9</v>
      </c>
      <c r="CS12" s="105">
        <v>2838435.42</v>
      </c>
      <c r="CT12" s="105">
        <v>2334594.66</v>
      </c>
      <c r="CU12" s="105">
        <v>1290368.17</v>
      </c>
      <c r="CV12" s="105">
        <v>1131477.26</v>
      </c>
      <c r="CW12" s="106">
        <v>1041215.8400000002</v>
      </c>
      <c r="CX12" s="104">
        <v>1541172.27</v>
      </c>
      <c r="CY12" s="105">
        <v>956251.9</v>
      </c>
      <c r="CZ12" s="105">
        <v>12105724.380000001</v>
      </c>
      <c r="DA12" s="105">
        <v>11308140.51</v>
      </c>
      <c r="DB12" s="105">
        <v>2493246.79</v>
      </c>
      <c r="DC12" s="105">
        <v>2382596.06</v>
      </c>
      <c r="DD12" s="105">
        <v>5915301.0899999999</v>
      </c>
      <c r="DE12" s="105">
        <v>2518646.2200000002</v>
      </c>
      <c r="DF12" s="105">
        <v>2054396.39</v>
      </c>
      <c r="DG12" s="105">
        <v>1764157.95</v>
      </c>
      <c r="DH12" s="105">
        <v>495961.62</v>
      </c>
      <c r="DI12" s="106">
        <v>1484776.32</v>
      </c>
      <c r="DJ12" s="104">
        <v>500820.52999999991</v>
      </c>
      <c r="DK12" s="105">
        <v>776411.7200000002</v>
      </c>
      <c r="DL12" s="105">
        <v>9846873.8099999987</v>
      </c>
      <c r="DM12" s="105">
        <v>15145224.379999999</v>
      </c>
      <c r="DN12" s="105">
        <v>2278350.0299999993</v>
      </c>
      <c r="DO12" s="105">
        <v>4095208.3599999989</v>
      </c>
      <c r="DP12" s="105">
        <v>2969829.04</v>
      </c>
      <c r="DQ12" s="105">
        <v>1709846.5499999991</v>
      </c>
      <c r="DR12" s="105">
        <v>2279121.8800000008</v>
      </c>
      <c r="DS12" s="105">
        <v>629921.88999999966</v>
      </c>
      <c r="DT12" s="105">
        <v>477921.05</v>
      </c>
      <c r="DU12" s="106">
        <v>1442198.9400000004</v>
      </c>
      <c r="DV12" s="337">
        <v>308497.07</v>
      </c>
      <c r="DW12" s="337">
        <v>1230342</v>
      </c>
      <c r="DX12" s="337">
        <v>15051954.65</v>
      </c>
      <c r="DY12" s="337">
        <v>11458551.32</v>
      </c>
      <c r="DZ12" s="337">
        <v>2599087.38</v>
      </c>
      <c r="EA12" s="337">
        <v>4450921.9400000004</v>
      </c>
      <c r="EB12" s="337">
        <v>2550814.71</v>
      </c>
      <c r="EC12" s="373">
        <v>2816513.59</v>
      </c>
      <c r="ED12" s="373">
        <v>1745433.32</v>
      </c>
      <c r="EE12" s="373">
        <v>1556300.93</v>
      </c>
      <c r="EF12" s="373">
        <v>521816.19</v>
      </c>
      <c r="EG12" s="373">
        <v>964356.93</v>
      </c>
      <c r="EH12" s="376">
        <v>632316.18999999994</v>
      </c>
      <c r="EI12" s="376">
        <v>1242026.04</v>
      </c>
      <c r="EJ12" s="376">
        <v>17612665.690000001</v>
      </c>
      <c r="EK12" s="376">
        <v>14506801.98</v>
      </c>
      <c r="EL12" s="376">
        <v>2683183.94</v>
      </c>
      <c r="EM12" s="376">
        <v>2493382.48</v>
      </c>
      <c r="EN12" s="376">
        <v>2422592.44</v>
      </c>
      <c r="EO12" s="376">
        <v>2511333.39</v>
      </c>
      <c r="EP12" s="376">
        <v>1103662</v>
      </c>
      <c r="EQ12" s="376">
        <v>1688078.63</v>
      </c>
      <c r="ER12" s="376">
        <v>667573.11</v>
      </c>
      <c r="ES12" s="376">
        <v>1664886.32</v>
      </c>
      <c r="ET12" s="376">
        <v>475602.8</v>
      </c>
      <c r="EU12" s="376">
        <v>1641570.62</v>
      </c>
      <c r="EV12" s="376">
        <v>22262597.649999999</v>
      </c>
      <c r="EW12" s="376">
        <v>18095823.48</v>
      </c>
      <c r="EX12" s="376">
        <v>3730435.57</v>
      </c>
      <c r="EY12" s="376">
        <v>3402383.37</v>
      </c>
      <c r="EZ12" s="376">
        <v>4232537.58</v>
      </c>
      <c r="FA12" s="376">
        <v>3499255.87</v>
      </c>
      <c r="FB12" s="376">
        <v>7173346.1399999997</v>
      </c>
      <c r="FC12" s="376">
        <v>1043872.54</v>
      </c>
      <c r="FD12" s="376">
        <v>802479.78</v>
      </c>
      <c r="FE12" s="376">
        <v>1812573.03</v>
      </c>
      <c r="FF12" s="376">
        <v>936843.13</v>
      </c>
      <c r="FG12" s="376"/>
      <c r="FH12" s="376"/>
      <c r="FI12" s="376"/>
      <c r="FJ12" s="376"/>
      <c r="FK12" s="376"/>
      <c r="FL12" s="376"/>
      <c r="FM12" s="376"/>
      <c r="FN12" s="376"/>
      <c r="FO12" s="376"/>
      <c r="FP12" s="376"/>
      <c r="FQ12" s="376"/>
      <c r="FR12" s="376"/>
      <c r="FS12" s="376"/>
      <c r="FT12" s="376"/>
      <c r="FU12" s="376"/>
      <c r="FV12" s="376"/>
      <c r="FW12" s="376"/>
      <c r="FX12" s="376"/>
      <c r="FY12" s="376"/>
      <c r="FZ12" s="376"/>
      <c r="GA12" s="376"/>
      <c r="GB12" s="376"/>
      <c r="GC12" s="376"/>
      <c r="GD12" s="376"/>
      <c r="GE12" s="376"/>
      <c r="GF12" s="376"/>
      <c r="GG12" s="376"/>
      <c r="GH12" s="376"/>
      <c r="GI12" s="376"/>
      <c r="GJ12" s="376"/>
      <c r="GK12" s="376"/>
      <c r="GL12" s="376"/>
      <c r="GM12" s="376"/>
      <c r="GN12" s="376"/>
      <c r="GO12" s="376"/>
      <c r="GP12" s="376"/>
      <c r="GQ12" s="376"/>
      <c r="GR12" s="376"/>
      <c r="GS12" s="376"/>
      <c r="GT12" s="376"/>
      <c r="GU12" s="376"/>
      <c r="GV12" s="376"/>
      <c r="GW12" s="376"/>
      <c r="GX12" s="376"/>
      <c r="GY12" s="376"/>
      <c r="GZ12" s="376"/>
      <c r="HA12" s="376"/>
      <c r="HB12" s="376"/>
      <c r="HC12" s="376"/>
      <c r="HD12" s="376"/>
      <c r="HE12" s="376"/>
      <c r="HF12" s="376"/>
      <c r="HG12" s="376"/>
      <c r="HH12" s="376"/>
      <c r="HI12" s="376"/>
      <c r="HJ12" s="376"/>
      <c r="HK12" s="376"/>
      <c r="HL12" s="376"/>
      <c r="HM12" s="376"/>
      <c r="HN12" s="376"/>
      <c r="HO12" s="376"/>
      <c r="HP12" s="376"/>
      <c r="HQ12" s="376"/>
      <c r="HR12" s="376"/>
      <c r="HS12" s="376"/>
      <c r="HT12" s="376"/>
      <c r="HU12" s="376"/>
      <c r="HV12" s="376"/>
      <c r="HW12" s="376"/>
      <c r="HX12" s="376"/>
      <c r="HY12" s="376"/>
      <c r="HZ12" s="376"/>
      <c r="IA12" s="376"/>
      <c r="IB12" s="376"/>
      <c r="IC12" s="376"/>
      <c r="ID12" s="376"/>
      <c r="IE12" s="376"/>
      <c r="IF12" s="376"/>
      <c r="IG12" s="376"/>
      <c r="IH12" s="376"/>
      <c r="II12" s="376"/>
      <c r="IJ12" s="376"/>
      <c r="IK12" s="376"/>
      <c r="IL12" s="376"/>
      <c r="IM12" s="376"/>
      <c r="IN12" s="376"/>
      <c r="IO12" s="376"/>
      <c r="IP12" s="376"/>
      <c r="IQ12" s="376"/>
      <c r="IR12" s="376"/>
      <c r="IS12" s="376"/>
      <c r="IT12" s="376"/>
      <c r="IU12" s="376"/>
      <c r="IV12" s="376"/>
      <c r="IW12" s="376"/>
      <c r="IX12" s="376"/>
      <c r="IY12" s="376"/>
      <c r="IZ12" s="376"/>
      <c r="JA12" s="376"/>
      <c r="JB12" s="376"/>
      <c r="JC12" s="376"/>
      <c r="JD12" s="376"/>
      <c r="JE12" s="376"/>
      <c r="JF12" s="376"/>
      <c r="JG12" s="376"/>
      <c r="JH12" s="376"/>
      <c r="JI12" s="376"/>
      <c r="JJ12" s="376"/>
      <c r="JK12" s="376"/>
      <c r="JL12" s="376"/>
      <c r="JM12" s="376"/>
      <c r="JN12" s="376"/>
      <c r="JO12" s="376"/>
      <c r="JP12" s="376"/>
      <c r="JQ12" s="376"/>
      <c r="JR12" s="376"/>
      <c r="JS12" s="376"/>
      <c r="JT12" s="376"/>
      <c r="JU12" s="376"/>
      <c r="JV12" s="376"/>
      <c r="JW12" s="376"/>
      <c r="JX12" s="376"/>
      <c r="JY12" s="376"/>
      <c r="JZ12" s="376"/>
      <c r="KA12" s="376"/>
      <c r="KB12" s="376"/>
      <c r="KC12" s="376"/>
      <c r="KD12" s="376"/>
      <c r="KE12" s="376"/>
      <c r="KF12" s="376"/>
      <c r="KG12" s="376"/>
      <c r="KH12" s="376"/>
      <c r="KI12" s="376"/>
      <c r="KJ12" s="376"/>
      <c r="KK12" s="376"/>
      <c r="KL12" s="376"/>
      <c r="KM12" s="376"/>
      <c r="KN12" s="376"/>
      <c r="KO12" s="376"/>
      <c r="KP12" s="376"/>
      <c r="KQ12" s="376"/>
      <c r="KR12" s="376"/>
      <c r="KS12" s="376"/>
      <c r="KT12" s="376"/>
      <c r="KU12" s="376"/>
      <c r="KV12" s="376"/>
      <c r="KW12" s="376"/>
      <c r="KX12" s="376"/>
      <c r="KY12" s="376"/>
      <c r="KZ12" s="376"/>
      <c r="LA12" s="376"/>
      <c r="LB12" s="376"/>
      <c r="LC12" s="376"/>
      <c r="LD12" s="376"/>
      <c r="LE12" s="376"/>
      <c r="LF12" s="376"/>
      <c r="LG12" s="376"/>
      <c r="LH12" s="376"/>
      <c r="LI12" s="376"/>
    </row>
    <row r="13" spans="1:321">
      <c r="D13" s="74">
        <v>7113</v>
      </c>
      <c r="E13" s="78" t="s">
        <v>31</v>
      </c>
      <c r="F13" s="104"/>
      <c r="G13" s="105"/>
      <c r="H13" s="105"/>
      <c r="I13" s="105"/>
      <c r="J13" s="105"/>
      <c r="K13" s="105"/>
      <c r="L13" s="105"/>
      <c r="M13" s="105"/>
      <c r="N13" s="105"/>
      <c r="O13" s="105"/>
      <c r="P13" s="105"/>
      <c r="Q13" s="106"/>
      <c r="R13" s="104"/>
      <c r="S13" s="105"/>
      <c r="T13" s="105"/>
      <c r="U13" s="105"/>
      <c r="V13" s="105"/>
      <c r="W13" s="105"/>
      <c r="X13" s="105"/>
      <c r="Y13" s="105"/>
      <c r="Z13" s="105"/>
      <c r="AA13" s="105"/>
      <c r="AB13" s="105"/>
      <c r="AC13" s="106"/>
      <c r="AD13" s="104"/>
      <c r="AE13" s="105"/>
      <c r="AF13" s="105"/>
      <c r="AG13" s="105"/>
      <c r="AH13" s="105"/>
      <c r="AI13" s="105"/>
      <c r="AJ13" s="105"/>
      <c r="AK13" s="105"/>
      <c r="AL13" s="105"/>
      <c r="AM13" s="105"/>
      <c r="AN13" s="105"/>
      <c r="AO13" s="106"/>
      <c r="AP13" s="104"/>
      <c r="AQ13" s="105"/>
      <c r="AR13" s="105"/>
      <c r="AS13" s="105"/>
      <c r="AT13" s="105"/>
      <c r="AU13" s="105"/>
      <c r="AV13" s="105"/>
      <c r="AW13" s="105"/>
      <c r="AX13" s="105"/>
      <c r="AY13" s="105"/>
      <c r="AZ13" s="105"/>
      <c r="BA13" s="106"/>
      <c r="BB13" s="104"/>
      <c r="BC13" s="105"/>
      <c r="BD13" s="105"/>
      <c r="BE13" s="105"/>
      <c r="BF13" s="105"/>
      <c r="BG13" s="105"/>
      <c r="BH13" s="105"/>
      <c r="BI13" s="105"/>
      <c r="BJ13" s="105"/>
      <c r="BK13" s="105"/>
      <c r="BL13" s="105"/>
      <c r="BM13" s="106"/>
      <c r="BN13" s="104"/>
      <c r="BO13" s="105"/>
      <c r="BP13" s="105"/>
      <c r="BQ13" s="105"/>
      <c r="BR13" s="105"/>
      <c r="BS13" s="105"/>
      <c r="BT13" s="105"/>
      <c r="BU13" s="105"/>
      <c r="BV13" s="105"/>
      <c r="BW13" s="105"/>
      <c r="BX13" s="105"/>
      <c r="BY13" s="106"/>
      <c r="BZ13" s="105"/>
      <c r="CA13" s="105"/>
      <c r="CB13" s="105"/>
      <c r="CC13" s="105"/>
      <c r="CD13" s="105"/>
      <c r="CE13" s="105"/>
      <c r="CF13" s="105"/>
      <c r="CG13" s="105"/>
      <c r="CH13" s="105"/>
      <c r="CI13" s="105"/>
      <c r="CJ13" s="105"/>
      <c r="CK13" s="105"/>
      <c r="CL13" s="104">
        <v>115652.5</v>
      </c>
      <c r="CM13" s="105">
        <v>124226.80999999998</v>
      </c>
      <c r="CN13" s="105">
        <v>132357.70000000001</v>
      </c>
      <c r="CO13" s="105">
        <v>115457.95</v>
      </c>
      <c r="CP13" s="105">
        <v>67705.25999999998</v>
      </c>
      <c r="CQ13" s="105">
        <v>72081.91</v>
      </c>
      <c r="CR13" s="105">
        <v>126831.70000000001</v>
      </c>
      <c r="CS13" s="105">
        <v>162557.79</v>
      </c>
      <c r="CT13" s="105">
        <v>100652.06999999999</v>
      </c>
      <c r="CU13" s="105">
        <v>168549.68</v>
      </c>
      <c r="CV13" s="105">
        <v>113492.53000000001</v>
      </c>
      <c r="CW13" s="106">
        <v>140999.42000000001</v>
      </c>
      <c r="CX13" s="104">
        <v>101912.43</v>
      </c>
      <c r="CY13" s="105">
        <v>108443.93</v>
      </c>
      <c r="CZ13" s="105">
        <v>147063.39000000001</v>
      </c>
      <c r="DA13" s="105">
        <v>141709.28</v>
      </c>
      <c r="DB13" s="105">
        <v>99243.1</v>
      </c>
      <c r="DC13" s="105">
        <v>122243.61</v>
      </c>
      <c r="DD13" s="105">
        <v>137366.94</v>
      </c>
      <c r="DE13" s="105">
        <v>107633.93</v>
      </c>
      <c r="DF13" s="105">
        <v>124234.63</v>
      </c>
      <c r="DG13" s="105">
        <v>120976.32000000001</v>
      </c>
      <c r="DH13" s="105">
        <v>104566.49</v>
      </c>
      <c r="DI13" s="106">
        <v>164005.82999999999</v>
      </c>
      <c r="DJ13" s="104">
        <v>64332.390000000007</v>
      </c>
      <c r="DK13" s="105">
        <v>156323.32</v>
      </c>
      <c r="DL13" s="105">
        <v>109018.21</v>
      </c>
      <c r="DM13" s="105">
        <v>92127.279999999984</v>
      </c>
      <c r="DN13" s="105">
        <v>84167.930000000008</v>
      </c>
      <c r="DO13" s="105">
        <v>129133.9</v>
      </c>
      <c r="DP13" s="105">
        <v>107539.78</v>
      </c>
      <c r="DQ13" s="105">
        <v>98669.24</v>
      </c>
      <c r="DR13" s="105">
        <v>145821.66</v>
      </c>
      <c r="DS13" s="105">
        <v>120068.57</v>
      </c>
      <c r="DT13" s="105">
        <v>133190.98000000001</v>
      </c>
      <c r="DU13" s="106">
        <v>246402.12000000005</v>
      </c>
      <c r="DV13" s="337">
        <v>84789.68</v>
      </c>
      <c r="DW13" s="337">
        <v>116811.6</v>
      </c>
      <c r="DX13" s="337">
        <v>93474.83</v>
      </c>
      <c r="DY13" s="337">
        <v>89942.54</v>
      </c>
      <c r="DZ13" s="337">
        <v>95910.8</v>
      </c>
      <c r="EA13" s="337">
        <v>125863.94</v>
      </c>
      <c r="EB13" s="337">
        <v>87863.37</v>
      </c>
      <c r="EC13" s="373">
        <v>133027.82999999999</v>
      </c>
      <c r="ED13" s="373">
        <v>160261.85</v>
      </c>
      <c r="EE13" s="373">
        <v>102926.91</v>
      </c>
      <c r="EF13" s="373">
        <v>121571.98</v>
      </c>
      <c r="EG13" s="373">
        <v>117604.66</v>
      </c>
      <c r="EH13" s="376">
        <v>58790.3</v>
      </c>
      <c r="EI13" s="376">
        <v>107978.26</v>
      </c>
      <c r="EJ13" s="376">
        <v>88556.13</v>
      </c>
      <c r="EK13" s="376">
        <v>93919.51</v>
      </c>
      <c r="EL13" s="376">
        <v>178761.83</v>
      </c>
      <c r="EM13" s="376">
        <v>96074.04</v>
      </c>
      <c r="EN13" s="376">
        <v>140635.43</v>
      </c>
      <c r="EO13" s="376">
        <v>152546.72</v>
      </c>
      <c r="EP13" s="376">
        <v>115920.43</v>
      </c>
      <c r="EQ13" s="376">
        <v>195735.62</v>
      </c>
      <c r="ER13" s="376">
        <v>165720.76</v>
      </c>
      <c r="ES13" s="376">
        <v>130025.67</v>
      </c>
      <c r="ET13" s="376">
        <v>93380.49</v>
      </c>
      <c r="EU13" s="376">
        <v>116565.53</v>
      </c>
      <c r="EV13" s="376">
        <v>203411.31</v>
      </c>
      <c r="EW13" s="376">
        <v>117398.62</v>
      </c>
      <c r="EX13" s="376">
        <v>143886.48000000001</v>
      </c>
      <c r="EY13" s="376">
        <v>122124.66</v>
      </c>
      <c r="EZ13" s="376">
        <v>114234.91</v>
      </c>
      <c r="FA13" s="376">
        <v>218611.11</v>
      </c>
      <c r="FB13" s="376">
        <v>148315.04999999999</v>
      </c>
      <c r="FC13" s="376">
        <v>155540.06</v>
      </c>
      <c r="FD13" s="376">
        <v>193671.67</v>
      </c>
      <c r="FE13" s="376">
        <v>208954.63</v>
      </c>
      <c r="FF13" s="376">
        <v>118243.45</v>
      </c>
      <c r="FG13" s="376"/>
      <c r="FH13" s="376"/>
      <c r="FI13" s="376"/>
      <c r="FJ13" s="376"/>
      <c r="FK13" s="376"/>
      <c r="FL13" s="376"/>
      <c r="FM13" s="376"/>
      <c r="FN13" s="376"/>
      <c r="FO13" s="376"/>
      <c r="FP13" s="376"/>
      <c r="FQ13" s="376"/>
      <c r="FR13" s="376"/>
      <c r="FS13" s="376"/>
      <c r="FT13" s="376"/>
      <c r="FU13" s="376"/>
      <c r="FV13" s="376"/>
      <c r="FW13" s="376"/>
      <c r="FX13" s="376"/>
      <c r="FY13" s="376"/>
      <c r="FZ13" s="376"/>
      <c r="GA13" s="376"/>
      <c r="GB13" s="376"/>
      <c r="GC13" s="376"/>
      <c r="GD13" s="376"/>
      <c r="GE13" s="376"/>
      <c r="GF13" s="376"/>
      <c r="GG13" s="376"/>
      <c r="GH13" s="376"/>
      <c r="GI13" s="376"/>
      <c r="GJ13" s="376"/>
      <c r="GK13" s="376"/>
      <c r="GL13" s="376"/>
      <c r="GM13" s="376"/>
      <c r="GN13" s="376"/>
      <c r="GO13" s="376"/>
      <c r="GP13" s="376"/>
      <c r="GQ13" s="376"/>
      <c r="GR13" s="376"/>
      <c r="GS13" s="376"/>
      <c r="GT13" s="376"/>
      <c r="GU13" s="376"/>
      <c r="GV13" s="376"/>
      <c r="GW13" s="376"/>
      <c r="GX13" s="376"/>
      <c r="GY13" s="376"/>
      <c r="GZ13" s="376"/>
      <c r="HA13" s="376"/>
      <c r="HB13" s="376"/>
      <c r="HC13" s="376"/>
      <c r="HD13" s="376"/>
      <c r="HE13" s="376"/>
      <c r="HF13" s="376"/>
      <c r="HG13" s="376"/>
      <c r="HH13" s="376"/>
      <c r="HI13" s="376"/>
      <c r="HJ13" s="376"/>
      <c r="HK13" s="376"/>
      <c r="HL13" s="376"/>
      <c r="HM13" s="376"/>
      <c r="HN13" s="376"/>
      <c r="HO13" s="376"/>
      <c r="HP13" s="376"/>
      <c r="HQ13" s="376"/>
      <c r="HR13" s="376"/>
      <c r="HS13" s="376"/>
      <c r="HT13" s="376"/>
      <c r="HU13" s="376"/>
      <c r="HV13" s="376"/>
      <c r="HW13" s="376"/>
      <c r="HX13" s="376"/>
      <c r="HY13" s="376"/>
      <c r="HZ13" s="376"/>
      <c r="IA13" s="376"/>
      <c r="IB13" s="376"/>
      <c r="IC13" s="376"/>
      <c r="ID13" s="376"/>
      <c r="IE13" s="376"/>
      <c r="IF13" s="376"/>
      <c r="IG13" s="376"/>
      <c r="IH13" s="376"/>
      <c r="II13" s="376"/>
      <c r="IJ13" s="376"/>
      <c r="IK13" s="376"/>
      <c r="IL13" s="376"/>
      <c r="IM13" s="376"/>
      <c r="IN13" s="376"/>
      <c r="IO13" s="376"/>
      <c r="IP13" s="376"/>
      <c r="IQ13" s="376"/>
      <c r="IR13" s="376"/>
      <c r="IS13" s="376"/>
      <c r="IT13" s="376"/>
      <c r="IU13" s="376"/>
      <c r="IV13" s="376"/>
      <c r="IW13" s="376"/>
      <c r="IX13" s="376"/>
      <c r="IY13" s="376"/>
      <c r="IZ13" s="376"/>
      <c r="JA13" s="376"/>
      <c r="JB13" s="376"/>
      <c r="JC13" s="376"/>
      <c r="JD13" s="376"/>
      <c r="JE13" s="376"/>
      <c r="JF13" s="376"/>
      <c r="JG13" s="376"/>
      <c r="JH13" s="376"/>
      <c r="JI13" s="376"/>
      <c r="JJ13" s="376"/>
      <c r="JK13" s="376"/>
      <c r="JL13" s="376"/>
      <c r="JM13" s="376"/>
      <c r="JN13" s="376"/>
      <c r="JO13" s="376"/>
      <c r="JP13" s="376"/>
      <c r="JQ13" s="376"/>
      <c r="JR13" s="376"/>
      <c r="JS13" s="376"/>
      <c r="JT13" s="376"/>
      <c r="JU13" s="376"/>
      <c r="JV13" s="376"/>
      <c r="JW13" s="376"/>
      <c r="JX13" s="376"/>
      <c r="JY13" s="376"/>
      <c r="JZ13" s="376"/>
      <c r="KA13" s="376"/>
      <c r="KB13" s="376"/>
      <c r="KC13" s="376"/>
      <c r="KD13" s="376"/>
      <c r="KE13" s="376"/>
      <c r="KF13" s="376"/>
      <c r="KG13" s="376"/>
      <c r="KH13" s="376"/>
      <c r="KI13" s="376"/>
      <c r="KJ13" s="376"/>
      <c r="KK13" s="376"/>
      <c r="KL13" s="376"/>
      <c r="KM13" s="376"/>
      <c r="KN13" s="376"/>
      <c r="KO13" s="376"/>
      <c r="KP13" s="376"/>
      <c r="KQ13" s="376"/>
      <c r="KR13" s="376"/>
      <c r="KS13" s="376"/>
      <c r="KT13" s="376"/>
      <c r="KU13" s="376"/>
      <c r="KV13" s="376"/>
      <c r="KW13" s="376"/>
      <c r="KX13" s="376"/>
      <c r="KY13" s="376"/>
      <c r="KZ13" s="376"/>
      <c r="LA13" s="376"/>
      <c r="LB13" s="376"/>
      <c r="LC13" s="376"/>
      <c r="LD13" s="376"/>
      <c r="LE13" s="376"/>
      <c r="LF13" s="376"/>
      <c r="LG13" s="376"/>
      <c r="LH13" s="376"/>
      <c r="LI13" s="376"/>
    </row>
    <row r="14" spans="1:321">
      <c r="D14" s="74">
        <v>7114</v>
      </c>
      <c r="E14" s="78" t="s">
        <v>33</v>
      </c>
      <c r="F14" s="104"/>
      <c r="G14" s="105"/>
      <c r="H14" s="105"/>
      <c r="I14" s="105"/>
      <c r="J14" s="105"/>
      <c r="K14" s="105"/>
      <c r="L14" s="105"/>
      <c r="M14" s="105"/>
      <c r="N14" s="105"/>
      <c r="O14" s="105"/>
      <c r="P14" s="105"/>
      <c r="Q14" s="106"/>
      <c r="R14" s="104"/>
      <c r="S14" s="105"/>
      <c r="T14" s="105"/>
      <c r="U14" s="105"/>
      <c r="V14" s="105"/>
      <c r="W14" s="105"/>
      <c r="X14" s="105"/>
      <c r="Y14" s="105"/>
      <c r="Z14" s="105"/>
      <c r="AA14" s="105"/>
      <c r="AB14" s="105"/>
      <c r="AC14" s="106"/>
      <c r="AD14" s="104"/>
      <c r="AE14" s="105"/>
      <c r="AF14" s="105"/>
      <c r="AG14" s="105"/>
      <c r="AH14" s="105"/>
      <c r="AI14" s="105"/>
      <c r="AJ14" s="105"/>
      <c r="AK14" s="105"/>
      <c r="AL14" s="105"/>
      <c r="AM14" s="105"/>
      <c r="AN14" s="105"/>
      <c r="AO14" s="106"/>
      <c r="AP14" s="104"/>
      <c r="AQ14" s="105"/>
      <c r="AR14" s="105"/>
      <c r="AS14" s="105"/>
      <c r="AT14" s="105"/>
      <c r="AU14" s="105"/>
      <c r="AV14" s="105"/>
      <c r="AW14" s="105"/>
      <c r="AX14" s="105"/>
      <c r="AY14" s="105"/>
      <c r="AZ14" s="105"/>
      <c r="BA14" s="106"/>
      <c r="BB14" s="104"/>
      <c r="BC14" s="105"/>
      <c r="BD14" s="105"/>
      <c r="BE14" s="105"/>
      <c r="BF14" s="105"/>
      <c r="BG14" s="105"/>
      <c r="BH14" s="105"/>
      <c r="BI14" s="105"/>
      <c r="BJ14" s="105"/>
      <c r="BK14" s="105"/>
      <c r="BL14" s="105"/>
      <c r="BM14" s="106"/>
      <c r="BN14" s="104"/>
      <c r="BO14" s="105"/>
      <c r="BP14" s="105"/>
      <c r="BQ14" s="105"/>
      <c r="BR14" s="105"/>
      <c r="BS14" s="105"/>
      <c r="BT14" s="105"/>
      <c r="BU14" s="105"/>
      <c r="BV14" s="105"/>
      <c r="BW14" s="105"/>
      <c r="BX14" s="105"/>
      <c r="BY14" s="106"/>
      <c r="BZ14" s="105"/>
      <c r="CA14" s="105"/>
      <c r="CB14" s="105"/>
      <c r="CC14" s="105"/>
      <c r="CD14" s="105"/>
      <c r="CE14" s="105"/>
      <c r="CF14" s="105"/>
      <c r="CG14" s="105"/>
      <c r="CH14" s="105"/>
      <c r="CI14" s="105"/>
      <c r="CJ14" s="105"/>
      <c r="CK14" s="105"/>
      <c r="CL14" s="104">
        <v>24859352.080000006</v>
      </c>
      <c r="CM14" s="105">
        <v>24747849.059999999</v>
      </c>
      <c r="CN14" s="105">
        <v>29494567.999999996</v>
      </c>
      <c r="CO14" s="105">
        <v>33764031.280000009</v>
      </c>
      <c r="CP14" s="105">
        <v>34164912.100000001</v>
      </c>
      <c r="CQ14" s="105">
        <v>35865076.689999998</v>
      </c>
      <c r="CR14" s="105">
        <v>47181978.859999999</v>
      </c>
      <c r="CS14" s="105">
        <v>47065903.330000013</v>
      </c>
      <c r="CT14" s="105">
        <v>40694228.75</v>
      </c>
      <c r="CU14" s="105">
        <v>37652216.650000013</v>
      </c>
      <c r="CV14" s="105">
        <v>33512039.469999999</v>
      </c>
      <c r="CW14" s="106">
        <v>40192913.059999995</v>
      </c>
      <c r="CX14" s="104">
        <v>32174209.809999999</v>
      </c>
      <c r="CY14" s="105">
        <v>31155049.949999999</v>
      </c>
      <c r="CZ14" s="105">
        <v>34924206.759999998</v>
      </c>
      <c r="DA14" s="105">
        <v>39010711.420000002</v>
      </c>
      <c r="DB14" s="105">
        <v>33083866.59</v>
      </c>
      <c r="DC14" s="105">
        <v>37063129.880000003</v>
      </c>
      <c r="DD14" s="105">
        <v>45610499.039999999</v>
      </c>
      <c r="DE14" s="105">
        <v>49644681.740000002</v>
      </c>
      <c r="DF14" s="105">
        <v>49308851.600000001</v>
      </c>
      <c r="DG14" s="105">
        <v>74541408.469999999</v>
      </c>
      <c r="DH14" s="105">
        <v>33888254.93</v>
      </c>
      <c r="DI14" s="106">
        <v>37184322.609999999</v>
      </c>
      <c r="DJ14" s="104">
        <v>31202700.220000006</v>
      </c>
      <c r="DK14" s="105">
        <v>32500382.550000008</v>
      </c>
      <c r="DL14" s="105">
        <v>29666863.00999999</v>
      </c>
      <c r="DM14" s="105">
        <v>33285867.309999991</v>
      </c>
      <c r="DN14" s="105">
        <v>38310409.780000009</v>
      </c>
      <c r="DO14" s="105">
        <v>44764837.369999982</v>
      </c>
      <c r="DP14" s="105">
        <v>45939444.719999984</v>
      </c>
      <c r="DQ14" s="105">
        <v>45420402.369999982</v>
      </c>
      <c r="DR14" s="105">
        <v>48200089.810000002</v>
      </c>
      <c r="DS14" s="105">
        <v>32697450.309999999</v>
      </c>
      <c r="DT14" s="105">
        <v>34204989.410000004</v>
      </c>
      <c r="DU14" s="106">
        <v>40922044.359999999</v>
      </c>
      <c r="DV14" s="337">
        <v>33402847.57</v>
      </c>
      <c r="DW14" s="337">
        <v>32832195.190000001</v>
      </c>
      <c r="DX14" s="337">
        <v>34901875.719999999</v>
      </c>
      <c r="DY14" s="337">
        <v>36772461.840000004</v>
      </c>
      <c r="DZ14" s="337">
        <v>39500513.950000003</v>
      </c>
      <c r="EA14" s="337">
        <v>44189336.990000002</v>
      </c>
      <c r="EB14" s="337">
        <v>48332253.479999997</v>
      </c>
      <c r="EC14" s="373">
        <v>55987960.810000002</v>
      </c>
      <c r="ED14" s="373">
        <v>46312840.030000001</v>
      </c>
      <c r="EE14" s="373">
        <v>44771417.82</v>
      </c>
      <c r="EF14" s="373">
        <v>40192729.450000003</v>
      </c>
      <c r="EG14" s="373">
        <v>43460100.479999997</v>
      </c>
      <c r="EH14" s="376">
        <v>33352018.879999999</v>
      </c>
      <c r="EI14" s="376">
        <v>26961493.609999999</v>
      </c>
      <c r="EJ14" s="376">
        <v>45891894.880000003</v>
      </c>
      <c r="EK14" s="376">
        <v>39843066.039999999</v>
      </c>
      <c r="EL14" s="376">
        <v>44329065.979999997</v>
      </c>
      <c r="EM14" s="376">
        <v>51058078.640000001</v>
      </c>
      <c r="EN14" s="376">
        <v>51792411.350000001</v>
      </c>
      <c r="EO14" s="376">
        <v>56845360.840000004</v>
      </c>
      <c r="EP14" s="376">
        <v>53436415.75</v>
      </c>
      <c r="EQ14" s="376">
        <v>50058448.369999997</v>
      </c>
      <c r="ER14" s="376">
        <v>44942136.68</v>
      </c>
      <c r="ES14" s="376">
        <v>50200125.439999998</v>
      </c>
      <c r="ET14" s="376">
        <v>40926868.810000002</v>
      </c>
      <c r="EU14" s="376">
        <v>38270122.18</v>
      </c>
      <c r="EV14" s="376">
        <v>40510183.409999996</v>
      </c>
      <c r="EW14" s="376">
        <v>50343037.649999999</v>
      </c>
      <c r="EX14" s="376">
        <v>53847636.579999998</v>
      </c>
      <c r="EY14" s="376">
        <v>52130099.289999999</v>
      </c>
      <c r="EZ14" s="376">
        <v>63886169.009999998</v>
      </c>
      <c r="FA14" s="376">
        <v>64152277.310000002</v>
      </c>
      <c r="FB14" s="376">
        <v>57402321.350000001</v>
      </c>
      <c r="FC14" s="376">
        <v>56740213.189999998</v>
      </c>
      <c r="FD14" s="376">
        <v>47812481.689999998</v>
      </c>
      <c r="FE14" s="376">
        <v>50892268.439999998</v>
      </c>
      <c r="FF14" s="376">
        <v>49847223.18</v>
      </c>
      <c r="FG14" s="376"/>
      <c r="FH14" s="376"/>
      <c r="FI14" s="376"/>
      <c r="FJ14" s="376"/>
      <c r="FK14" s="376"/>
      <c r="FL14" s="376"/>
      <c r="FM14" s="376"/>
      <c r="FN14" s="376"/>
      <c r="FO14" s="376"/>
      <c r="FP14" s="376"/>
      <c r="FQ14" s="376"/>
      <c r="FR14" s="376"/>
      <c r="FS14" s="376"/>
      <c r="FT14" s="376"/>
      <c r="FU14" s="376"/>
      <c r="FV14" s="376"/>
      <c r="FW14" s="376"/>
      <c r="FX14" s="376"/>
      <c r="FY14" s="376"/>
      <c r="FZ14" s="376"/>
      <c r="GA14" s="376"/>
      <c r="GB14" s="376"/>
      <c r="GC14" s="376"/>
      <c r="GD14" s="376"/>
      <c r="GE14" s="376"/>
      <c r="GF14" s="376"/>
      <c r="GG14" s="376"/>
      <c r="GH14" s="376"/>
      <c r="GI14" s="376"/>
      <c r="GJ14" s="376"/>
      <c r="GK14" s="376"/>
      <c r="GL14" s="376"/>
      <c r="GM14" s="376"/>
      <c r="GN14" s="376"/>
      <c r="GO14" s="376"/>
      <c r="GP14" s="376"/>
      <c r="GQ14" s="376"/>
      <c r="GR14" s="376"/>
      <c r="GS14" s="376"/>
      <c r="GT14" s="376"/>
      <c r="GU14" s="376"/>
      <c r="GV14" s="376"/>
      <c r="GW14" s="376"/>
      <c r="GX14" s="376"/>
      <c r="GY14" s="376"/>
      <c r="GZ14" s="376"/>
      <c r="HA14" s="376"/>
      <c r="HB14" s="376"/>
      <c r="HC14" s="376"/>
      <c r="HD14" s="376"/>
      <c r="HE14" s="376"/>
      <c r="HF14" s="376"/>
      <c r="HG14" s="376"/>
      <c r="HH14" s="376"/>
      <c r="HI14" s="376"/>
      <c r="HJ14" s="376"/>
      <c r="HK14" s="376"/>
      <c r="HL14" s="376"/>
      <c r="HM14" s="376"/>
      <c r="HN14" s="376"/>
      <c r="HO14" s="376"/>
      <c r="HP14" s="376"/>
      <c r="HQ14" s="376"/>
      <c r="HR14" s="376"/>
      <c r="HS14" s="376"/>
      <c r="HT14" s="376"/>
      <c r="HU14" s="376"/>
      <c r="HV14" s="376"/>
      <c r="HW14" s="376"/>
      <c r="HX14" s="376"/>
      <c r="HY14" s="376"/>
      <c r="HZ14" s="376"/>
      <c r="IA14" s="376"/>
      <c r="IB14" s="376"/>
      <c r="IC14" s="376"/>
      <c r="ID14" s="376"/>
      <c r="IE14" s="376"/>
      <c r="IF14" s="376"/>
      <c r="IG14" s="376"/>
      <c r="IH14" s="376"/>
      <c r="II14" s="376"/>
      <c r="IJ14" s="376"/>
      <c r="IK14" s="376"/>
      <c r="IL14" s="376"/>
      <c r="IM14" s="376"/>
      <c r="IN14" s="376"/>
      <c r="IO14" s="376"/>
      <c r="IP14" s="376"/>
      <c r="IQ14" s="376"/>
      <c r="IR14" s="376"/>
      <c r="IS14" s="376"/>
      <c r="IT14" s="376"/>
      <c r="IU14" s="376"/>
      <c r="IV14" s="376"/>
      <c r="IW14" s="376"/>
      <c r="IX14" s="376"/>
      <c r="IY14" s="376"/>
      <c r="IZ14" s="376"/>
      <c r="JA14" s="376"/>
      <c r="JB14" s="376"/>
      <c r="JC14" s="376"/>
      <c r="JD14" s="376"/>
      <c r="JE14" s="376"/>
      <c r="JF14" s="376"/>
      <c r="JG14" s="376"/>
      <c r="JH14" s="376"/>
      <c r="JI14" s="376"/>
      <c r="JJ14" s="376"/>
      <c r="JK14" s="376"/>
      <c r="JL14" s="376"/>
      <c r="JM14" s="376"/>
      <c r="JN14" s="376"/>
      <c r="JO14" s="376"/>
      <c r="JP14" s="376"/>
      <c r="JQ14" s="376"/>
      <c r="JR14" s="376"/>
      <c r="JS14" s="376"/>
      <c r="JT14" s="376"/>
      <c r="JU14" s="376"/>
      <c r="JV14" s="376"/>
      <c r="JW14" s="376"/>
      <c r="JX14" s="376"/>
      <c r="JY14" s="376"/>
      <c r="JZ14" s="376"/>
      <c r="KA14" s="376"/>
      <c r="KB14" s="376"/>
      <c r="KC14" s="376"/>
      <c r="KD14" s="376"/>
      <c r="KE14" s="376"/>
      <c r="KF14" s="376"/>
      <c r="KG14" s="376"/>
      <c r="KH14" s="376"/>
      <c r="KI14" s="376"/>
      <c r="KJ14" s="376"/>
      <c r="KK14" s="376"/>
      <c r="KL14" s="376"/>
      <c r="KM14" s="376"/>
      <c r="KN14" s="376"/>
      <c r="KO14" s="376"/>
      <c r="KP14" s="376"/>
      <c r="KQ14" s="376"/>
      <c r="KR14" s="376"/>
      <c r="KS14" s="376"/>
      <c r="KT14" s="376"/>
      <c r="KU14" s="376"/>
      <c r="KV14" s="376"/>
      <c r="KW14" s="376"/>
      <c r="KX14" s="376"/>
      <c r="KY14" s="376"/>
      <c r="KZ14" s="376"/>
      <c r="LA14" s="376"/>
      <c r="LB14" s="376"/>
      <c r="LC14" s="376"/>
      <c r="LD14" s="376"/>
      <c r="LE14" s="376"/>
      <c r="LF14" s="376"/>
      <c r="LG14" s="376"/>
      <c r="LH14" s="376"/>
      <c r="LI14" s="376"/>
    </row>
    <row r="15" spans="1:321">
      <c r="D15" s="74">
        <v>7115</v>
      </c>
      <c r="E15" s="78" t="s">
        <v>35</v>
      </c>
      <c r="F15" s="104"/>
      <c r="G15" s="105"/>
      <c r="H15" s="105"/>
      <c r="I15" s="105"/>
      <c r="J15" s="105"/>
      <c r="K15" s="105"/>
      <c r="L15" s="105"/>
      <c r="M15" s="105"/>
      <c r="N15" s="105"/>
      <c r="O15" s="105"/>
      <c r="P15" s="105"/>
      <c r="Q15" s="106"/>
      <c r="R15" s="104"/>
      <c r="S15" s="105"/>
      <c r="T15" s="105"/>
      <c r="U15" s="105"/>
      <c r="V15" s="105"/>
      <c r="W15" s="105"/>
      <c r="X15" s="105"/>
      <c r="Y15" s="105"/>
      <c r="Z15" s="105"/>
      <c r="AA15" s="105"/>
      <c r="AB15" s="105"/>
      <c r="AC15" s="106"/>
      <c r="AD15" s="104"/>
      <c r="AE15" s="105"/>
      <c r="AF15" s="105"/>
      <c r="AG15" s="105"/>
      <c r="AH15" s="105"/>
      <c r="AI15" s="105"/>
      <c r="AJ15" s="105"/>
      <c r="AK15" s="105"/>
      <c r="AL15" s="105"/>
      <c r="AM15" s="105"/>
      <c r="AN15" s="105"/>
      <c r="AO15" s="106"/>
      <c r="AP15" s="104"/>
      <c r="AQ15" s="105"/>
      <c r="AR15" s="105"/>
      <c r="AS15" s="105"/>
      <c r="AT15" s="105"/>
      <c r="AU15" s="105"/>
      <c r="AV15" s="105"/>
      <c r="AW15" s="105"/>
      <c r="AX15" s="105"/>
      <c r="AY15" s="105"/>
      <c r="AZ15" s="105"/>
      <c r="BA15" s="106"/>
      <c r="BB15" s="104"/>
      <c r="BC15" s="105"/>
      <c r="BD15" s="105"/>
      <c r="BE15" s="105"/>
      <c r="BF15" s="105"/>
      <c r="BG15" s="105"/>
      <c r="BH15" s="105"/>
      <c r="BI15" s="105"/>
      <c r="BJ15" s="105"/>
      <c r="BK15" s="105"/>
      <c r="BL15" s="105"/>
      <c r="BM15" s="106"/>
      <c r="BN15" s="104"/>
      <c r="BO15" s="105"/>
      <c r="BP15" s="105"/>
      <c r="BQ15" s="105"/>
      <c r="BR15" s="105"/>
      <c r="BS15" s="105"/>
      <c r="BT15" s="105"/>
      <c r="BU15" s="105"/>
      <c r="BV15" s="105"/>
      <c r="BW15" s="105"/>
      <c r="BX15" s="105"/>
      <c r="BY15" s="106"/>
      <c r="BZ15" s="105"/>
      <c r="CA15" s="105"/>
      <c r="CB15" s="105"/>
      <c r="CC15" s="105"/>
      <c r="CD15" s="105"/>
      <c r="CE15" s="105"/>
      <c r="CF15" s="105"/>
      <c r="CG15" s="105"/>
      <c r="CH15" s="105"/>
      <c r="CI15" s="105"/>
      <c r="CJ15" s="105"/>
      <c r="CK15" s="105"/>
      <c r="CL15" s="104">
        <v>9255849.1899999939</v>
      </c>
      <c r="CM15" s="105">
        <v>8985711.9700000007</v>
      </c>
      <c r="CN15" s="105">
        <v>10357645.700000003</v>
      </c>
      <c r="CO15" s="105">
        <v>12315837.070000006</v>
      </c>
      <c r="CP15" s="105">
        <v>12029998.559999997</v>
      </c>
      <c r="CQ15" s="105">
        <v>13029212.489999993</v>
      </c>
      <c r="CR15" s="105">
        <v>16425719.379999999</v>
      </c>
      <c r="CS15" s="105">
        <v>20976976.140000008</v>
      </c>
      <c r="CT15" s="105">
        <v>17250832.810000006</v>
      </c>
      <c r="CU15" s="105">
        <v>14547164.49</v>
      </c>
      <c r="CV15" s="105">
        <v>13082725.299999997</v>
      </c>
      <c r="CW15" s="106">
        <v>13187797.070000004</v>
      </c>
      <c r="CX15" s="104">
        <v>9737815.5600000005</v>
      </c>
      <c r="CY15" s="105">
        <v>8372894.3799999999</v>
      </c>
      <c r="CZ15" s="105">
        <v>9529436.2400000002</v>
      </c>
      <c r="DA15" s="105">
        <v>10780925.279999999</v>
      </c>
      <c r="DB15" s="105">
        <v>12293075.98</v>
      </c>
      <c r="DC15" s="105">
        <v>14553419.619999999</v>
      </c>
      <c r="DD15" s="105">
        <v>15754067.460000001</v>
      </c>
      <c r="DE15" s="105">
        <v>19490192.98</v>
      </c>
      <c r="DF15" s="105">
        <v>17281700.260000002</v>
      </c>
      <c r="DG15" s="105">
        <v>13399782.050000001</v>
      </c>
      <c r="DH15" s="105">
        <v>12177293.33</v>
      </c>
      <c r="DI15" s="106">
        <v>13096343.609999999</v>
      </c>
      <c r="DJ15" s="104">
        <v>11276886.989999995</v>
      </c>
      <c r="DK15" s="105">
        <v>9929984.3499999996</v>
      </c>
      <c r="DL15" s="105">
        <v>10877770.980000008</v>
      </c>
      <c r="DM15" s="105">
        <v>11002378.41</v>
      </c>
      <c r="DN15" s="105">
        <v>12787560.769999996</v>
      </c>
      <c r="DO15" s="105">
        <v>14052956.079999998</v>
      </c>
      <c r="DP15" s="105">
        <v>16782489.130000006</v>
      </c>
      <c r="DQ15" s="105">
        <v>19718089.159999993</v>
      </c>
      <c r="DR15" s="105">
        <v>17464956.870000001</v>
      </c>
      <c r="DS15" s="105">
        <v>14295919.869999997</v>
      </c>
      <c r="DT15" s="105">
        <v>14228009.040000003</v>
      </c>
      <c r="DU15" s="106">
        <v>17593236.669999991</v>
      </c>
      <c r="DV15" s="337">
        <v>11189049.66</v>
      </c>
      <c r="DW15" s="337">
        <v>10518357.289999999</v>
      </c>
      <c r="DX15" s="337">
        <v>12038089.529999999</v>
      </c>
      <c r="DY15" s="337">
        <v>12679799.32</v>
      </c>
      <c r="DZ15" s="337">
        <v>14146687.77</v>
      </c>
      <c r="EA15" s="337">
        <v>16150649.140000001</v>
      </c>
      <c r="EB15" s="337">
        <v>17832974.68</v>
      </c>
      <c r="EC15" s="373">
        <v>21188493.210000001</v>
      </c>
      <c r="ED15" s="373">
        <v>20370273.57</v>
      </c>
      <c r="EE15" s="373">
        <v>16959705.550000001</v>
      </c>
      <c r="EF15" s="373">
        <v>14552987.24</v>
      </c>
      <c r="EG15" s="373">
        <v>15043855.42</v>
      </c>
      <c r="EH15" s="376">
        <v>13972593.029999999</v>
      </c>
      <c r="EI15" s="376">
        <v>12356371.449999999</v>
      </c>
      <c r="EJ15" s="376">
        <v>14808666.49</v>
      </c>
      <c r="EK15" s="376">
        <v>15647198.060000001</v>
      </c>
      <c r="EL15" s="376">
        <v>17742897.41</v>
      </c>
      <c r="EM15" s="376">
        <v>18687302.640000001</v>
      </c>
      <c r="EN15" s="376">
        <v>20939541.420000002</v>
      </c>
      <c r="EO15" s="376">
        <v>25506175.510000002</v>
      </c>
      <c r="EP15" s="376">
        <v>25706299.34</v>
      </c>
      <c r="EQ15" s="376">
        <v>21225508.199999999</v>
      </c>
      <c r="ER15" s="376">
        <v>18614457.170000002</v>
      </c>
      <c r="ES15" s="376">
        <v>19877899.5</v>
      </c>
      <c r="ET15" s="376">
        <v>13370061.67</v>
      </c>
      <c r="EU15" s="376">
        <v>13585674.48</v>
      </c>
      <c r="EV15" s="376">
        <v>13376493.630000001</v>
      </c>
      <c r="EW15" s="376">
        <v>16425170.310000001</v>
      </c>
      <c r="EX15" s="376">
        <v>19160303.329999998</v>
      </c>
      <c r="EY15" s="376">
        <v>18124078.879999999</v>
      </c>
      <c r="EZ15" s="376">
        <v>21799989.129999999</v>
      </c>
      <c r="FA15" s="376">
        <v>25150486.629999999</v>
      </c>
      <c r="FB15" s="376">
        <v>25504339.800000001</v>
      </c>
      <c r="FC15" s="376">
        <v>18141856.039999999</v>
      </c>
      <c r="FD15" s="376">
        <v>19778303.699999999</v>
      </c>
      <c r="FE15" s="376">
        <v>16761286.810000001</v>
      </c>
      <c r="FF15" s="376">
        <v>15141217.210000001</v>
      </c>
      <c r="FG15" s="376"/>
      <c r="FH15" s="376"/>
      <c r="FI15" s="376"/>
      <c r="FJ15" s="376"/>
      <c r="FK15" s="376"/>
      <c r="FL15" s="376"/>
      <c r="FM15" s="376"/>
      <c r="FN15" s="376"/>
      <c r="FO15" s="376"/>
      <c r="FP15" s="376"/>
      <c r="FQ15" s="376"/>
      <c r="FR15" s="376"/>
      <c r="FS15" s="376"/>
      <c r="FT15" s="376"/>
      <c r="FU15" s="376"/>
      <c r="FV15" s="376"/>
      <c r="FW15" s="376"/>
      <c r="FX15" s="376"/>
      <c r="FY15" s="376"/>
      <c r="FZ15" s="376"/>
      <c r="GA15" s="376"/>
      <c r="GB15" s="376"/>
      <c r="GC15" s="376"/>
      <c r="GD15" s="376"/>
      <c r="GE15" s="376"/>
      <c r="GF15" s="376"/>
      <c r="GG15" s="376"/>
      <c r="GH15" s="376"/>
      <c r="GI15" s="376"/>
      <c r="GJ15" s="376"/>
      <c r="GK15" s="376"/>
      <c r="GL15" s="376"/>
      <c r="GM15" s="376"/>
      <c r="GN15" s="376"/>
      <c r="GO15" s="376"/>
      <c r="GP15" s="376"/>
      <c r="GQ15" s="376"/>
      <c r="GR15" s="376"/>
      <c r="GS15" s="376"/>
      <c r="GT15" s="376"/>
      <c r="GU15" s="376"/>
      <c r="GV15" s="376"/>
      <c r="GW15" s="376"/>
      <c r="GX15" s="376"/>
      <c r="GY15" s="376"/>
      <c r="GZ15" s="376"/>
      <c r="HA15" s="376"/>
      <c r="HB15" s="376"/>
      <c r="HC15" s="376"/>
      <c r="HD15" s="376"/>
      <c r="HE15" s="376"/>
      <c r="HF15" s="376"/>
      <c r="HG15" s="376"/>
      <c r="HH15" s="376"/>
      <c r="HI15" s="376"/>
      <c r="HJ15" s="376"/>
      <c r="HK15" s="376"/>
      <c r="HL15" s="376"/>
      <c r="HM15" s="376"/>
      <c r="HN15" s="376"/>
      <c r="HO15" s="376"/>
      <c r="HP15" s="376"/>
      <c r="HQ15" s="376"/>
      <c r="HR15" s="376"/>
      <c r="HS15" s="376"/>
      <c r="HT15" s="376"/>
      <c r="HU15" s="376"/>
      <c r="HV15" s="376"/>
      <c r="HW15" s="376"/>
      <c r="HX15" s="376"/>
      <c r="HY15" s="376"/>
      <c r="HZ15" s="376"/>
      <c r="IA15" s="376"/>
      <c r="IB15" s="376"/>
      <c r="IC15" s="376"/>
      <c r="ID15" s="376"/>
      <c r="IE15" s="376"/>
      <c r="IF15" s="376"/>
      <c r="IG15" s="376"/>
      <c r="IH15" s="376"/>
      <c r="II15" s="376"/>
      <c r="IJ15" s="376"/>
      <c r="IK15" s="376"/>
      <c r="IL15" s="376"/>
      <c r="IM15" s="376"/>
      <c r="IN15" s="376"/>
      <c r="IO15" s="376"/>
      <c r="IP15" s="376"/>
      <c r="IQ15" s="376"/>
      <c r="IR15" s="376"/>
      <c r="IS15" s="376"/>
      <c r="IT15" s="376"/>
      <c r="IU15" s="376"/>
      <c r="IV15" s="376"/>
      <c r="IW15" s="376"/>
      <c r="IX15" s="376"/>
      <c r="IY15" s="376"/>
      <c r="IZ15" s="376"/>
      <c r="JA15" s="376"/>
      <c r="JB15" s="376"/>
      <c r="JC15" s="376"/>
      <c r="JD15" s="376"/>
      <c r="JE15" s="376"/>
      <c r="JF15" s="376"/>
      <c r="JG15" s="376"/>
      <c r="JH15" s="376"/>
      <c r="JI15" s="376"/>
      <c r="JJ15" s="376"/>
      <c r="JK15" s="376"/>
      <c r="JL15" s="376"/>
      <c r="JM15" s="376"/>
      <c r="JN15" s="376"/>
      <c r="JO15" s="376"/>
      <c r="JP15" s="376"/>
      <c r="JQ15" s="376"/>
      <c r="JR15" s="376"/>
      <c r="JS15" s="376"/>
      <c r="JT15" s="376"/>
      <c r="JU15" s="376"/>
      <c r="JV15" s="376"/>
      <c r="JW15" s="376"/>
      <c r="JX15" s="376"/>
      <c r="JY15" s="376"/>
      <c r="JZ15" s="376"/>
      <c r="KA15" s="376"/>
      <c r="KB15" s="376"/>
      <c r="KC15" s="376"/>
      <c r="KD15" s="376"/>
      <c r="KE15" s="376"/>
      <c r="KF15" s="376"/>
      <c r="KG15" s="376"/>
      <c r="KH15" s="376"/>
      <c r="KI15" s="376"/>
      <c r="KJ15" s="376"/>
      <c r="KK15" s="376"/>
      <c r="KL15" s="376"/>
      <c r="KM15" s="376"/>
      <c r="KN15" s="376"/>
      <c r="KO15" s="376"/>
      <c r="KP15" s="376"/>
      <c r="KQ15" s="376"/>
      <c r="KR15" s="376"/>
      <c r="KS15" s="376"/>
      <c r="KT15" s="376"/>
      <c r="KU15" s="376"/>
      <c r="KV15" s="376"/>
      <c r="KW15" s="376"/>
      <c r="KX15" s="376"/>
      <c r="KY15" s="376"/>
      <c r="KZ15" s="376"/>
      <c r="LA15" s="376"/>
      <c r="LB15" s="376"/>
      <c r="LC15" s="376"/>
      <c r="LD15" s="376"/>
      <c r="LE15" s="376"/>
      <c r="LF15" s="376"/>
      <c r="LG15" s="376"/>
      <c r="LH15" s="376"/>
      <c r="LI15" s="376"/>
    </row>
    <row r="16" spans="1:321" ht="30">
      <c r="D16" s="74">
        <v>7116</v>
      </c>
      <c r="E16" s="78" t="s">
        <v>37</v>
      </c>
      <c r="F16" s="104"/>
      <c r="G16" s="105"/>
      <c r="H16" s="105"/>
      <c r="I16" s="105"/>
      <c r="J16" s="105"/>
      <c r="K16" s="105"/>
      <c r="L16" s="105"/>
      <c r="M16" s="105"/>
      <c r="N16" s="105"/>
      <c r="O16" s="105"/>
      <c r="P16" s="105"/>
      <c r="Q16" s="106"/>
      <c r="R16" s="104"/>
      <c r="S16" s="105"/>
      <c r="T16" s="105"/>
      <c r="U16" s="105"/>
      <c r="V16" s="105"/>
      <c r="W16" s="105"/>
      <c r="X16" s="105"/>
      <c r="Y16" s="105"/>
      <c r="Z16" s="105"/>
      <c r="AA16" s="105"/>
      <c r="AB16" s="105"/>
      <c r="AC16" s="106"/>
      <c r="AD16" s="104"/>
      <c r="AE16" s="105"/>
      <c r="AF16" s="105"/>
      <c r="AG16" s="105"/>
      <c r="AH16" s="105"/>
      <c r="AI16" s="105"/>
      <c r="AJ16" s="105"/>
      <c r="AK16" s="105"/>
      <c r="AL16" s="105"/>
      <c r="AM16" s="105"/>
      <c r="AN16" s="105"/>
      <c r="AO16" s="106"/>
      <c r="AP16" s="104"/>
      <c r="AQ16" s="105"/>
      <c r="AR16" s="105"/>
      <c r="AS16" s="105"/>
      <c r="AT16" s="105"/>
      <c r="AU16" s="105"/>
      <c r="AV16" s="105"/>
      <c r="AW16" s="105"/>
      <c r="AX16" s="105"/>
      <c r="AY16" s="105"/>
      <c r="AZ16" s="105"/>
      <c r="BA16" s="106"/>
      <c r="BB16" s="104"/>
      <c r="BC16" s="105"/>
      <c r="BD16" s="105"/>
      <c r="BE16" s="105"/>
      <c r="BF16" s="105"/>
      <c r="BG16" s="105"/>
      <c r="BH16" s="105"/>
      <c r="BI16" s="105"/>
      <c r="BJ16" s="105"/>
      <c r="BK16" s="105"/>
      <c r="BL16" s="105"/>
      <c r="BM16" s="106"/>
      <c r="BN16" s="104"/>
      <c r="BO16" s="105"/>
      <c r="BP16" s="105"/>
      <c r="BQ16" s="105"/>
      <c r="BR16" s="105"/>
      <c r="BS16" s="105"/>
      <c r="BT16" s="105"/>
      <c r="BU16" s="105"/>
      <c r="BV16" s="105"/>
      <c r="BW16" s="105"/>
      <c r="BX16" s="105"/>
      <c r="BY16" s="106"/>
      <c r="BZ16" s="105"/>
      <c r="CA16" s="105"/>
      <c r="CB16" s="105"/>
      <c r="CC16" s="105"/>
      <c r="CD16" s="105"/>
      <c r="CE16" s="105"/>
      <c r="CF16" s="105"/>
      <c r="CG16" s="105"/>
      <c r="CH16" s="105"/>
      <c r="CI16" s="105"/>
      <c r="CJ16" s="105"/>
      <c r="CK16" s="105"/>
      <c r="CL16" s="104">
        <v>1102894.9200000002</v>
      </c>
      <c r="CM16" s="105">
        <v>1314712.1300000008</v>
      </c>
      <c r="CN16" s="105">
        <v>1860387.3400000003</v>
      </c>
      <c r="CO16" s="105">
        <v>2089824.5000000002</v>
      </c>
      <c r="CP16" s="105">
        <v>1988387.8799999994</v>
      </c>
      <c r="CQ16" s="105">
        <v>1996988.0300000007</v>
      </c>
      <c r="CR16" s="105">
        <v>2464457.4599999995</v>
      </c>
      <c r="CS16" s="105">
        <v>2205770.9</v>
      </c>
      <c r="CT16" s="105">
        <v>2039547.6500000001</v>
      </c>
      <c r="CU16" s="105">
        <v>2036206.1199999999</v>
      </c>
      <c r="CV16" s="105">
        <v>1479074.4800000004</v>
      </c>
      <c r="CW16" s="106">
        <v>1691131.2300000002</v>
      </c>
      <c r="CX16" s="104">
        <v>956509.68</v>
      </c>
      <c r="CY16" s="105">
        <v>1301360.32</v>
      </c>
      <c r="CZ16" s="105">
        <v>1639263.5</v>
      </c>
      <c r="DA16" s="105">
        <v>1828424.62</v>
      </c>
      <c r="DB16" s="105">
        <v>1872868.86</v>
      </c>
      <c r="DC16" s="105">
        <v>2141367.04</v>
      </c>
      <c r="DD16" s="105">
        <v>2584330.91</v>
      </c>
      <c r="DE16" s="105">
        <v>2351659.09</v>
      </c>
      <c r="DF16" s="105">
        <v>2203205.1</v>
      </c>
      <c r="DG16" s="105">
        <v>1997978.87</v>
      </c>
      <c r="DH16" s="105">
        <v>1427993.66</v>
      </c>
      <c r="DI16" s="106">
        <v>1965267.81</v>
      </c>
      <c r="DJ16" s="104">
        <v>1071213.9200000002</v>
      </c>
      <c r="DK16" s="105">
        <v>1444482.9499999995</v>
      </c>
      <c r="DL16" s="105">
        <v>2074964.34</v>
      </c>
      <c r="DM16" s="105">
        <v>1815828.5299999996</v>
      </c>
      <c r="DN16" s="105">
        <v>1872861.03</v>
      </c>
      <c r="DO16" s="105">
        <v>1899753.9300000002</v>
      </c>
      <c r="DP16" s="105">
        <v>2390343.2099999995</v>
      </c>
      <c r="DQ16" s="105">
        <v>2290094.3700000006</v>
      </c>
      <c r="DR16" s="105">
        <v>2132226.08</v>
      </c>
      <c r="DS16" s="105">
        <v>2264852.35</v>
      </c>
      <c r="DT16" s="105">
        <v>1654729.28</v>
      </c>
      <c r="DU16" s="106">
        <v>1976131.9299999995</v>
      </c>
      <c r="DV16" s="337">
        <v>1014140.86</v>
      </c>
      <c r="DW16" s="337">
        <v>1540490.17</v>
      </c>
      <c r="DX16" s="337">
        <v>1983786.94</v>
      </c>
      <c r="DY16" s="337">
        <v>2062637.22</v>
      </c>
      <c r="DZ16" s="337">
        <v>2073939.87</v>
      </c>
      <c r="EA16" s="337">
        <v>2201013.2200000002</v>
      </c>
      <c r="EB16" s="337">
        <v>2455559.5</v>
      </c>
      <c r="EC16" s="373">
        <v>2776408.9</v>
      </c>
      <c r="ED16" s="373">
        <v>2378559.9</v>
      </c>
      <c r="EE16" s="373">
        <v>2041655.91</v>
      </c>
      <c r="EF16" s="373">
        <v>1779286.64</v>
      </c>
      <c r="EG16" s="373">
        <v>1976163.59</v>
      </c>
      <c r="EH16" s="376">
        <v>1071292.49</v>
      </c>
      <c r="EI16" s="376">
        <v>1596950.17</v>
      </c>
      <c r="EJ16" s="376">
        <v>2226840.15</v>
      </c>
      <c r="EK16" s="376">
        <v>2007545.03</v>
      </c>
      <c r="EL16" s="376">
        <v>2283048.27</v>
      </c>
      <c r="EM16" s="376">
        <v>2361499.6</v>
      </c>
      <c r="EN16" s="376">
        <v>2521752.11</v>
      </c>
      <c r="EO16" s="376">
        <v>2861682.41</v>
      </c>
      <c r="EP16" s="376">
        <v>2150781.52</v>
      </c>
      <c r="EQ16" s="376">
        <v>2167495.09</v>
      </c>
      <c r="ER16" s="376">
        <v>1890362.65</v>
      </c>
      <c r="ES16" s="376">
        <v>2285551.31</v>
      </c>
      <c r="ET16" s="376">
        <v>1218936.71</v>
      </c>
      <c r="EU16" s="376">
        <v>1678360</v>
      </c>
      <c r="EV16" s="376">
        <v>2228428.98</v>
      </c>
      <c r="EW16" s="376">
        <v>2192466.4500000002</v>
      </c>
      <c r="EX16" s="376">
        <v>2597651.13</v>
      </c>
      <c r="EY16" s="376">
        <v>2330703.23</v>
      </c>
      <c r="EZ16" s="376">
        <v>2801895.93</v>
      </c>
      <c r="FA16" s="376">
        <v>2858882.98</v>
      </c>
      <c r="FB16" s="376">
        <v>2205218.35</v>
      </c>
      <c r="FC16" s="376">
        <v>2570061.1800000002</v>
      </c>
      <c r="FD16" s="376">
        <v>1901910.24</v>
      </c>
      <c r="FE16" s="376">
        <v>2050376.81</v>
      </c>
      <c r="FF16" s="376">
        <v>1424968.68</v>
      </c>
      <c r="FG16" s="376"/>
      <c r="FH16" s="376"/>
      <c r="FI16" s="376"/>
      <c r="FJ16" s="376"/>
      <c r="FK16" s="376"/>
      <c r="FL16" s="376"/>
      <c r="FM16" s="376"/>
      <c r="FN16" s="376"/>
      <c r="FO16" s="376"/>
      <c r="FP16" s="376"/>
      <c r="FQ16" s="376"/>
      <c r="FR16" s="376"/>
      <c r="FS16" s="376"/>
      <c r="FT16" s="376"/>
      <c r="FU16" s="376"/>
      <c r="FV16" s="376"/>
      <c r="FW16" s="376"/>
      <c r="FX16" s="376"/>
      <c r="FY16" s="376"/>
      <c r="FZ16" s="376"/>
      <c r="GA16" s="376"/>
      <c r="GB16" s="376"/>
      <c r="GC16" s="376"/>
      <c r="GD16" s="376"/>
      <c r="GE16" s="376"/>
      <c r="GF16" s="376"/>
      <c r="GG16" s="376"/>
      <c r="GH16" s="376"/>
      <c r="GI16" s="376"/>
      <c r="GJ16" s="376"/>
      <c r="GK16" s="376"/>
      <c r="GL16" s="376"/>
      <c r="GM16" s="376"/>
      <c r="GN16" s="376"/>
      <c r="GO16" s="376"/>
      <c r="GP16" s="376"/>
      <c r="GQ16" s="376"/>
      <c r="GR16" s="376"/>
      <c r="GS16" s="376"/>
      <c r="GT16" s="376"/>
      <c r="GU16" s="376"/>
      <c r="GV16" s="376"/>
      <c r="GW16" s="376"/>
      <c r="GX16" s="376"/>
      <c r="GY16" s="376"/>
      <c r="GZ16" s="376"/>
      <c r="HA16" s="376"/>
      <c r="HB16" s="376"/>
      <c r="HC16" s="376"/>
      <c r="HD16" s="376"/>
      <c r="HE16" s="376"/>
      <c r="HF16" s="376"/>
      <c r="HG16" s="376"/>
      <c r="HH16" s="376"/>
      <c r="HI16" s="376"/>
      <c r="HJ16" s="376"/>
      <c r="HK16" s="376"/>
      <c r="HL16" s="376"/>
      <c r="HM16" s="376"/>
      <c r="HN16" s="376"/>
      <c r="HO16" s="376"/>
      <c r="HP16" s="376"/>
      <c r="HQ16" s="376"/>
      <c r="HR16" s="376"/>
      <c r="HS16" s="376"/>
      <c r="HT16" s="376"/>
      <c r="HU16" s="376"/>
      <c r="HV16" s="376"/>
      <c r="HW16" s="376"/>
      <c r="HX16" s="376"/>
      <c r="HY16" s="376"/>
      <c r="HZ16" s="376"/>
      <c r="IA16" s="376"/>
      <c r="IB16" s="376"/>
      <c r="IC16" s="376"/>
      <c r="ID16" s="376"/>
      <c r="IE16" s="376"/>
      <c r="IF16" s="376"/>
      <c r="IG16" s="376"/>
      <c r="IH16" s="376"/>
      <c r="II16" s="376"/>
      <c r="IJ16" s="376"/>
      <c r="IK16" s="376"/>
      <c r="IL16" s="376"/>
      <c r="IM16" s="376"/>
      <c r="IN16" s="376"/>
      <c r="IO16" s="376"/>
      <c r="IP16" s="376"/>
      <c r="IQ16" s="376"/>
      <c r="IR16" s="376"/>
      <c r="IS16" s="376"/>
      <c r="IT16" s="376"/>
      <c r="IU16" s="376"/>
      <c r="IV16" s="376"/>
      <c r="IW16" s="376"/>
      <c r="IX16" s="376"/>
      <c r="IY16" s="376"/>
      <c r="IZ16" s="376"/>
      <c r="JA16" s="376"/>
      <c r="JB16" s="376"/>
      <c r="JC16" s="376"/>
      <c r="JD16" s="376"/>
      <c r="JE16" s="376"/>
      <c r="JF16" s="376"/>
      <c r="JG16" s="376"/>
      <c r="JH16" s="376"/>
      <c r="JI16" s="376"/>
      <c r="JJ16" s="376"/>
      <c r="JK16" s="376"/>
      <c r="JL16" s="376"/>
      <c r="JM16" s="376"/>
      <c r="JN16" s="376"/>
      <c r="JO16" s="376"/>
      <c r="JP16" s="376"/>
      <c r="JQ16" s="376"/>
      <c r="JR16" s="376"/>
      <c r="JS16" s="376"/>
      <c r="JT16" s="376"/>
      <c r="JU16" s="376"/>
      <c r="JV16" s="376"/>
      <c r="JW16" s="376"/>
      <c r="JX16" s="376"/>
      <c r="JY16" s="376"/>
      <c r="JZ16" s="376"/>
      <c r="KA16" s="376"/>
      <c r="KB16" s="376"/>
      <c r="KC16" s="376"/>
      <c r="KD16" s="376"/>
      <c r="KE16" s="376"/>
      <c r="KF16" s="376"/>
      <c r="KG16" s="376"/>
      <c r="KH16" s="376"/>
      <c r="KI16" s="376"/>
      <c r="KJ16" s="376"/>
      <c r="KK16" s="376"/>
      <c r="KL16" s="376"/>
      <c r="KM16" s="376"/>
      <c r="KN16" s="376"/>
      <c r="KO16" s="376"/>
      <c r="KP16" s="376"/>
      <c r="KQ16" s="376"/>
      <c r="KR16" s="376"/>
      <c r="KS16" s="376"/>
      <c r="KT16" s="376"/>
      <c r="KU16" s="376"/>
      <c r="KV16" s="376"/>
      <c r="KW16" s="376"/>
      <c r="KX16" s="376"/>
      <c r="KY16" s="376"/>
      <c r="KZ16" s="376"/>
      <c r="LA16" s="376"/>
      <c r="LB16" s="376"/>
      <c r="LC16" s="376"/>
      <c r="LD16" s="376"/>
      <c r="LE16" s="376"/>
      <c r="LF16" s="376"/>
      <c r="LG16" s="376"/>
      <c r="LH16" s="376"/>
      <c r="LI16" s="376"/>
    </row>
    <row r="17" spans="1:321">
      <c r="D17" s="74">
        <v>7118</v>
      </c>
      <c r="E17" s="78" t="s">
        <v>39</v>
      </c>
      <c r="F17" s="104"/>
      <c r="G17" s="105"/>
      <c r="H17" s="105"/>
      <c r="I17" s="105"/>
      <c r="J17" s="105"/>
      <c r="K17" s="105"/>
      <c r="L17" s="105"/>
      <c r="M17" s="105"/>
      <c r="N17" s="105"/>
      <c r="O17" s="105"/>
      <c r="P17" s="105"/>
      <c r="Q17" s="106"/>
      <c r="R17" s="104"/>
      <c r="S17" s="105"/>
      <c r="T17" s="105"/>
      <c r="U17" s="105"/>
      <c r="V17" s="105"/>
      <c r="W17" s="105"/>
      <c r="X17" s="105"/>
      <c r="Y17" s="105"/>
      <c r="Z17" s="105"/>
      <c r="AA17" s="105"/>
      <c r="AB17" s="105"/>
      <c r="AC17" s="106"/>
      <c r="AD17" s="104"/>
      <c r="AE17" s="105"/>
      <c r="AF17" s="105"/>
      <c r="AG17" s="105"/>
      <c r="AH17" s="105"/>
      <c r="AI17" s="105"/>
      <c r="AJ17" s="105"/>
      <c r="AK17" s="105"/>
      <c r="AL17" s="105"/>
      <c r="AM17" s="105"/>
      <c r="AN17" s="105"/>
      <c r="AO17" s="106"/>
      <c r="AP17" s="104"/>
      <c r="AQ17" s="105"/>
      <c r="AR17" s="105"/>
      <c r="AS17" s="105"/>
      <c r="AT17" s="105"/>
      <c r="AU17" s="105"/>
      <c r="AV17" s="105"/>
      <c r="AW17" s="105"/>
      <c r="AX17" s="105"/>
      <c r="AY17" s="105"/>
      <c r="AZ17" s="105"/>
      <c r="BA17" s="106"/>
      <c r="BB17" s="104"/>
      <c r="BC17" s="105"/>
      <c r="BD17" s="105"/>
      <c r="BE17" s="105"/>
      <c r="BF17" s="105"/>
      <c r="BG17" s="105"/>
      <c r="BH17" s="105"/>
      <c r="BI17" s="105"/>
      <c r="BJ17" s="105"/>
      <c r="BK17" s="105"/>
      <c r="BL17" s="105"/>
      <c r="BM17" s="106"/>
      <c r="BN17" s="104"/>
      <c r="BO17" s="105"/>
      <c r="BP17" s="105"/>
      <c r="BQ17" s="105"/>
      <c r="BR17" s="105"/>
      <c r="BS17" s="105"/>
      <c r="BT17" s="105"/>
      <c r="BU17" s="105"/>
      <c r="BV17" s="105"/>
      <c r="BW17" s="105"/>
      <c r="BX17" s="105"/>
      <c r="BY17" s="106"/>
      <c r="BZ17" s="105"/>
      <c r="CA17" s="105"/>
      <c r="CB17" s="105"/>
      <c r="CC17" s="105"/>
      <c r="CD17" s="105"/>
      <c r="CE17" s="105"/>
      <c r="CF17" s="105"/>
      <c r="CG17" s="105"/>
      <c r="CH17" s="105"/>
      <c r="CI17" s="105"/>
      <c r="CJ17" s="105"/>
      <c r="CK17" s="105"/>
      <c r="CL17" s="104">
        <v>295222.94000000006</v>
      </c>
      <c r="CM17" s="105">
        <v>270164.90999999992</v>
      </c>
      <c r="CN17" s="105">
        <v>351628.71</v>
      </c>
      <c r="CO17" s="105">
        <v>434315.91000000003</v>
      </c>
      <c r="CP17" s="105">
        <v>461704.03</v>
      </c>
      <c r="CQ17" s="105">
        <v>485397.07</v>
      </c>
      <c r="CR17" s="105">
        <v>545196.39000000013</v>
      </c>
      <c r="CS17" s="105">
        <v>493389.22000000003</v>
      </c>
      <c r="CT17" s="105">
        <v>528832.29000000015</v>
      </c>
      <c r="CU17" s="105">
        <v>429830.19</v>
      </c>
      <c r="CV17" s="105">
        <v>402695.85000000003</v>
      </c>
      <c r="CW17" s="106">
        <v>390434.24000000011</v>
      </c>
      <c r="CX17" s="104">
        <v>257844.3</v>
      </c>
      <c r="CY17" s="105">
        <v>330138.67</v>
      </c>
      <c r="CZ17" s="105">
        <v>443171.56</v>
      </c>
      <c r="DA17" s="105">
        <v>507536.21</v>
      </c>
      <c r="DB17" s="105">
        <v>532418.4</v>
      </c>
      <c r="DC17" s="105">
        <v>568768.81999999995</v>
      </c>
      <c r="DD17" s="105">
        <v>587460.77</v>
      </c>
      <c r="DE17" s="105">
        <v>616895.22</v>
      </c>
      <c r="DF17" s="105">
        <v>576626.91</v>
      </c>
      <c r="DG17" s="105">
        <v>561680.22</v>
      </c>
      <c r="DH17" s="105">
        <v>461901.98</v>
      </c>
      <c r="DI17" s="106">
        <v>527177.4</v>
      </c>
      <c r="DJ17" s="104">
        <v>409619.65</v>
      </c>
      <c r="DK17" s="105">
        <v>402295.89999999991</v>
      </c>
      <c r="DL17" s="105">
        <v>437220.69</v>
      </c>
      <c r="DM17" s="105">
        <v>528926.12</v>
      </c>
      <c r="DN17" s="105">
        <v>542376.13</v>
      </c>
      <c r="DO17" s="105">
        <v>577563.37999999989</v>
      </c>
      <c r="DP17" s="105">
        <v>733553.89000000013</v>
      </c>
      <c r="DQ17" s="105">
        <v>721824.67999999982</v>
      </c>
      <c r="DR17" s="105">
        <v>652826.26</v>
      </c>
      <c r="DS17" s="105">
        <v>545196.38</v>
      </c>
      <c r="DT17" s="105">
        <v>614231.27</v>
      </c>
      <c r="DU17" s="106">
        <v>953907.83000000019</v>
      </c>
      <c r="DV17" s="337">
        <v>495325.63</v>
      </c>
      <c r="DW17" s="337">
        <v>526465.79</v>
      </c>
      <c r="DX17" s="337">
        <v>821264.36</v>
      </c>
      <c r="DY17" s="337">
        <v>877433.16</v>
      </c>
      <c r="DZ17" s="337">
        <v>817218.52</v>
      </c>
      <c r="EA17" s="337">
        <v>847400.54</v>
      </c>
      <c r="EB17" s="337">
        <v>803287.62</v>
      </c>
      <c r="EC17" s="373">
        <v>969255.59</v>
      </c>
      <c r="ED17" s="373">
        <v>810579.96</v>
      </c>
      <c r="EE17" s="373">
        <v>765402.12</v>
      </c>
      <c r="EF17" s="373">
        <v>664121.96</v>
      </c>
      <c r="EG17" s="373">
        <v>801639.56</v>
      </c>
      <c r="EH17" s="376">
        <v>569690.59</v>
      </c>
      <c r="EI17" s="376">
        <v>598779.14</v>
      </c>
      <c r="EJ17" s="376">
        <v>802243.94</v>
      </c>
      <c r="EK17" s="376">
        <v>850385.11</v>
      </c>
      <c r="EL17" s="376">
        <v>757543.52</v>
      </c>
      <c r="EM17" s="376">
        <v>866563.33</v>
      </c>
      <c r="EN17" s="376">
        <v>853612.16</v>
      </c>
      <c r="EO17" s="376">
        <v>800165.96</v>
      </c>
      <c r="EP17" s="376">
        <v>790786.2</v>
      </c>
      <c r="EQ17" s="376">
        <v>816467.23</v>
      </c>
      <c r="ER17" s="376">
        <v>703813.25</v>
      </c>
      <c r="ES17" s="376">
        <v>789688.92</v>
      </c>
      <c r="ET17" s="376">
        <v>714376.2</v>
      </c>
      <c r="EU17" s="376">
        <v>607913.56999999995</v>
      </c>
      <c r="EV17" s="376">
        <v>679214.74</v>
      </c>
      <c r="EW17" s="376">
        <v>726283.06</v>
      </c>
      <c r="EX17" s="376">
        <v>742764.21</v>
      </c>
      <c r="EY17" s="376">
        <v>918480.01</v>
      </c>
      <c r="EZ17" s="376">
        <v>862142.09</v>
      </c>
      <c r="FA17" s="376">
        <v>844808.84</v>
      </c>
      <c r="FB17" s="376">
        <v>807995.68</v>
      </c>
      <c r="FC17" s="376">
        <v>779773.24</v>
      </c>
      <c r="FD17" s="376">
        <v>794381.73</v>
      </c>
      <c r="FE17" s="376">
        <v>835497.61</v>
      </c>
      <c r="FF17" s="376">
        <v>720320.96</v>
      </c>
      <c r="FG17" s="376"/>
      <c r="FH17" s="376"/>
      <c r="FI17" s="376"/>
      <c r="FJ17" s="376"/>
      <c r="FK17" s="376"/>
      <c r="FL17" s="376"/>
      <c r="FM17" s="376"/>
      <c r="FN17" s="376"/>
      <c r="FO17" s="376"/>
      <c r="FP17" s="376"/>
      <c r="FQ17" s="376"/>
      <c r="FR17" s="376"/>
      <c r="FS17" s="376"/>
      <c r="FT17" s="376"/>
      <c r="FU17" s="376"/>
      <c r="FV17" s="376"/>
      <c r="FW17" s="376"/>
      <c r="FX17" s="376"/>
      <c r="FY17" s="376"/>
      <c r="FZ17" s="376"/>
      <c r="GA17" s="376"/>
      <c r="GB17" s="376"/>
      <c r="GC17" s="376"/>
      <c r="GD17" s="376"/>
      <c r="GE17" s="376"/>
      <c r="GF17" s="376"/>
      <c r="GG17" s="376"/>
      <c r="GH17" s="376"/>
      <c r="GI17" s="376"/>
      <c r="GJ17" s="376"/>
      <c r="GK17" s="376"/>
      <c r="GL17" s="376"/>
      <c r="GM17" s="376"/>
      <c r="GN17" s="376"/>
      <c r="GO17" s="376"/>
      <c r="GP17" s="376"/>
      <c r="GQ17" s="376"/>
      <c r="GR17" s="376"/>
      <c r="GS17" s="376"/>
      <c r="GT17" s="376"/>
      <c r="GU17" s="376"/>
      <c r="GV17" s="376"/>
      <c r="GW17" s="376"/>
      <c r="GX17" s="376"/>
      <c r="GY17" s="376"/>
      <c r="GZ17" s="376"/>
      <c r="HA17" s="376"/>
      <c r="HB17" s="376"/>
      <c r="HC17" s="376"/>
      <c r="HD17" s="376"/>
      <c r="HE17" s="376"/>
      <c r="HF17" s="376"/>
      <c r="HG17" s="376"/>
      <c r="HH17" s="376"/>
      <c r="HI17" s="376"/>
      <c r="HJ17" s="376"/>
      <c r="HK17" s="376"/>
      <c r="HL17" s="376"/>
      <c r="HM17" s="376"/>
      <c r="HN17" s="376"/>
      <c r="HO17" s="376"/>
      <c r="HP17" s="376"/>
      <c r="HQ17" s="376"/>
      <c r="HR17" s="376"/>
      <c r="HS17" s="376"/>
      <c r="HT17" s="376"/>
      <c r="HU17" s="376"/>
      <c r="HV17" s="376"/>
      <c r="HW17" s="376"/>
      <c r="HX17" s="376"/>
      <c r="HY17" s="376"/>
      <c r="HZ17" s="376"/>
      <c r="IA17" s="376"/>
      <c r="IB17" s="376"/>
      <c r="IC17" s="376"/>
      <c r="ID17" s="376"/>
      <c r="IE17" s="376"/>
      <c r="IF17" s="376"/>
      <c r="IG17" s="376"/>
      <c r="IH17" s="376"/>
      <c r="II17" s="376"/>
      <c r="IJ17" s="376"/>
      <c r="IK17" s="376"/>
      <c r="IL17" s="376"/>
      <c r="IM17" s="376"/>
      <c r="IN17" s="376"/>
      <c r="IO17" s="376"/>
      <c r="IP17" s="376"/>
      <c r="IQ17" s="376"/>
      <c r="IR17" s="376"/>
      <c r="IS17" s="376"/>
      <c r="IT17" s="376"/>
      <c r="IU17" s="376"/>
      <c r="IV17" s="376"/>
      <c r="IW17" s="376"/>
      <c r="IX17" s="376"/>
      <c r="IY17" s="376"/>
      <c r="IZ17" s="376"/>
      <c r="JA17" s="376"/>
      <c r="JB17" s="376"/>
      <c r="JC17" s="376"/>
      <c r="JD17" s="376"/>
      <c r="JE17" s="376"/>
      <c r="JF17" s="376"/>
      <c r="JG17" s="376"/>
      <c r="JH17" s="376"/>
      <c r="JI17" s="376"/>
      <c r="JJ17" s="376"/>
      <c r="JK17" s="376"/>
      <c r="JL17" s="376"/>
      <c r="JM17" s="376"/>
      <c r="JN17" s="376"/>
      <c r="JO17" s="376"/>
      <c r="JP17" s="376"/>
      <c r="JQ17" s="376"/>
      <c r="JR17" s="376"/>
      <c r="JS17" s="376"/>
      <c r="JT17" s="376"/>
      <c r="JU17" s="376"/>
      <c r="JV17" s="376"/>
      <c r="JW17" s="376"/>
      <c r="JX17" s="376"/>
      <c r="JY17" s="376"/>
      <c r="JZ17" s="376"/>
      <c r="KA17" s="376"/>
      <c r="KB17" s="376"/>
      <c r="KC17" s="376"/>
      <c r="KD17" s="376"/>
      <c r="KE17" s="376"/>
      <c r="KF17" s="376"/>
      <c r="KG17" s="376"/>
      <c r="KH17" s="376"/>
      <c r="KI17" s="376"/>
      <c r="KJ17" s="376"/>
      <c r="KK17" s="376"/>
      <c r="KL17" s="376"/>
      <c r="KM17" s="376"/>
      <c r="KN17" s="376"/>
      <c r="KO17" s="376"/>
      <c r="KP17" s="376"/>
      <c r="KQ17" s="376"/>
      <c r="KR17" s="376"/>
      <c r="KS17" s="376"/>
      <c r="KT17" s="376"/>
      <c r="KU17" s="376"/>
      <c r="KV17" s="376"/>
      <c r="KW17" s="376"/>
      <c r="KX17" s="376"/>
      <c r="KY17" s="376"/>
      <c r="KZ17" s="376"/>
      <c r="LA17" s="376"/>
      <c r="LB17" s="376"/>
      <c r="LC17" s="376"/>
      <c r="LD17" s="376"/>
      <c r="LE17" s="376"/>
      <c r="LF17" s="376"/>
      <c r="LG17" s="376"/>
      <c r="LH17" s="376"/>
      <c r="LI17" s="376"/>
    </row>
    <row r="18" spans="1:321" s="9" customFormat="1">
      <c r="A18" s="139"/>
      <c r="B18" s="139"/>
      <c r="C18" s="139">
        <v>712</v>
      </c>
      <c r="D18" s="139">
        <v>712</v>
      </c>
      <c r="E18" s="140" t="s">
        <v>41</v>
      </c>
      <c r="F18" s="141"/>
      <c r="G18" s="142"/>
      <c r="H18" s="142"/>
      <c r="I18" s="142"/>
      <c r="J18" s="142"/>
      <c r="K18" s="142"/>
      <c r="L18" s="142"/>
      <c r="M18" s="142"/>
      <c r="N18" s="142"/>
      <c r="O18" s="142"/>
      <c r="P18" s="142"/>
      <c r="Q18" s="143"/>
      <c r="R18" s="141"/>
      <c r="S18" s="142"/>
      <c r="T18" s="142"/>
      <c r="U18" s="142"/>
      <c r="V18" s="142"/>
      <c r="W18" s="142"/>
      <c r="X18" s="142"/>
      <c r="Y18" s="142"/>
      <c r="Z18" s="142"/>
      <c r="AA18" s="142"/>
      <c r="AB18" s="142"/>
      <c r="AC18" s="143"/>
      <c r="AD18" s="141"/>
      <c r="AE18" s="142"/>
      <c r="AF18" s="142"/>
      <c r="AG18" s="142"/>
      <c r="AH18" s="142"/>
      <c r="AI18" s="142"/>
      <c r="AJ18" s="142"/>
      <c r="AK18" s="142"/>
      <c r="AL18" s="142"/>
      <c r="AM18" s="142"/>
      <c r="AN18" s="142"/>
      <c r="AO18" s="143"/>
      <c r="AP18" s="141"/>
      <c r="AQ18" s="142"/>
      <c r="AR18" s="142"/>
      <c r="AS18" s="142"/>
      <c r="AT18" s="142"/>
      <c r="AU18" s="142"/>
      <c r="AV18" s="142"/>
      <c r="AW18" s="142"/>
      <c r="AX18" s="142"/>
      <c r="AY18" s="142"/>
      <c r="AZ18" s="142"/>
      <c r="BA18" s="143"/>
      <c r="BB18" s="141"/>
      <c r="BC18" s="142"/>
      <c r="BD18" s="142"/>
      <c r="BE18" s="142"/>
      <c r="BF18" s="142"/>
      <c r="BG18" s="142"/>
      <c r="BH18" s="142"/>
      <c r="BI18" s="142"/>
      <c r="BJ18" s="142"/>
      <c r="BK18" s="142"/>
      <c r="BL18" s="142"/>
      <c r="BM18" s="143"/>
      <c r="BN18" s="141"/>
      <c r="BO18" s="142"/>
      <c r="BP18" s="142"/>
      <c r="BQ18" s="142"/>
      <c r="BR18" s="142"/>
      <c r="BS18" s="142"/>
      <c r="BT18" s="142"/>
      <c r="BU18" s="142"/>
      <c r="BV18" s="142"/>
      <c r="BW18" s="142"/>
      <c r="BX18" s="142"/>
      <c r="BY18" s="143"/>
      <c r="BZ18" s="142"/>
      <c r="CA18" s="142"/>
      <c r="CB18" s="142"/>
      <c r="CC18" s="142"/>
      <c r="CD18" s="142"/>
      <c r="CE18" s="142"/>
      <c r="CF18" s="142"/>
      <c r="CG18" s="142"/>
      <c r="CH18" s="142"/>
      <c r="CI18" s="142"/>
      <c r="CJ18" s="142"/>
      <c r="CK18" s="142"/>
      <c r="CL18" s="141">
        <v>11682979.650000002</v>
      </c>
      <c r="CM18" s="142">
        <v>27994298.859999996</v>
      </c>
      <c r="CN18" s="142">
        <v>28945916.929999996</v>
      </c>
      <c r="CO18" s="142">
        <v>27280628.25</v>
      </c>
      <c r="CP18" s="142">
        <v>28636828.640000008</v>
      </c>
      <c r="CQ18" s="142">
        <v>32181705.779999986</v>
      </c>
      <c r="CR18" s="142">
        <v>33084499.86999999</v>
      </c>
      <c r="CS18" s="142">
        <v>36125435.900000021</v>
      </c>
      <c r="CT18" s="142">
        <v>38355351.650000013</v>
      </c>
      <c r="CU18" s="142">
        <v>43749236.140000015</v>
      </c>
      <c r="CV18" s="142">
        <v>30216321.530000016</v>
      </c>
      <c r="CW18" s="143">
        <v>60241080.990000017</v>
      </c>
      <c r="CX18" s="141">
        <v>17610366.019999992</v>
      </c>
      <c r="CY18" s="142">
        <v>27692962.629999995</v>
      </c>
      <c r="CZ18" s="142">
        <v>29711005.170000013</v>
      </c>
      <c r="DA18" s="142">
        <v>32199860.619999997</v>
      </c>
      <c r="DB18" s="142">
        <v>36807892.170000002</v>
      </c>
      <c r="DC18" s="142">
        <v>36834320.209999993</v>
      </c>
      <c r="DD18" s="142">
        <v>35671054.020000011</v>
      </c>
      <c r="DE18" s="142">
        <v>35976379.269999973</v>
      </c>
      <c r="DF18" s="142">
        <v>32269308.189999994</v>
      </c>
      <c r="DG18" s="142">
        <v>48759873.820000008</v>
      </c>
      <c r="DH18" s="142">
        <v>35594183.499999993</v>
      </c>
      <c r="DI18" s="143">
        <v>75176038.930000007</v>
      </c>
      <c r="DJ18" s="141">
        <v>19334368.370000001</v>
      </c>
      <c r="DK18" s="142">
        <v>29761964.470000003</v>
      </c>
      <c r="DL18" s="142">
        <v>34742689.229999982</v>
      </c>
      <c r="DM18" s="142">
        <v>36027646.540000007</v>
      </c>
      <c r="DN18" s="142">
        <v>31171999</v>
      </c>
      <c r="DO18" s="142">
        <v>36861388.580000021</v>
      </c>
      <c r="DP18" s="142">
        <v>41869300.420000009</v>
      </c>
      <c r="DQ18" s="142">
        <v>38587920.599999979</v>
      </c>
      <c r="DR18" s="142">
        <v>37149241.379999995</v>
      </c>
      <c r="DS18" s="142">
        <v>40193107.020000026</v>
      </c>
      <c r="DT18" s="142">
        <v>27196160.52</v>
      </c>
      <c r="DU18" s="143">
        <v>64393034.539999999</v>
      </c>
      <c r="DV18" s="338">
        <v>13982919.93</v>
      </c>
      <c r="DW18" s="338">
        <v>36106208.009999998</v>
      </c>
      <c r="DX18" s="338">
        <v>40051000.780000001</v>
      </c>
      <c r="DY18" s="338">
        <v>34479540.670000002</v>
      </c>
      <c r="DZ18" s="338">
        <v>35404319.93</v>
      </c>
      <c r="EA18" s="338">
        <v>38326161.630000003</v>
      </c>
      <c r="EB18" s="338">
        <v>34478165.640000001</v>
      </c>
      <c r="EC18" s="377">
        <v>37521101.960000001</v>
      </c>
      <c r="ED18" s="377">
        <v>41215546.949999996</v>
      </c>
      <c r="EE18" s="377">
        <v>36918801.259999998</v>
      </c>
      <c r="EF18" s="377">
        <v>38950936.620000005</v>
      </c>
      <c r="EG18" s="377">
        <v>75450500.909999996</v>
      </c>
      <c r="EH18" s="378">
        <v>15942566.910000002</v>
      </c>
      <c r="EI18" s="378">
        <v>32105522.039999999</v>
      </c>
      <c r="EJ18" s="378">
        <v>37652066.75</v>
      </c>
      <c r="EK18" s="378">
        <v>35977730.460000001</v>
      </c>
      <c r="EL18" s="378">
        <v>40567246.729999997</v>
      </c>
      <c r="EM18" s="378">
        <v>40389805.469999999</v>
      </c>
      <c r="EN18" s="378">
        <v>44393326.049999997</v>
      </c>
      <c r="EO18" s="378">
        <v>43764113.43</v>
      </c>
      <c r="EP18" s="378">
        <v>39922755.840000004</v>
      </c>
      <c r="EQ18" s="378">
        <v>42882136.189999998</v>
      </c>
      <c r="ER18" s="378">
        <v>43774643.869999997</v>
      </c>
      <c r="ES18" s="378">
        <v>77580718.680000007</v>
      </c>
      <c r="ET18" s="378">
        <v>14572676.99</v>
      </c>
      <c r="EU18" s="378">
        <v>36938118.07</v>
      </c>
      <c r="EV18" s="378">
        <v>43053255.969999999</v>
      </c>
      <c r="EW18" s="378">
        <v>41029948</v>
      </c>
      <c r="EX18" s="378">
        <v>40388291.549999997</v>
      </c>
      <c r="EY18" s="378">
        <v>42077356.240000002</v>
      </c>
      <c r="EZ18" s="378">
        <v>45673467.219999999</v>
      </c>
      <c r="FA18" s="378">
        <v>45633852.549999997</v>
      </c>
      <c r="FB18" s="378">
        <v>41964422.920000002</v>
      </c>
      <c r="FC18" s="378">
        <v>47821348.07</v>
      </c>
      <c r="FD18" s="378">
        <v>44976968.909999996</v>
      </c>
      <c r="FE18" s="378">
        <v>80310407.909999996</v>
      </c>
      <c r="FF18" s="378">
        <v>16498881.48</v>
      </c>
      <c r="FG18" s="378"/>
      <c r="FH18" s="378"/>
      <c r="FI18" s="378"/>
      <c r="FJ18" s="378"/>
      <c r="FK18" s="378"/>
      <c r="FL18" s="378"/>
      <c r="FM18" s="378"/>
      <c r="FN18" s="378"/>
      <c r="FO18" s="378"/>
      <c r="FP18" s="378"/>
      <c r="FQ18" s="378"/>
      <c r="FR18" s="378"/>
      <c r="FS18" s="378"/>
      <c r="FT18" s="378"/>
      <c r="FU18" s="378"/>
      <c r="FV18" s="378"/>
      <c r="FW18" s="378"/>
      <c r="FX18" s="378"/>
      <c r="FY18" s="378"/>
      <c r="FZ18" s="378"/>
      <c r="GA18" s="378"/>
      <c r="GB18" s="378"/>
      <c r="GC18" s="378"/>
      <c r="GD18" s="378"/>
      <c r="GE18" s="378"/>
      <c r="GF18" s="378"/>
      <c r="GG18" s="378"/>
      <c r="GH18" s="378"/>
      <c r="GI18" s="378"/>
      <c r="GJ18" s="378"/>
      <c r="GK18" s="378"/>
      <c r="GL18" s="378"/>
      <c r="GM18" s="378"/>
      <c r="GN18" s="378"/>
      <c r="GO18" s="378"/>
      <c r="GP18" s="378"/>
      <c r="GQ18" s="378"/>
      <c r="GR18" s="378"/>
      <c r="GS18" s="378"/>
      <c r="GT18" s="378"/>
      <c r="GU18" s="378"/>
      <c r="GV18" s="378"/>
      <c r="GW18" s="378"/>
      <c r="GX18" s="378"/>
      <c r="GY18" s="378"/>
      <c r="GZ18" s="378"/>
      <c r="HA18" s="378"/>
      <c r="HB18" s="378"/>
      <c r="HC18" s="378"/>
      <c r="HD18" s="378"/>
      <c r="HE18" s="378"/>
      <c r="HF18" s="378"/>
      <c r="HG18" s="378"/>
      <c r="HH18" s="378"/>
      <c r="HI18" s="378"/>
      <c r="HJ18" s="378"/>
      <c r="HK18" s="378"/>
      <c r="HL18" s="378"/>
      <c r="HM18" s="378"/>
      <c r="HN18" s="378"/>
      <c r="HO18" s="378"/>
      <c r="HP18" s="378"/>
      <c r="HQ18" s="378"/>
      <c r="HR18" s="378"/>
      <c r="HS18" s="378"/>
      <c r="HT18" s="378"/>
      <c r="HU18" s="378"/>
      <c r="HV18" s="378"/>
      <c r="HW18" s="378"/>
      <c r="HX18" s="378"/>
      <c r="HY18" s="378"/>
      <c r="HZ18" s="378"/>
      <c r="IA18" s="378"/>
      <c r="IB18" s="378"/>
      <c r="IC18" s="378"/>
      <c r="ID18" s="378"/>
      <c r="IE18" s="378"/>
      <c r="IF18" s="378"/>
      <c r="IG18" s="378"/>
      <c r="IH18" s="378"/>
      <c r="II18" s="378"/>
      <c r="IJ18" s="378"/>
      <c r="IK18" s="378"/>
      <c r="IL18" s="378"/>
      <c r="IM18" s="378"/>
      <c r="IN18" s="378"/>
      <c r="IO18" s="378"/>
      <c r="IP18" s="378"/>
      <c r="IQ18" s="378"/>
      <c r="IR18" s="378"/>
      <c r="IS18" s="378"/>
      <c r="IT18" s="378"/>
      <c r="IU18" s="378"/>
      <c r="IV18" s="378"/>
      <c r="IW18" s="378"/>
      <c r="IX18" s="378"/>
      <c r="IY18" s="378"/>
      <c r="IZ18" s="378"/>
      <c r="JA18" s="378"/>
      <c r="JB18" s="378"/>
      <c r="JC18" s="378"/>
      <c r="JD18" s="378"/>
      <c r="JE18" s="378"/>
      <c r="JF18" s="378"/>
      <c r="JG18" s="378"/>
      <c r="JH18" s="378"/>
      <c r="JI18" s="378"/>
      <c r="JJ18" s="378"/>
      <c r="JK18" s="378"/>
      <c r="JL18" s="378"/>
      <c r="JM18" s="378"/>
      <c r="JN18" s="378"/>
      <c r="JO18" s="378"/>
      <c r="JP18" s="378"/>
      <c r="JQ18" s="378"/>
      <c r="JR18" s="378"/>
      <c r="JS18" s="378"/>
      <c r="JT18" s="378"/>
      <c r="JU18" s="378"/>
      <c r="JV18" s="378"/>
      <c r="JW18" s="378"/>
      <c r="JX18" s="378"/>
      <c r="JY18" s="378"/>
      <c r="JZ18" s="378"/>
      <c r="KA18" s="378"/>
      <c r="KB18" s="378"/>
      <c r="KC18" s="378"/>
      <c r="KD18" s="378"/>
      <c r="KE18" s="378"/>
      <c r="KF18" s="378"/>
      <c r="KG18" s="378"/>
      <c r="KH18" s="378"/>
      <c r="KI18" s="378"/>
      <c r="KJ18" s="378"/>
      <c r="KK18" s="378"/>
      <c r="KL18" s="378"/>
      <c r="KM18" s="378"/>
      <c r="KN18" s="378"/>
      <c r="KO18" s="378"/>
      <c r="KP18" s="378"/>
      <c r="KQ18" s="378"/>
      <c r="KR18" s="378"/>
      <c r="KS18" s="378"/>
      <c r="KT18" s="378"/>
      <c r="KU18" s="378"/>
      <c r="KV18" s="378"/>
      <c r="KW18" s="378"/>
      <c r="KX18" s="378"/>
      <c r="KY18" s="378"/>
      <c r="KZ18" s="378"/>
      <c r="LA18" s="378"/>
      <c r="LB18" s="378"/>
      <c r="LC18" s="378"/>
      <c r="LD18" s="378"/>
      <c r="LE18" s="378"/>
      <c r="LF18" s="378"/>
      <c r="LG18" s="378"/>
      <c r="LH18" s="378"/>
      <c r="LI18" s="378"/>
    </row>
    <row r="19" spans="1:321" ht="30">
      <c r="D19" s="74">
        <v>7121</v>
      </c>
      <c r="E19" s="78" t="s">
        <v>43</v>
      </c>
      <c r="F19" s="104"/>
      <c r="G19" s="105"/>
      <c r="H19" s="105"/>
      <c r="I19" s="105"/>
      <c r="J19" s="105"/>
      <c r="K19" s="105"/>
      <c r="L19" s="105"/>
      <c r="M19" s="105"/>
      <c r="N19" s="105"/>
      <c r="O19" s="105"/>
      <c r="P19" s="105"/>
      <c r="Q19" s="106"/>
      <c r="R19" s="104"/>
      <c r="S19" s="105"/>
      <c r="T19" s="105"/>
      <c r="U19" s="105"/>
      <c r="V19" s="105"/>
      <c r="W19" s="105"/>
      <c r="X19" s="105"/>
      <c r="Y19" s="105"/>
      <c r="Z19" s="105"/>
      <c r="AA19" s="105"/>
      <c r="AB19" s="105"/>
      <c r="AC19" s="106"/>
      <c r="AD19" s="104"/>
      <c r="AE19" s="105"/>
      <c r="AF19" s="105"/>
      <c r="AG19" s="105"/>
      <c r="AH19" s="105"/>
      <c r="AI19" s="105"/>
      <c r="AJ19" s="105"/>
      <c r="AK19" s="105"/>
      <c r="AL19" s="105"/>
      <c r="AM19" s="105"/>
      <c r="AN19" s="105"/>
      <c r="AO19" s="106"/>
      <c r="AP19" s="104"/>
      <c r="AQ19" s="105"/>
      <c r="AR19" s="105"/>
      <c r="AS19" s="105"/>
      <c r="AT19" s="105"/>
      <c r="AU19" s="105"/>
      <c r="AV19" s="105"/>
      <c r="AW19" s="105"/>
      <c r="AX19" s="105"/>
      <c r="AY19" s="105"/>
      <c r="AZ19" s="105"/>
      <c r="BA19" s="106"/>
      <c r="BB19" s="104"/>
      <c r="BC19" s="105"/>
      <c r="BD19" s="105"/>
      <c r="BE19" s="105"/>
      <c r="BF19" s="105"/>
      <c r="BG19" s="105"/>
      <c r="BH19" s="105"/>
      <c r="BI19" s="105"/>
      <c r="BJ19" s="105"/>
      <c r="BK19" s="105"/>
      <c r="BL19" s="105"/>
      <c r="BM19" s="106"/>
      <c r="BN19" s="104"/>
      <c r="BO19" s="105"/>
      <c r="BP19" s="105"/>
      <c r="BQ19" s="105"/>
      <c r="BR19" s="105"/>
      <c r="BS19" s="105"/>
      <c r="BT19" s="105"/>
      <c r="BU19" s="105"/>
      <c r="BV19" s="105"/>
      <c r="BW19" s="105"/>
      <c r="BX19" s="105"/>
      <c r="BY19" s="106"/>
      <c r="BZ19" s="105"/>
      <c r="CA19" s="105"/>
      <c r="CB19" s="105"/>
      <c r="CC19" s="105"/>
      <c r="CD19" s="105"/>
      <c r="CE19" s="105"/>
      <c r="CF19" s="105"/>
      <c r="CG19" s="105"/>
      <c r="CH19" s="105"/>
      <c r="CI19" s="105"/>
      <c r="CJ19" s="105"/>
      <c r="CK19" s="105"/>
      <c r="CL19" s="104">
        <v>6569958.7900000019</v>
      </c>
      <c r="CM19" s="105">
        <v>16611196.839999998</v>
      </c>
      <c r="CN19" s="105">
        <v>17067697.949999996</v>
      </c>
      <c r="CO19" s="105">
        <v>16395294.609999999</v>
      </c>
      <c r="CP19" s="105">
        <v>17202945.740000002</v>
      </c>
      <c r="CQ19" s="105">
        <v>19884670.049999997</v>
      </c>
      <c r="CR19" s="105">
        <v>20554627.069999993</v>
      </c>
      <c r="CS19" s="105">
        <v>21794241.240000013</v>
      </c>
      <c r="CT19" s="105">
        <v>24404439.250000011</v>
      </c>
      <c r="CU19" s="105">
        <v>26554882.900000017</v>
      </c>
      <c r="CV19" s="105">
        <v>18167916.660000004</v>
      </c>
      <c r="CW19" s="106">
        <v>36741484.63000001</v>
      </c>
      <c r="CX19" s="104">
        <v>11471497.619999999</v>
      </c>
      <c r="CY19" s="105">
        <v>17428110.199999999</v>
      </c>
      <c r="CZ19" s="105">
        <v>17730616.32</v>
      </c>
      <c r="DA19" s="105">
        <v>19478759.109999999</v>
      </c>
      <c r="DB19" s="105">
        <v>22230622.68</v>
      </c>
      <c r="DC19" s="105">
        <v>22243647.52</v>
      </c>
      <c r="DD19" s="105">
        <v>21915813.260000002</v>
      </c>
      <c r="DE19" s="105">
        <v>21555700.870000001</v>
      </c>
      <c r="DF19" s="105">
        <v>19594244.739999998</v>
      </c>
      <c r="DG19" s="105">
        <v>29370699.489999998</v>
      </c>
      <c r="DH19" s="105">
        <v>21438880.609999999</v>
      </c>
      <c r="DI19" s="106">
        <v>45661635.619999997</v>
      </c>
      <c r="DJ19" s="104">
        <v>11664478.33</v>
      </c>
      <c r="DK19" s="105">
        <v>17929835.500000011</v>
      </c>
      <c r="DL19" s="105">
        <v>20966658.349999998</v>
      </c>
      <c r="DM19" s="105">
        <v>21707838.580000013</v>
      </c>
      <c r="DN19" s="105">
        <v>18812433.620000005</v>
      </c>
      <c r="DO19" s="105">
        <v>22230880.830000017</v>
      </c>
      <c r="DP19" s="105">
        <v>25263471.430000011</v>
      </c>
      <c r="DQ19" s="105">
        <v>23215461.899999999</v>
      </c>
      <c r="DR19" s="105">
        <v>22364190.540000003</v>
      </c>
      <c r="DS19" s="105">
        <v>23824814.610000018</v>
      </c>
      <c r="DT19" s="105">
        <v>16253765.800000006</v>
      </c>
      <c r="DU19" s="106">
        <v>39865409.649999991</v>
      </c>
      <c r="DV19" s="337">
        <v>8441766.75</v>
      </c>
      <c r="DW19" s="337">
        <v>21544837.75</v>
      </c>
      <c r="DX19" s="337">
        <v>24016994.960000001</v>
      </c>
      <c r="DY19" s="337">
        <v>20790455.370000001</v>
      </c>
      <c r="DZ19" s="337">
        <v>21319783.719999999</v>
      </c>
      <c r="EA19" s="337">
        <v>22969090.460000001</v>
      </c>
      <c r="EB19" s="337">
        <v>19655578.5</v>
      </c>
      <c r="EC19" s="373">
        <v>21952510.280000001</v>
      </c>
      <c r="ED19" s="373">
        <v>23706362.129999999</v>
      </c>
      <c r="EE19" s="373">
        <v>21436627.02</v>
      </c>
      <c r="EF19" s="373">
        <v>23973031.350000001</v>
      </c>
      <c r="EG19" s="373">
        <v>43746286.119999997</v>
      </c>
      <c r="EH19" s="376">
        <v>9612063.3000000007</v>
      </c>
      <c r="EI19" s="376">
        <v>19294210.57</v>
      </c>
      <c r="EJ19" s="376">
        <v>22627334.059999999</v>
      </c>
      <c r="EK19" s="376">
        <v>21639290.52</v>
      </c>
      <c r="EL19" s="376">
        <v>24386054.73</v>
      </c>
      <c r="EM19" s="376">
        <v>24310877.91</v>
      </c>
      <c r="EN19" s="376">
        <v>27022741.59</v>
      </c>
      <c r="EO19" s="376">
        <v>26577706.039999999</v>
      </c>
      <c r="EP19" s="376">
        <v>24050825.579999998</v>
      </c>
      <c r="EQ19" s="376">
        <v>25998719</v>
      </c>
      <c r="ER19" s="376">
        <v>29222952.370000001</v>
      </c>
      <c r="ES19" s="376">
        <v>48299287.68</v>
      </c>
      <c r="ET19" s="376">
        <v>8994145.9900000002</v>
      </c>
      <c r="EU19" s="376">
        <v>22424749.280000001</v>
      </c>
      <c r="EV19" s="376">
        <v>26103027.100000001</v>
      </c>
      <c r="EW19" s="376">
        <v>24891690.100000001</v>
      </c>
      <c r="EX19" s="376">
        <v>24475000.460000001</v>
      </c>
      <c r="EY19" s="376">
        <v>25149415.170000002</v>
      </c>
      <c r="EZ19" s="376">
        <v>27081123.02</v>
      </c>
      <c r="FA19" s="376">
        <v>27031179.09</v>
      </c>
      <c r="FB19" s="376">
        <v>25382505.710000001</v>
      </c>
      <c r="FC19" s="376">
        <v>29472537.77</v>
      </c>
      <c r="FD19" s="376">
        <v>27715796.140000001</v>
      </c>
      <c r="FE19" s="376">
        <v>48261788.450000003</v>
      </c>
      <c r="FF19" s="376">
        <v>9695765.5800000001</v>
      </c>
      <c r="FG19" s="376"/>
      <c r="FH19" s="376"/>
      <c r="FI19" s="376"/>
      <c r="FJ19" s="376"/>
      <c r="FK19" s="376"/>
      <c r="FL19" s="376"/>
      <c r="FM19" s="376"/>
      <c r="FN19" s="376"/>
      <c r="FO19" s="376"/>
      <c r="FP19" s="376"/>
      <c r="FQ19" s="376"/>
      <c r="FR19" s="376"/>
      <c r="FS19" s="376"/>
      <c r="FT19" s="376"/>
      <c r="FU19" s="376"/>
      <c r="FV19" s="376"/>
      <c r="FW19" s="376"/>
      <c r="FX19" s="376"/>
      <c r="FY19" s="376"/>
      <c r="FZ19" s="376"/>
      <c r="GA19" s="376"/>
      <c r="GB19" s="376"/>
      <c r="GC19" s="376"/>
      <c r="GD19" s="376"/>
      <c r="GE19" s="376"/>
      <c r="GF19" s="376"/>
      <c r="GG19" s="376"/>
      <c r="GH19" s="376"/>
      <c r="GI19" s="376"/>
      <c r="GJ19" s="376"/>
      <c r="GK19" s="376"/>
      <c r="GL19" s="376"/>
      <c r="GM19" s="376"/>
      <c r="GN19" s="376"/>
      <c r="GO19" s="376"/>
      <c r="GP19" s="376"/>
      <c r="GQ19" s="376"/>
      <c r="GR19" s="376"/>
      <c r="GS19" s="376"/>
      <c r="GT19" s="376"/>
      <c r="GU19" s="376"/>
      <c r="GV19" s="376"/>
      <c r="GW19" s="376"/>
      <c r="GX19" s="376"/>
      <c r="GY19" s="376"/>
      <c r="GZ19" s="376"/>
      <c r="HA19" s="376"/>
      <c r="HB19" s="376"/>
      <c r="HC19" s="376"/>
      <c r="HD19" s="376"/>
      <c r="HE19" s="376"/>
      <c r="HF19" s="376"/>
      <c r="HG19" s="376"/>
      <c r="HH19" s="376"/>
      <c r="HI19" s="376"/>
      <c r="HJ19" s="376"/>
      <c r="HK19" s="376"/>
      <c r="HL19" s="376"/>
      <c r="HM19" s="376"/>
      <c r="HN19" s="376"/>
      <c r="HO19" s="376"/>
      <c r="HP19" s="376"/>
      <c r="HQ19" s="376"/>
      <c r="HR19" s="376"/>
      <c r="HS19" s="376"/>
      <c r="HT19" s="376"/>
      <c r="HU19" s="376"/>
      <c r="HV19" s="376"/>
      <c r="HW19" s="376"/>
      <c r="HX19" s="376"/>
      <c r="HY19" s="376"/>
      <c r="HZ19" s="376"/>
      <c r="IA19" s="376"/>
      <c r="IB19" s="376"/>
      <c r="IC19" s="376"/>
      <c r="ID19" s="376"/>
      <c r="IE19" s="376"/>
      <c r="IF19" s="376"/>
      <c r="IG19" s="376"/>
      <c r="IH19" s="376"/>
      <c r="II19" s="376"/>
      <c r="IJ19" s="376"/>
      <c r="IK19" s="376"/>
      <c r="IL19" s="376"/>
      <c r="IM19" s="376"/>
      <c r="IN19" s="376"/>
      <c r="IO19" s="376"/>
      <c r="IP19" s="376"/>
      <c r="IQ19" s="376"/>
      <c r="IR19" s="376"/>
      <c r="IS19" s="376"/>
      <c r="IT19" s="376"/>
      <c r="IU19" s="376"/>
      <c r="IV19" s="376"/>
      <c r="IW19" s="376"/>
      <c r="IX19" s="376"/>
      <c r="IY19" s="376"/>
      <c r="IZ19" s="376"/>
      <c r="JA19" s="376"/>
      <c r="JB19" s="376"/>
      <c r="JC19" s="376"/>
      <c r="JD19" s="376"/>
      <c r="JE19" s="376"/>
      <c r="JF19" s="376"/>
      <c r="JG19" s="376"/>
      <c r="JH19" s="376"/>
      <c r="JI19" s="376"/>
      <c r="JJ19" s="376"/>
      <c r="JK19" s="376"/>
      <c r="JL19" s="376"/>
      <c r="JM19" s="376"/>
      <c r="JN19" s="376"/>
      <c r="JO19" s="376"/>
      <c r="JP19" s="376"/>
      <c r="JQ19" s="376"/>
      <c r="JR19" s="376"/>
      <c r="JS19" s="376"/>
      <c r="JT19" s="376"/>
      <c r="JU19" s="376"/>
      <c r="JV19" s="376"/>
      <c r="JW19" s="376"/>
      <c r="JX19" s="376"/>
      <c r="JY19" s="376"/>
      <c r="JZ19" s="376"/>
      <c r="KA19" s="376"/>
      <c r="KB19" s="376"/>
      <c r="KC19" s="376"/>
      <c r="KD19" s="376"/>
      <c r="KE19" s="376"/>
      <c r="KF19" s="376"/>
      <c r="KG19" s="376"/>
      <c r="KH19" s="376"/>
      <c r="KI19" s="376"/>
      <c r="KJ19" s="376"/>
      <c r="KK19" s="376"/>
      <c r="KL19" s="376"/>
      <c r="KM19" s="376"/>
      <c r="KN19" s="376"/>
      <c r="KO19" s="376"/>
      <c r="KP19" s="376"/>
      <c r="KQ19" s="376"/>
      <c r="KR19" s="376"/>
      <c r="KS19" s="376"/>
      <c r="KT19" s="376"/>
      <c r="KU19" s="376"/>
      <c r="KV19" s="376"/>
      <c r="KW19" s="376"/>
      <c r="KX19" s="376"/>
      <c r="KY19" s="376"/>
      <c r="KZ19" s="376"/>
      <c r="LA19" s="376"/>
      <c r="LB19" s="376"/>
      <c r="LC19" s="376"/>
      <c r="LD19" s="376"/>
      <c r="LE19" s="376"/>
      <c r="LF19" s="376"/>
      <c r="LG19" s="376"/>
      <c r="LH19" s="376"/>
      <c r="LI19" s="376"/>
    </row>
    <row r="20" spans="1:321" ht="30">
      <c r="D20" s="74">
        <v>7122</v>
      </c>
      <c r="E20" s="78" t="s">
        <v>45</v>
      </c>
      <c r="F20" s="104"/>
      <c r="G20" s="105"/>
      <c r="H20" s="105"/>
      <c r="I20" s="105"/>
      <c r="J20" s="105"/>
      <c r="K20" s="105"/>
      <c r="L20" s="105"/>
      <c r="M20" s="105"/>
      <c r="N20" s="105"/>
      <c r="O20" s="105"/>
      <c r="P20" s="105"/>
      <c r="Q20" s="106"/>
      <c r="R20" s="104"/>
      <c r="S20" s="105"/>
      <c r="T20" s="105"/>
      <c r="U20" s="105"/>
      <c r="V20" s="105"/>
      <c r="W20" s="105"/>
      <c r="X20" s="105"/>
      <c r="Y20" s="105"/>
      <c r="Z20" s="105"/>
      <c r="AA20" s="105"/>
      <c r="AB20" s="105"/>
      <c r="AC20" s="106"/>
      <c r="AD20" s="104"/>
      <c r="AE20" s="105"/>
      <c r="AF20" s="105"/>
      <c r="AG20" s="105"/>
      <c r="AH20" s="105"/>
      <c r="AI20" s="105"/>
      <c r="AJ20" s="105"/>
      <c r="AK20" s="105"/>
      <c r="AL20" s="105"/>
      <c r="AM20" s="105"/>
      <c r="AN20" s="105"/>
      <c r="AO20" s="106"/>
      <c r="AP20" s="104"/>
      <c r="AQ20" s="105"/>
      <c r="AR20" s="105"/>
      <c r="AS20" s="105"/>
      <c r="AT20" s="105"/>
      <c r="AU20" s="105"/>
      <c r="AV20" s="105"/>
      <c r="AW20" s="105"/>
      <c r="AX20" s="105"/>
      <c r="AY20" s="105"/>
      <c r="AZ20" s="105"/>
      <c r="BA20" s="106"/>
      <c r="BB20" s="104"/>
      <c r="BC20" s="105"/>
      <c r="BD20" s="105"/>
      <c r="BE20" s="105"/>
      <c r="BF20" s="105"/>
      <c r="BG20" s="105"/>
      <c r="BH20" s="105"/>
      <c r="BI20" s="105"/>
      <c r="BJ20" s="105"/>
      <c r="BK20" s="105"/>
      <c r="BL20" s="105"/>
      <c r="BM20" s="106"/>
      <c r="BN20" s="104"/>
      <c r="BO20" s="105"/>
      <c r="BP20" s="105"/>
      <c r="BQ20" s="105"/>
      <c r="BR20" s="105"/>
      <c r="BS20" s="105"/>
      <c r="BT20" s="105"/>
      <c r="BU20" s="105"/>
      <c r="BV20" s="105"/>
      <c r="BW20" s="105"/>
      <c r="BX20" s="105"/>
      <c r="BY20" s="106"/>
      <c r="BZ20" s="105"/>
      <c r="CA20" s="105"/>
      <c r="CB20" s="105"/>
      <c r="CC20" s="105"/>
      <c r="CD20" s="105"/>
      <c r="CE20" s="105"/>
      <c r="CF20" s="105"/>
      <c r="CG20" s="105"/>
      <c r="CH20" s="105"/>
      <c r="CI20" s="105"/>
      <c r="CJ20" s="105"/>
      <c r="CK20" s="105"/>
      <c r="CL20" s="104">
        <v>4448210.5799999991</v>
      </c>
      <c r="CM20" s="105">
        <v>9815385.6499999948</v>
      </c>
      <c r="CN20" s="105">
        <v>10258473.91</v>
      </c>
      <c r="CO20" s="105">
        <v>9269268.3100000005</v>
      </c>
      <c r="CP20" s="105">
        <v>9910929.3900000043</v>
      </c>
      <c r="CQ20" s="105">
        <v>10350588.919999991</v>
      </c>
      <c r="CR20" s="105">
        <v>10616032.939999998</v>
      </c>
      <c r="CS20" s="105">
        <v>12357023.080000006</v>
      </c>
      <c r="CT20" s="105">
        <v>12078523.4</v>
      </c>
      <c r="CU20" s="105">
        <v>14819585.57</v>
      </c>
      <c r="CV20" s="105">
        <v>10483154.240000008</v>
      </c>
      <c r="CW20" s="106">
        <v>20296721.100000005</v>
      </c>
      <c r="CX20" s="104">
        <v>5448406.1600000001</v>
      </c>
      <c r="CY20" s="105">
        <v>8879083.2599999998</v>
      </c>
      <c r="CZ20" s="105">
        <v>10464094.869999999</v>
      </c>
      <c r="DA20" s="105">
        <v>11013856.119999999</v>
      </c>
      <c r="DB20" s="105">
        <v>12764297.09</v>
      </c>
      <c r="DC20" s="105">
        <v>12628126.41</v>
      </c>
      <c r="DD20" s="105">
        <v>11914884.220000001</v>
      </c>
      <c r="DE20" s="105">
        <v>12465801.640000001</v>
      </c>
      <c r="DF20" s="105">
        <v>10974978.939999999</v>
      </c>
      <c r="DG20" s="105">
        <v>16738445.109999999</v>
      </c>
      <c r="DH20" s="105">
        <v>12242350.449999999</v>
      </c>
      <c r="DI20" s="106">
        <v>25500379.309999999</v>
      </c>
      <c r="DJ20" s="104">
        <v>6634782.3899999987</v>
      </c>
      <c r="DK20" s="105">
        <v>10232820.059999993</v>
      </c>
      <c r="DL20" s="105">
        <v>11914746.479999989</v>
      </c>
      <c r="DM20" s="105">
        <v>12374414.689999998</v>
      </c>
      <c r="DN20" s="105">
        <v>10681950.839999996</v>
      </c>
      <c r="DO20" s="105">
        <v>12634484.650000002</v>
      </c>
      <c r="DP20" s="105">
        <v>14433362.059999995</v>
      </c>
      <c r="DQ20" s="105">
        <v>13329494.45999999</v>
      </c>
      <c r="DR20" s="105">
        <v>12780379.539999986</v>
      </c>
      <c r="DS20" s="105">
        <v>14186939.740000004</v>
      </c>
      <c r="DT20" s="105">
        <v>9643918.1799999941</v>
      </c>
      <c r="DU20" s="106">
        <v>21462495.260000002</v>
      </c>
      <c r="DV20" s="337">
        <v>4800329.5</v>
      </c>
      <c r="DW20" s="337">
        <v>12579165.039999999</v>
      </c>
      <c r="DX20" s="337">
        <v>13884832.560000001</v>
      </c>
      <c r="DY20" s="337">
        <v>11850165.390000001</v>
      </c>
      <c r="DZ20" s="337">
        <v>12187579.609999999</v>
      </c>
      <c r="EA20" s="337">
        <v>13301393.529999999</v>
      </c>
      <c r="EB20" s="337">
        <v>12829742.73</v>
      </c>
      <c r="EC20" s="373">
        <v>13516680.289999999</v>
      </c>
      <c r="ED20" s="373">
        <v>15235646.779999999</v>
      </c>
      <c r="EE20" s="373">
        <v>13378931.09</v>
      </c>
      <c r="EF20" s="373">
        <v>13016303.880000001</v>
      </c>
      <c r="EG20" s="373">
        <v>27798596.5</v>
      </c>
      <c r="EH20" s="376">
        <v>5487815.8700000001</v>
      </c>
      <c r="EI20" s="376">
        <v>11136277.539999999</v>
      </c>
      <c r="EJ20" s="376">
        <v>13033326.75</v>
      </c>
      <c r="EK20" s="376">
        <v>12438084.859999999</v>
      </c>
      <c r="EL20" s="376">
        <v>14031927.32</v>
      </c>
      <c r="EM20" s="376">
        <v>13948315.880000001</v>
      </c>
      <c r="EN20" s="376">
        <v>15063870.800000001</v>
      </c>
      <c r="EO20" s="376">
        <v>14906718.880000001</v>
      </c>
      <c r="EP20" s="376">
        <v>13781012.470000001</v>
      </c>
      <c r="EQ20" s="376">
        <v>14691858.58</v>
      </c>
      <c r="ER20" s="376">
        <v>13422037.59</v>
      </c>
      <c r="ES20" s="376">
        <v>25459426.109999999</v>
      </c>
      <c r="ET20" s="376">
        <v>4907250.76</v>
      </c>
      <c r="EU20" s="376">
        <v>12702016.77</v>
      </c>
      <c r="EV20" s="376">
        <v>14741947.74</v>
      </c>
      <c r="EW20" s="376">
        <v>14077229.140000001</v>
      </c>
      <c r="EX20" s="376">
        <v>13944751.890000001</v>
      </c>
      <c r="EY20" s="376">
        <v>14898396.42</v>
      </c>
      <c r="EZ20" s="376">
        <v>16253748.59</v>
      </c>
      <c r="FA20" s="376">
        <v>16257992.279999999</v>
      </c>
      <c r="FB20" s="376">
        <v>14479735.869999999</v>
      </c>
      <c r="FC20" s="376">
        <v>16132677.16</v>
      </c>
      <c r="FD20" s="376">
        <v>15297077.039999999</v>
      </c>
      <c r="FE20" s="376">
        <v>28352941.690000001</v>
      </c>
      <c r="FF20" s="376">
        <v>5963049.2000000002</v>
      </c>
      <c r="FG20" s="376"/>
      <c r="FH20" s="376"/>
      <c r="FI20" s="376"/>
      <c r="FJ20" s="376"/>
      <c r="FK20" s="376"/>
      <c r="FL20" s="376"/>
      <c r="FM20" s="376"/>
      <c r="FN20" s="376"/>
      <c r="FO20" s="376"/>
      <c r="FP20" s="376"/>
      <c r="FQ20" s="376"/>
      <c r="FR20" s="376"/>
      <c r="FS20" s="376"/>
      <c r="FT20" s="376"/>
      <c r="FU20" s="376"/>
      <c r="FV20" s="376"/>
      <c r="FW20" s="376"/>
      <c r="FX20" s="376"/>
      <c r="FY20" s="376"/>
      <c r="FZ20" s="376"/>
      <c r="GA20" s="376"/>
      <c r="GB20" s="376"/>
      <c r="GC20" s="376"/>
      <c r="GD20" s="376"/>
      <c r="GE20" s="376"/>
      <c r="GF20" s="376"/>
      <c r="GG20" s="376"/>
      <c r="GH20" s="376"/>
      <c r="GI20" s="376"/>
      <c r="GJ20" s="376"/>
      <c r="GK20" s="376"/>
      <c r="GL20" s="376"/>
      <c r="GM20" s="376"/>
      <c r="GN20" s="376"/>
      <c r="GO20" s="376"/>
      <c r="GP20" s="376"/>
      <c r="GQ20" s="376"/>
      <c r="GR20" s="376"/>
      <c r="GS20" s="376"/>
      <c r="GT20" s="376"/>
      <c r="GU20" s="376"/>
      <c r="GV20" s="376"/>
      <c r="GW20" s="376"/>
      <c r="GX20" s="376"/>
      <c r="GY20" s="376"/>
      <c r="GZ20" s="376"/>
      <c r="HA20" s="376"/>
      <c r="HB20" s="376"/>
      <c r="HC20" s="376"/>
      <c r="HD20" s="376"/>
      <c r="HE20" s="376"/>
      <c r="HF20" s="376"/>
      <c r="HG20" s="376"/>
      <c r="HH20" s="376"/>
      <c r="HI20" s="376"/>
      <c r="HJ20" s="376"/>
      <c r="HK20" s="376"/>
      <c r="HL20" s="376"/>
      <c r="HM20" s="376"/>
      <c r="HN20" s="376"/>
      <c r="HO20" s="376"/>
      <c r="HP20" s="376"/>
      <c r="HQ20" s="376"/>
      <c r="HR20" s="376"/>
      <c r="HS20" s="376"/>
      <c r="HT20" s="376"/>
      <c r="HU20" s="376"/>
      <c r="HV20" s="376"/>
      <c r="HW20" s="376"/>
      <c r="HX20" s="376"/>
      <c r="HY20" s="376"/>
      <c r="HZ20" s="376"/>
      <c r="IA20" s="376"/>
      <c r="IB20" s="376"/>
      <c r="IC20" s="376"/>
      <c r="ID20" s="376"/>
      <c r="IE20" s="376"/>
      <c r="IF20" s="376"/>
      <c r="IG20" s="376"/>
      <c r="IH20" s="376"/>
      <c r="II20" s="376"/>
      <c r="IJ20" s="376"/>
      <c r="IK20" s="376"/>
      <c r="IL20" s="376"/>
      <c r="IM20" s="376"/>
      <c r="IN20" s="376"/>
      <c r="IO20" s="376"/>
      <c r="IP20" s="376"/>
      <c r="IQ20" s="376"/>
      <c r="IR20" s="376"/>
      <c r="IS20" s="376"/>
      <c r="IT20" s="376"/>
      <c r="IU20" s="376"/>
      <c r="IV20" s="376"/>
      <c r="IW20" s="376"/>
      <c r="IX20" s="376"/>
      <c r="IY20" s="376"/>
      <c r="IZ20" s="376"/>
      <c r="JA20" s="376"/>
      <c r="JB20" s="376"/>
      <c r="JC20" s="376"/>
      <c r="JD20" s="376"/>
      <c r="JE20" s="376"/>
      <c r="JF20" s="376"/>
      <c r="JG20" s="376"/>
      <c r="JH20" s="376"/>
      <c r="JI20" s="376"/>
      <c r="JJ20" s="376"/>
      <c r="JK20" s="376"/>
      <c r="JL20" s="376"/>
      <c r="JM20" s="376"/>
      <c r="JN20" s="376"/>
      <c r="JO20" s="376"/>
      <c r="JP20" s="376"/>
      <c r="JQ20" s="376"/>
      <c r="JR20" s="376"/>
      <c r="JS20" s="376"/>
      <c r="JT20" s="376"/>
      <c r="JU20" s="376"/>
      <c r="JV20" s="376"/>
      <c r="JW20" s="376"/>
      <c r="JX20" s="376"/>
      <c r="JY20" s="376"/>
      <c r="JZ20" s="376"/>
      <c r="KA20" s="376"/>
      <c r="KB20" s="376"/>
      <c r="KC20" s="376"/>
      <c r="KD20" s="376"/>
      <c r="KE20" s="376"/>
      <c r="KF20" s="376"/>
      <c r="KG20" s="376"/>
      <c r="KH20" s="376"/>
      <c r="KI20" s="376"/>
      <c r="KJ20" s="376"/>
      <c r="KK20" s="376"/>
      <c r="KL20" s="376"/>
      <c r="KM20" s="376"/>
      <c r="KN20" s="376"/>
      <c r="KO20" s="376"/>
      <c r="KP20" s="376"/>
      <c r="KQ20" s="376"/>
      <c r="KR20" s="376"/>
      <c r="KS20" s="376"/>
      <c r="KT20" s="376"/>
      <c r="KU20" s="376"/>
      <c r="KV20" s="376"/>
      <c r="KW20" s="376"/>
      <c r="KX20" s="376"/>
      <c r="KY20" s="376"/>
      <c r="KZ20" s="376"/>
      <c r="LA20" s="376"/>
      <c r="LB20" s="376"/>
      <c r="LC20" s="376"/>
      <c r="LD20" s="376"/>
      <c r="LE20" s="376"/>
      <c r="LF20" s="376"/>
      <c r="LG20" s="376"/>
      <c r="LH20" s="376"/>
      <c r="LI20" s="376"/>
    </row>
    <row r="21" spans="1:321" ht="30">
      <c r="D21" s="74">
        <v>7123</v>
      </c>
      <c r="E21" s="78" t="s">
        <v>47</v>
      </c>
      <c r="F21" s="104"/>
      <c r="G21" s="105"/>
      <c r="H21" s="105"/>
      <c r="I21" s="105"/>
      <c r="J21" s="105"/>
      <c r="K21" s="105"/>
      <c r="L21" s="105"/>
      <c r="M21" s="105"/>
      <c r="N21" s="105"/>
      <c r="O21" s="105"/>
      <c r="P21" s="105"/>
      <c r="Q21" s="106"/>
      <c r="R21" s="104"/>
      <c r="S21" s="105"/>
      <c r="T21" s="105"/>
      <c r="U21" s="105"/>
      <c r="V21" s="105"/>
      <c r="W21" s="105"/>
      <c r="X21" s="105"/>
      <c r="Y21" s="105"/>
      <c r="Z21" s="105"/>
      <c r="AA21" s="105"/>
      <c r="AB21" s="105"/>
      <c r="AC21" s="106"/>
      <c r="AD21" s="104"/>
      <c r="AE21" s="105"/>
      <c r="AF21" s="105"/>
      <c r="AG21" s="105"/>
      <c r="AH21" s="105"/>
      <c r="AI21" s="105"/>
      <c r="AJ21" s="105"/>
      <c r="AK21" s="105"/>
      <c r="AL21" s="105"/>
      <c r="AM21" s="105"/>
      <c r="AN21" s="105"/>
      <c r="AO21" s="106"/>
      <c r="AP21" s="104"/>
      <c r="AQ21" s="105"/>
      <c r="AR21" s="105"/>
      <c r="AS21" s="105"/>
      <c r="AT21" s="105"/>
      <c r="AU21" s="105"/>
      <c r="AV21" s="105"/>
      <c r="AW21" s="105"/>
      <c r="AX21" s="105"/>
      <c r="AY21" s="105"/>
      <c r="AZ21" s="105"/>
      <c r="BA21" s="106"/>
      <c r="BB21" s="104"/>
      <c r="BC21" s="105"/>
      <c r="BD21" s="105"/>
      <c r="BE21" s="105"/>
      <c r="BF21" s="105"/>
      <c r="BG21" s="105"/>
      <c r="BH21" s="105"/>
      <c r="BI21" s="105"/>
      <c r="BJ21" s="105"/>
      <c r="BK21" s="105"/>
      <c r="BL21" s="105"/>
      <c r="BM21" s="106"/>
      <c r="BN21" s="104"/>
      <c r="BO21" s="105"/>
      <c r="BP21" s="105"/>
      <c r="BQ21" s="105"/>
      <c r="BR21" s="105"/>
      <c r="BS21" s="105"/>
      <c r="BT21" s="105"/>
      <c r="BU21" s="105"/>
      <c r="BV21" s="105"/>
      <c r="BW21" s="105"/>
      <c r="BX21" s="105"/>
      <c r="BY21" s="106"/>
      <c r="BZ21" s="105"/>
      <c r="CA21" s="105"/>
      <c r="CB21" s="105"/>
      <c r="CC21" s="105"/>
      <c r="CD21" s="105"/>
      <c r="CE21" s="105"/>
      <c r="CF21" s="105"/>
      <c r="CG21" s="105"/>
      <c r="CH21" s="105"/>
      <c r="CI21" s="105"/>
      <c r="CJ21" s="105"/>
      <c r="CK21" s="105"/>
      <c r="CL21" s="104">
        <v>320175.13999999996</v>
      </c>
      <c r="CM21" s="105">
        <v>855409.47999999975</v>
      </c>
      <c r="CN21" s="105">
        <v>794755.32</v>
      </c>
      <c r="CO21" s="105">
        <v>736973.07000000018</v>
      </c>
      <c r="CP21" s="105">
        <v>797748.44000000006</v>
      </c>
      <c r="CQ21" s="105">
        <v>812695.58999999973</v>
      </c>
      <c r="CR21" s="105">
        <v>832467.98</v>
      </c>
      <c r="CS21" s="105">
        <v>972876.82999999973</v>
      </c>
      <c r="CT21" s="105">
        <v>974818.92999999982</v>
      </c>
      <c r="CU21" s="105">
        <v>1188966.4200000004</v>
      </c>
      <c r="CV21" s="105">
        <v>830457.97999999963</v>
      </c>
      <c r="CW21" s="106">
        <v>1652845.01</v>
      </c>
      <c r="CX21" s="104">
        <v>423773.65</v>
      </c>
      <c r="CY21" s="105">
        <v>737969.6</v>
      </c>
      <c r="CZ21" s="105">
        <v>824174.47</v>
      </c>
      <c r="DA21" s="105">
        <v>896402.02</v>
      </c>
      <c r="DB21" s="105">
        <v>1004316.56</v>
      </c>
      <c r="DC21" s="105">
        <v>1020288.9</v>
      </c>
      <c r="DD21" s="105">
        <v>956259.22</v>
      </c>
      <c r="DE21" s="105">
        <v>1012670.5</v>
      </c>
      <c r="DF21" s="105">
        <v>892387.44</v>
      </c>
      <c r="DG21" s="105">
        <v>1351827.03</v>
      </c>
      <c r="DH21" s="105">
        <v>989045.49</v>
      </c>
      <c r="DI21" s="106">
        <v>2051002.51</v>
      </c>
      <c r="DJ21" s="104">
        <v>533032.30000000005</v>
      </c>
      <c r="DK21" s="105">
        <v>825014.52999999956</v>
      </c>
      <c r="DL21" s="105">
        <v>963008.57000000007</v>
      </c>
      <c r="DM21" s="105">
        <v>1000044.4400000005</v>
      </c>
      <c r="DN21" s="105">
        <v>865659.34000000008</v>
      </c>
      <c r="DO21" s="105">
        <v>1020289.0099999999</v>
      </c>
      <c r="DP21" s="105">
        <v>1165990.0600000005</v>
      </c>
      <c r="DQ21" s="105">
        <v>1073369.5099999995</v>
      </c>
      <c r="DR21" s="105">
        <v>1037271.42</v>
      </c>
      <c r="DS21" s="105">
        <v>1099016.6800000006</v>
      </c>
      <c r="DT21" s="105">
        <v>732084.04999999981</v>
      </c>
      <c r="DU21" s="106">
        <v>1799716.6100000008</v>
      </c>
      <c r="DV21" s="337">
        <v>384995.73</v>
      </c>
      <c r="DW21" s="337">
        <v>1030024.78</v>
      </c>
      <c r="DX21" s="337">
        <v>1115430.03</v>
      </c>
      <c r="DY21" s="337">
        <v>954928.12</v>
      </c>
      <c r="DZ21" s="337">
        <v>981014.58</v>
      </c>
      <c r="EA21" s="337">
        <v>1069704.96</v>
      </c>
      <c r="EB21" s="337">
        <v>1058680.3600000001</v>
      </c>
      <c r="EC21" s="373">
        <v>1052281.6200000001</v>
      </c>
      <c r="ED21" s="373">
        <v>1262370.55</v>
      </c>
      <c r="EE21" s="373">
        <v>981510.79</v>
      </c>
      <c r="EF21" s="373">
        <v>984483.18</v>
      </c>
      <c r="EG21" s="373">
        <v>2114486.02</v>
      </c>
      <c r="EH21" s="376">
        <v>436423.06</v>
      </c>
      <c r="EI21" s="376">
        <v>884778.14</v>
      </c>
      <c r="EJ21" s="376">
        <v>1037531.02</v>
      </c>
      <c r="EK21" s="376">
        <v>991786.18</v>
      </c>
      <c r="EL21" s="376">
        <v>1119552.6000000001</v>
      </c>
      <c r="EM21" s="376">
        <v>1110270.08</v>
      </c>
      <c r="EN21" s="376">
        <v>1208802.52</v>
      </c>
      <c r="EO21" s="376">
        <v>1182973.0900000001</v>
      </c>
      <c r="EP21" s="376">
        <v>1093203.53</v>
      </c>
      <c r="EQ21" s="376">
        <v>1140055.95</v>
      </c>
      <c r="ER21" s="376">
        <v>576427.41</v>
      </c>
      <c r="ES21" s="376">
        <v>1813540.61</v>
      </c>
      <c r="ET21" s="376">
        <v>365962.97</v>
      </c>
      <c r="EU21" s="376">
        <v>960588.74</v>
      </c>
      <c r="EV21" s="376">
        <v>1116426.95</v>
      </c>
      <c r="EW21" s="376">
        <v>1036934.31</v>
      </c>
      <c r="EX21" s="376">
        <v>1027117.44</v>
      </c>
      <c r="EY21" s="376">
        <v>1092483.07</v>
      </c>
      <c r="EZ21" s="376">
        <v>1188738.43</v>
      </c>
      <c r="FA21" s="376">
        <v>1194470.45</v>
      </c>
      <c r="FB21" s="376">
        <v>1084116.54</v>
      </c>
      <c r="FC21" s="376">
        <v>1217359.6499999999</v>
      </c>
      <c r="FD21" s="376">
        <v>1157240.48</v>
      </c>
      <c r="FE21" s="376">
        <v>2149158.34</v>
      </c>
      <c r="FF21" s="376">
        <v>459881.42</v>
      </c>
      <c r="FG21" s="376"/>
      <c r="FH21" s="376"/>
      <c r="FI21" s="376"/>
      <c r="FJ21" s="376"/>
      <c r="FK21" s="376"/>
      <c r="FL21" s="376"/>
      <c r="FM21" s="376"/>
      <c r="FN21" s="376"/>
      <c r="FO21" s="376"/>
      <c r="FP21" s="376"/>
      <c r="FQ21" s="376"/>
      <c r="FR21" s="376"/>
      <c r="FS21" s="376"/>
      <c r="FT21" s="376"/>
      <c r="FU21" s="376"/>
      <c r="FV21" s="376"/>
      <c r="FW21" s="376"/>
      <c r="FX21" s="376"/>
      <c r="FY21" s="376"/>
      <c r="FZ21" s="376"/>
      <c r="GA21" s="376"/>
      <c r="GB21" s="376"/>
      <c r="GC21" s="376"/>
      <c r="GD21" s="376"/>
      <c r="GE21" s="376"/>
      <c r="GF21" s="376"/>
      <c r="GG21" s="376"/>
      <c r="GH21" s="376"/>
      <c r="GI21" s="376"/>
      <c r="GJ21" s="376"/>
      <c r="GK21" s="376"/>
      <c r="GL21" s="376"/>
      <c r="GM21" s="376"/>
      <c r="GN21" s="376"/>
      <c r="GO21" s="376"/>
      <c r="GP21" s="376"/>
      <c r="GQ21" s="376"/>
      <c r="GR21" s="376"/>
      <c r="GS21" s="376"/>
      <c r="GT21" s="376"/>
      <c r="GU21" s="376"/>
      <c r="GV21" s="376"/>
      <c r="GW21" s="376"/>
      <c r="GX21" s="376"/>
      <c r="GY21" s="376"/>
      <c r="GZ21" s="376"/>
      <c r="HA21" s="376"/>
      <c r="HB21" s="376"/>
      <c r="HC21" s="376"/>
      <c r="HD21" s="376"/>
      <c r="HE21" s="376"/>
      <c r="HF21" s="376"/>
      <c r="HG21" s="376"/>
      <c r="HH21" s="376"/>
      <c r="HI21" s="376"/>
      <c r="HJ21" s="376"/>
      <c r="HK21" s="376"/>
      <c r="HL21" s="376"/>
      <c r="HM21" s="376"/>
      <c r="HN21" s="376"/>
      <c r="HO21" s="376"/>
      <c r="HP21" s="376"/>
      <c r="HQ21" s="376"/>
      <c r="HR21" s="376"/>
      <c r="HS21" s="376"/>
      <c r="HT21" s="376"/>
      <c r="HU21" s="376"/>
      <c r="HV21" s="376"/>
      <c r="HW21" s="376"/>
      <c r="HX21" s="376"/>
      <c r="HY21" s="376"/>
      <c r="HZ21" s="376"/>
      <c r="IA21" s="376"/>
      <c r="IB21" s="376"/>
      <c r="IC21" s="376"/>
      <c r="ID21" s="376"/>
      <c r="IE21" s="376"/>
      <c r="IF21" s="376"/>
      <c r="IG21" s="376"/>
      <c r="IH21" s="376"/>
      <c r="II21" s="376"/>
      <c r="IJ21" s="376"/>
      <c r="IK21" s="376"/>
      <c r="IL21" s="376"/>
      <c r="IM21" s="376"/>
      <c r="IN21" s="376"/>
      <c r="IO21" s="376"/>
      <c r="IP21" s="376"/>
      <c r="IQ21" s="376"/>
      <c r="IR21" s="376"/>
      <c r="IS21" s="376"/>
      <c r="IT21" s="376"/>
      <c r="IU21" s="376"/>
      <c r="IV21" s="376"/>
      <c r="IW21" s="376"/>
      <c r="IX21" s="376"/>
      <c r="IY21" s="376"/>
      <c r="IZ21" s="376"/>
      <c r="JA21" s="376"/>
      <c r="JB21" s="376"/>
      <c r="JC21" s="376"/>
      <c r="JD21" s="376"/>
      <c r="JE21" s="376"/>
      <c r="JF21" s="376"/>
      <c r="JG21" s="376"/>
      <c r="JH21" s="376"/>
      <c r="JI21" s="376"/>
      <c r="JJ21" s="376"/>
      <c r="JK21" s="376"/>
      <c r="JL21" s="376"/>
      <c r="JM21" s="376"/>
      <c r="JN21" s="376"/>
      <c r="JO21" s="376"/>
      <c r="JP21" s="376"/>
      <c r="JQ21" s="376"/>
      <c r="JR21" s="376"/>
      <c r="JS21" s="376"/>
      <c r="JT21" s="376"/>
      <c r="JU21" s="376"/>
      <c r="JV21" s="376"/>
      <c r="JW21" s="376"/>
      <c r="JX21" s="376"/>
      <c r="JY21" s="376"/>
      <c r="JZ21" s="376"/>
      <c r="KA21" s="376"/>
      <c r="KB21" s="376"/>
      <c r="KC21" s="376"/>
      <c r="KD21" s="376"/>
      <c r="KE21" s="376"/>
      <c r="KF21" s="376"/>
      <c r="KG21" s="376"/>
      <c r="KH21" s="376"/>
      <c r="KI21" s="376"/>
      <c r="KJ21" s="376"/>
      <c r="KK21" s="376"/>
      <c r="KL21" s="376"/>
      <c r="KM21" s="376"/>
      <c r="KN21" s="376"/>
      <c r="KO21" s="376"/>
      <c r="KP21" s="376"/>
      <c r="KQ21" s="376"/>
      <c r="KR21" s="376"/>
      <c r="KS21" s="376"/>
      <c r="KT21" s="376"/>
      <c r="KU21" s="376"/>
      <c r="KV21" s="376"/>
      <c r="KW21" s="376"/>
      <c r="KX21" s="376"/>
      <c r="KY21" s="376"/>
      <c r="KZ21" s="376"/>
      <c r="LA21" s="376"/>
      <c r="LB21" s="376"/>
      <c r="LC21" s="376"/>
      <c r="LD21" s="376"/>
      <c r="LE21" s="376"/>
      <c r="LF21" s="376"/>
      <c r="LG21" s="376"/>
      <c r="LH21" s="376"/>
      <c r="LI21" s="376"/>
    </row>
    <row r="22" spans="1:321">
      <c r="D22" s="74">
        <v>7124</v>
      </c>
      <c r="E22" s="78" t="s">
        <v>49</v>
      </c>
      <c r="F22" s="104"/>
      <c r="G22" s="105"/>
      <c r="H22" s="105"/>
      <c r="I22" s="105"/>
      <c r="J22" s="105"/>
      <c r="K22" s="105"/>
      <c r="L22" s="105"/>
      <c r="M22" s="105"/>
      <c r="N22" s="105"/>
      <c r="O22" s="105"/>
      <c r="P22" s="105"/>
      <c r="Q22" s="106"/>
      <c r="R22" s="104"/>
      <c r="S22" s="105"/>
      <c r="T22" s="105"/>
      <c r="U22" s="105"/>
      <c r="V22" s="105"/>
      <c r="W22" s="105"/>
      <c r="X22" s="105"/>
      <c r="Y22" s="105"/>
      <c r="Z22" s="105"/>
      <c r="AA22" s="105"/>
      <c r="AB22" s="105"/>
      <c r="AC22" s="106"/>
      <c r="AD22" s="104"/>
      <c r="AE22" s="105"/>
      <c r="AF22" s="105"/>
      <c r="AG22" s="105"/>
      <c r="AH22" s="105"/>
      <c r="AI22" s="105"/>
      <c r="AJ22" s="105"/>
      <c r="AK22" s="105"/>
      <c r="AL22" s="105"/>
      <c r="AM22" s="105"/>
      <c r="AN22" s="105"/>
      <c r="AO22" s="106"/>
      <c r="AP22" s="104"/>
      <c r="AQ22" s="105"/>
      <c r="AR22" s="105"/>
      <c r="AS22" s="105"/>
      <c r="AT22" s="105"/>
      <c r="AU22" s="105"/>
      <c r="AV22" s="105"/>
      <c r="AW22" s="105"/>
      <c r="AX22" s="105"/>
      <c r="AY22" s="105"/>
      <c r="AZ22" s="105"/>
      <c r="BA22" s="106"/>
      <c r="BB22" s="104"/>
      <c r="BC22" s="105"/>
      <c r="BD22" s="105"/>
      <c r="BE22" s="105"/>
      <c r="BF22" s="105"/>
      <c r="BG22" s="105"/>
      <c r="BH22" s="105"/>
      <c r="BI22" s="105"/>
      <c r="BJ22" s="105"/>
      <c r="BK22" s="105"/>
      <c r="BL22" s="105"/>
      <c r="BM22" s="106"/>
      <c r="BN22" s="104"/>
      <c r="BO22" s="105"/>
      <c r="BP22" s="105"/>
      <c r="BQ22" s="105"/>
      <c r="BR22" s="105"/>
      <c r="BS22" s="105"/>
      <c r="BT22" s="105"/>
      <c r="BU22" s="105"/>
      <c r="BV22" s="105"/>
      <c r="BW22" s="105"/>
      <c r="BX22" s="105"/>
      <c r="BY22" s="106"/>
      <c r="BZ22" s="105"/>
      <c r="CA22" s="105"/>
      <c r="CB22" s="105"/>
      <c r="CC22" s="105"/>
      <c r="CD22" s="105"/>
      <c r="CE22" s="105"/>
      <c r="CF22" s="105"/>
      <c r="CG22" s="105"/>
      <c r="CH22" s="105"/>
      <c r="CI22" s="105"/>
      <c r="CJ22" s="105"/>
      <c r="CK22" s="105"/>
      <c r="CL22" s="104">
        <v>344635.14000000007</v>
      </c>
      <c r="CM22" s="105">
        <v>712306.89000000025</v>
      </c>
      <c r="CN22" s="105">
        <v>824989.75</v>
      </c>
      <c r="CO22" s="105">
        <v>879092.25999999966</v>
      </c>
      <c r="CP22" s="105">
        <v>725205.07000000018</v>
      </c>
      <c r="CQ22" s="105">
        <v>1133751.2200000002</v>
      </c>
      <c r="CR22" s="105">
        <v>1081371.8799999994</v>
      </c>
      <c r="CS22" s="105">
        <v>1001294.7499999998</v>
      </c>
      <c r="CT22" s="105">
        <v>897570.06999999948</v>
      </c>
      <c r="CU22" s="105">
        <v>1185801.2499999998</v>
      </c>
      <c r="CV22" s="105">
        <v>734792.65000000037</v>
      </c>
      <c r="CW22" s="106">
        <v>1550030.2500000012</v>
      </c>
      <c r="CX22" s="104">
        <v>266688.59000000003</v>
      </c>
      <c r="CY22" s="105">
        <v>647799.56999999995</v>
      </c>
      <c r="CZ22" s="105">
        <v>692119.51</v>
      </c>
      <c r="DA22" s="105">
        <v>810843.37</v>
      </c>
      <c r="DB22" s="105">
        <v>808655.84</v>
      </c>
      <c r="DC22" s="105">
        <v>942257.38</v>
      </c>
      <c r="DD22" s="105">
        <v>884097.32</v>
      </c>
      <c r="DE22" s="105">
        <v>942206.26</v>
      </c>
      <c r="DF22" s="105">
        <v>807697.07</v>
      </c>
      <c r="DG22" s="105">
        <v>1298902.19</v>
      </c>
      <c r="DH22" s="105">
        <v>923906.95</v>
      </c>
      <c r="DI22" s="106">
        <v>1963021.49</v>
      </c>
      <c r="DJ22" s="104">
        <v>502075.35</v>
      </c>
      <c r="DK22" s="105">
        <v>774294.38000000035</v>
      </c>
      <c r="DL22" s="105">
        <v>898275.83000000007</v>
      </c>
      <c r="DM22" s="105">
        <v>945348.83000000019</v>
      </c>
      <c r="DN22" s="105">
        <v>811955.19999999972</v>
      </c>
      <c r="DO22" s="105">
        <v>975734.09</v>
      </c>
      <c r="DP22" s="105">
        <v>1006476.8699999998</v>
      </c>
      <c r="DQ22" s="105">
        <v>969594.72999999986</v>
      </c>
      <c r="DR22" s="105">
        <v>967399.87999999954</v>
      </c>
      <c r="DS22" s="105">
        <v>1082335.99</v>
      </c>
      <c r="DT22" s="105">
        <v>566392.49</v>
      </c>
      <c r="DU22" s="106">
        <v>1265413.0200000003</v>
      </c>
      <c r="DV22" s="337">
        <v>355827.95</v>
      </c>
      <c r="DW22" s="337">
        <v>952180.44</v>
      </c>
      <c r="DX22" s="337">
        <v>1033743.23</v>
      </c>
      <c r="DY22" s="337">
        <v>883991.79</v>
      </c>
      <c r="DZ22" s="337">
        <v>915942.02</v>
      </c>
      <c r="EA22" s="337">
        <v>985972.68</v>
      </c>
      <c r="EB22" s="337">
        <v>934164.05</v>
      </c>
      <c r="EC22" s="373">
        <v>999629.77</v>
      </c>
      <c r="ED22" s="373">
        <v>1011167.49</v>
      </c>
      <c r="EE22" s="373">
        <v>1121732.3600000001</v>
      </c>
      <c r="EF22" s="373">
        <v>977118.21</v>
      </c>
      <c r="EG22" s="373">
        <v>1791132.27</v>
      </c>
      <c r="EH22" s="376">
        <v>406264.68</v>
      </c>
      <c r="EI22" s="376">
        <v>790255.79</v>
      </c>
      <c r="EJ22" s="376">
        <v>953874.92</v>
      </c>
      <c r="EK22" s="376">
        <v>908568.9</v>
      </c>
      <c r="EL22" s="376">
        <v>1029712.08</v>
      </c>
      <c r="EM22" s="376">
        <v>1020341.6</v>
      </c>
      <c r="EN22" s="376">
        <v>1097911.1399999999</v>
      </c>
      <c r="EO22" s="376">
        <v>1096715.42</v>
      </c>
      <c r="EP22" s="376">
        <v>997714.26</v>
      </c>
      <c r="EQ22" s="376">
        <v>1051502.6599999999</v>
      </c>
      <c r="ER22" s="376">
        <v>553226.5</v>
      </c>
      <c r="ES22" s="376">
        <v>2008464.28</v>
      </c>
      <c r="ET22" s="376">
        <v>305317.27</v>
      </c>
      <c r="EU22" s="376">
        <v>850763.28</v>
      </c>
      <c r="EV22" s="376">
        <v>1091854.18</v>
      </c>
      <c r="EW22" s="376">
        <v>1024094.45</v>
      </c>
      <c r="EX22" s="376">
        <v>941421.76</v>
      </c>
      <c r="EY22" s="376">
        <v>937061.58</v>
      </c>
      <c r="EZ22" s="376">
        <v>1149857.18</v>
      </c>
      <c r="FA22" s="376">
        <v>1150210.73</v>
      </c>
      <c r="FB22" s="376">
        <v>1018064.8</v>
      </c>
      <c r="FC22" s="376">
        <v>998773.49</v>
      </c>
      <c r="FD22" s="376">
        <v>806855.25</v>
      </c>
      <c r="FE22" s="376">
        <v>1546519.43</v>
      </c>
      <c r="FF22" s="376">
        <v>380185.28</v>
      </c>
      <c r="FG22" s="376"/>
      <c r="FH22" s="376"/>
      <c r="FI22" s="376"/>
      <c r="FJ22" s="376"/>
      <c r="FK22" s="376"/>
      <c r="FL22" s="376"/>
      <c r="FM22" s="376"/>
      <c r="FN22" s="376"/>
      <c r="FO22" s="376"/>
      <c r="FP22" s="376"/>
      <c r="FQ22" s="376"/>
      <c r="FR22" s="376"/>
      <c r="FS22" s="376"/>
      <c r="FT22" s="376"/>
      <c r="FU22" s="376"/>
      <c r="FV22" s="376"/>
      <c r="FW22" s="376"/>
      <c r="FX22" s="376"/>
      <c r="FY22" s="376"/>
      <c r="FZ22" s="376"/>
      <c r="GA22" s="376"/>
      <c r="GB22" s="376"/>
      <c r="GC22" s="376"/>
      <c r="GD22" s="376"/>
      <c r="GE22" s="376"/>
      <c r="GF22" s="376"/>
      <c r="GG22" s="376"/>
      <c r="GH22" s="376"/>
      <c r="GI22" s="376"/>
      <c r="GJ22" s="376"/>
      <c r="GK22" s="376"/>
      <c r="GL22" s="376"/>
      <c r="GM22" s="376"/>
      <c r="GN22" s="376"/>
      <c r="GO22" s="376"/>
      <c r="GP22" s="376"/>
      <c r="GQ22" s="376"/>
      <c r="GR22" s="376"/>
      <c r="GS22" s="376"/>
      <c r="GT22" s="376"/>
      <c r="GU22" s="376"/>
      <c r="GV22" s="376"/>
      <c r="GW22" s="376"/>
      <c r="GX22" s="376"/>
      <c r="GY22" s="376"/>
      <c r="GZ22" s="376"/>
      <c r="HA22" s="376"/>
      <c r="HB22" s="376"/>
      <c r="HC22" s="376"/>
      <c r="HD22" s="376"/>
      <c r="HE22" s="376"/>
      <c r="HF22" s="376"/>
      <c r="HG22" s="376"/>
      <c r="HH22" s="376"/>
      <c r="HI22" s="376"/>
      <c r="HJ22" s="376"/>
      <c r="HK22" s="376"/>
      <c r="HL22" s="376"/>
      <c r="HM22" s="376"/>
      <c r="HN22" s="376"/>
      <c r="HO22" s="376"/>
      <c r="HP22" s="376"/>
      <c r="HQ22" s="376"/>
      <c r="HR22" s="376"/>
      <c r="HS22" s="376"/>
      <c r="HT22" s="376"/>
      <c r="HU22" s="376"/>
      <c r="HV22" s="376"/>
      <c r="HW22" s="376"/>
      <c r="HX22" s="376"/>
      <c r="HY22" s="376"/>
      <c r="HZ22" s="376"/>
      <c r="IA22" s="376"/>
      <c r="IB22" s="376"/>
      <c r="IC22" s="376"/>
      <c r="ID22" s="376"/>
      <c r="IE22" s="376"/>
      <c r="IF22" s="376"/>
      <c r="IG22" s="376"/>
      <c r="IH22" s="376"/>
      <c r="II22" s="376"/>
      <c r="IJ22" s="376"/>
      <c r="IK22" s="376"/>
      <c r="IL22" s="376"/>
      <c r="IM22" s="376"/>
      <c r="IN22" s="376"/>
      <c r="IO22" s="376"/>
      <c r="IP22" s="376"/>
      <c r="IQ22" s="376"/>
      <c r="IR22" s="376"/>
      <c r="IS22" s="376"/>
      <c r="IT22" s="376"/>
      <c r="IU22" s="376"/>
      <c r="IV22" s="376"/>
      <c r="IW22" s="376"/>
      <c r="IX22" s="376"/>
      <c r="IY22" s="376"/>
      <c r="IZ22" s="376"/>
      <c r="JA22" s="376"/>
      <c r="JB22" s="376"/>
      <c r="JC22" s="376"/>
      <c r="JD22" s="376"/>
      <c r="JE22" s="376"/>
      <c r="JF22" s="376"/>
      <c r="JG22" s="376"/>
      <c r="JH22" s="376"/>
      <c r="JI22" s="376"/>
      <c r="JJ22" s="376"/>
      <c r="JK22" s="376"/>
      <c r="JL22" s="376"/>
      <c r="JM22" s="376"/>
      <c r="JN22" s="376"/>
      <c r="JO22" s="376"/>
      <c r="JP22" s="376"/>
      <c r="JQ22" s="376"/>
      <c r="JR22" s="376"/>
      <c r="JS22" s="376"/>
      <c r="JT22" s="376"/>
      <c r="JU22" s="376"/>
      <c r="JV22" s="376"/>
      <c r="JW22" s="376"/>
      <c r="JX22" s="376"/>
      <c r="JY22" s="376"/>
      <c r="JZ22" s="376"/>
      <c r="KA22" s="376"/>
      <c r="KB22" s="376"/>
      <c r="KC22" s="376"/>
      <c r="KD22" s="376"/>
      <c r="KE22" s="376"/>
      <c r="KF22" s="376"/>
      <c r="KG22" s="376"/>
      <c r="KH22" s="376"/>
      <c r="KI22" s="376"/>
      <c r="KJ22" s="376"/>
      <c r="KK22" s="376"/>
      <c r="KL22" s="376"/>
      <c r="KM22" s="376"/>
      <c r="KN22" s="376"/>
      <c r="KO22" s="376"/>
      <c r="KP22" s="376"/>
      <c r="KQ22" s="376"/>
      <c r="KR22" s="376"/>
      <c r="KS22" s="376"/>
      <c r="KT22" s="376"/>
      <c r="KU22" s="376"/>
      <c r="KV22" s="376"/>
      <c r="KW22" s="376"/>
      <c r="KX22" s="376"/>
      <c r="KY22" s="376"/>
      <c r="KZ22" s="376"/>
      <c r="LA22" s="376"/>
      <c r="LB22" s="376"/>
      <c r="LC22" s="376"/>
      <c r="LD22" s="376"/>
      <c r="LE22" s="376"/>
      <c r="LF22" s="376"/>
      <c r="LG22" s="376"/>
      <c r="LH22" s="376"/>
      <c r="LI22" s="376"/>
    </row>
    <row r="23" spans="1:321" s="9" customFormat="1">
      <c r="A23" s="139"/>
      <c r="B23" s="139"/>
      <c r="C23" s="139">
        <v>713</v>
      </c>
      <c r="D23" s="139">
        <v>713</v>
      </c>
      <c r="E23" s="140" t="s">
        <v>51</v>
      </c>
      <c r="F23" s="141"/>
      <c r="G23" s="142"/>
      <c r="H23" s="142"/>
      <c r="I23" s="142"/>
      <c r="J23" s="142"/>
      <c r="K23" s="142"/>
      <c r="L23" s="142"/>
      <c r="M23" s="142"/>
      <c r="N23" s="142"/>
      <c r="O23" s="142"/>
      <c r="P23" s="142"/>
      <c r="Q23" s="143"/>
      <c r="R23" s="141"/>
      <c r="S23" s="142"/>
      <c r="T23" s="142"/>
      <c r="U23" s="142"/>
      <c r="V23" s="142"/>
      <c r="W23" s="142"/>
      <c r="X23" s="142"/>
      <c r="Y23" s="142"/>
      <c r="Z23" s="142"/>
      <c r="AA23" s="142"/>
      <c r="AB23" s="142"/>
      <c r="AC23" s="143"/>
      <c r="AD23" s="141"/>
      <c r="AE23" s="142"/>
      <c r="AF23" s="142"/>
      <c r="AG23" s="142"/>
      <c r="AH23" s="142"/>
      <c r="AI23" s="142"/>
      <c r="AJ23" s="142"/>
      <c r="AK23" s="142"/>
      <c r="AL23" s="142"/>
      <c r="AM23" s="142"/>
      <c r="AN23" s="142"/>
      <c r="AO23" s="143"/>
      <c r="AP23" s="141"/>
      <c r="AQ23" s="142"/>
      <c r="AR23" s="142"/>
      <c r="AS23" s="142"/>
      <c r="AT23" s="142"/>
      <c r="AU23" s="142"/>
      <c r="AV23" s="142"/>
      <c r="AW23" s="142"/>
      <c r="AX23" s="142"/>
      <c r="AY23" s="142"/>
      <c r="AZ23" s="142"/>
      <c r="BA23" s="143"/>
      <c r="BB23" s="141"/>
      <c r="BC23" s="142"/>
      <c r="BD23" s="142"/>
      <c r="BE23" s="142"/>
      <c r="BF23" s="142"/>
      <c r="BG23" s="142"/>
      <c r="BH23" s="142"/>
      <c r="BI23" s="142"/>
      <c r="BJ23" s="142"/>
      <c r="BK23" s="142"/>
      <c r="BL23" s="142"/>
      <c r="BM23" s="143"/>
      <c r="BN23" s="141"/>
      <c r="BO23" s="142"/>
      <c r="BP23" s="142"/>
      <c r="BQ23" s="142"/>
      <c r="BR23" s="142"/>
      <c r="BS23" s="142"/>
      <c r="BT23" s="142"/>
      <c r="BU23" s="142"/>
      <c r="BV23" s="142"/>
      <c r="BW23" s="142"/>
      <c r="BX23" s="142"/>
      <c r="BY23" s="143"/>
      <c r="BZ23" s="142"/>
      <c r="CA23" s="142"/>
      <c r="CB23" s="142"/>
      <c r="CC23" s="142"/>
      <c r="CD23" s="142"/>
      <c r="CE23" s="142"/>
      <c r="CF23" s="142"/>
      <c r="CG23" s="142"/>
      <c r="CH23" s="142"/>
      <c r="CI23" s="142"/>
      <c r="CJ23" s="142"/>
      <c r="CK23" s="142"/>
      <c r="CL23" s="141">
        <v>1080928.04</v>
      </c>
      <c r="CM23" s="142">
        <v>1829225.4899999998</v>
      </c>
      <c r="CN23" s="142">
        <v>2131564.3200000003</v>
      </c>
      <c r="CO23" s="142">
        <v>2230267.9299999997</v>
      </c>
      <c r="CP23" s="142">
        <v>2071940.6700000004</v>
      </c>
      <c r="CQ23" s="142">
        <v>2056189.4</v>
      </c>
      <c r="CR23" s="142">
        <v>2845514.48</v>
      </c>
      <c r="CS23" s="142">
        <v>2292067.08</v>
      </c>
      <c r="CT23" s="142">
        <v>1734506.4499999997</v>
      </c>
      <c r="CU23" s="142">
        <v>2895854.4999999995</v>
      </c>
      <c r="CV23" s="142">
        <v>2729149.32</v>
      </c>
      <c r="CW23" s="143">
        <v>3282224.9699999997</v>
      </c>
      <c r="CX23" s="141">
        <f t="shared" ref="CX23:DI23" si="2">+SUM(CX24:CX27)</f>
        <v>987210.26</v>
      </c>
      <c r="CY23" s="142">
        <f t="shared" si="2"/>
        <v>2559133.91</v>
      </c>
      <c r="CZ23" s="142">
        <f t="shared" si="2"/>
        <v>1026658.4100000001</v>
      </c>
      <c r="DA23" s="142">
        <f t="shared" si="2"/>
        <v>1154845.05</v>
      </c>
      <c r="DB23" s="142">
        <f t="shared" si="2"/>
        <v>1020195.28</v>
      </c>
      <c r="DC23" s="142">
        <f t="shared" si="2"/>
        <v>1227617.2</v>
      </c>
      <c r="DD23" s="142">
        <f t="shared" si="2"/>
        <v>1201295.81</v>
      </c>
      <c r="DE23" s="142">
        <f t="shared" si="2"/>
        <v>1330351.8499999999</v>
      </c>
      <c r="DF23" s="142">
        <f t="shared" si="2"/>
        <v>1239112.8199999998</v>
      </c>
      <c r="DG23" s="142">
        <f t="shared" si="2"/>
        <v>1180240.26</v>
      </c>
      <c r="DH23" s="142">
        <f t="shared" si="2"/>
        <v>933354.76</v>
      </c>
      <c r="DI23" s="143">
        <f t="shared" si="2"/>
        <v>1146974.23</v>
      </c>
      <c r="DJ23" s="141">
        <v>706842.14</v>
      </c>
      <c r="DK23" s="142">
        <v>891170.60999999964</v>
      </c>
      <c r="DL23" s="142">
        <v>1005157.1000000003</v>
      </c>
      <c r="DM23" s="142">
        <v>971110.91999999993</v>
      </c>
      <c r="DN23" s="142">
        <v>893907.30999999994</v>
      </c>
      <c r="DO23" s="142">
        <v>1347126.1600000001</v>
      </c>
      <c r="DP23" s="142">
        <v>1276781.7799999998</v>
      </c>
      <c r="DQ23" s="142">
        <v>1455129.9900000002</v>
      </c>
      <c r="DR23" s="142">
        <v>1280973.7399999998</v>
      </c>
      <c r="DS23" s="142">
        <v>1121434.51</v>
      </c>
      <c r="DT23" s="142">
        <v>1007456.2700000003</v>
      </c>
      <c r="DU23" s="143">
        <v>1197323.1599999997</v>
      </c>
      <c r="DV23" s="338">
        <v>567280.62</v>
      </c>
      <c r="DW23" s="338">
        <v>882122.42</v>
      </c>
      <c r="DX23" s="338">
        <v>1021044.04</v>
      </c>
      <c r="DY23" s="338">
        <v>944204.45</v>
      </c>
      <c r="DZ23" s="338">
        <v>1105782.3500000001</v>
      </c>
      <c r="EA23" s="338">
        <v>1267830.2999999998</v>
      </c>
      <c r="EB23" s="338">
        <v>1271362.8700000001</v>
      </c>
      <c r="EC23" s="377">
        <v>1569273.21</v>
      </c>
      <c r="ED23" s="377">
        <v>1230361.76</v>
      </c>
      <c r="EE23" s="377">
        <v>1023354.38</v>
      </c>
      <c r="EF23" s="377">
        <v>998146.17000000016</v>
      </c>
      <c r="EG23" s="377">
        <v>1104794.31</v>
      </c>
      <c r="EH23" s="378">
        <v>579949.69999999995</v>
      </c>
      <c r="EI23" s="378">
        <v>799058.78</v>
      </c>
      <c r="EJ23" s="378">
        <v>1000001.89</v>
      </c>
      <c r="EK23" s="378">
        <v>900446.92</v>
      </c>
      <c r="EL23" s="378">
        <v>1044119.04</v>
      </c>
      <c r="EM23" s="378">
        <v>1380660.13</v>
      </c>
      <c r="EN23" s="378">
        <v>1483988.38</v>
      </c>
      <c r="EO23" s="378">
        <v>1598254.37</v>
      </c>
      <c r="EP23" s="378">
        <v>1300121.74</v>
      </c>
      <c r="EQ23" s="378">
        <v>1269238.77</v>
      </c>
      <c r="ER23" s="378">
        <v>1101076.77</v>
      </c>
      <c r="ES23" s="378">
        <v>1156088.19</v>
      </c>
      <c r="ET23" s="378">
        <v>785627.24</v>
      </c>
      <c r="EU23" s="378">
        <v>993423.94</v>
      </c>
      <c r="EV23" s="378">
        <v>1089343.29</v>
      </c>
      <c r="EW23" s="378">
        <v>1198538.77</v>
      </c>
      <c r="EX23" s="378">
        <v>1382138.78</v>
      </c>
      <c r="EY23" s="378">
        <v>1616613.69</v>
      </c>
      <c r="EZ23" s="378">
        <v>2005610.72</v>
      </c>
      <c r="FA23" s="378">
        <v>1882210.04</v>
      </c>
      <c r="FB23" s="378">
        <v>1545122.56</v>
      </c>
      <c r="FC23" s="378">
        <v>1510208.2</v>
      </c>
      <c r="FD23" s="378">
        <v>1331866.75</v>
      </c>
      <c r="FE23" s="378">
        <v>1403288.34</v>
      </c>
      <c r="FF23" s="378">
        <v>803704.72</v>
      </c>
      <c r="FG23" s="378"/>
      <c r="FH23" s="378"/>
      <c r="FI23" s="378"/>
      <c r="FJ23" s="378"/>
      <c r="FK23" s="378"/>
      <c r="FL23" s="378"/>
      <c r="FM23" s="378"/>
      <c r="FN23" s="378"/>
      <c r="FO23" s="378"/>
      <c r="FP23" s="378"/>
      <c r="FQ23" s="378"/>
      <c r="FR23" s="378"/>
      <c r="FS23" s="378"/>
      <c r="FT23" s="378"/>
      <c r="FU23" s="378"/>
      <c r="FV23" s="378"/>
      <c r="FW23" s="378"/>
      <c r="FX23" s="378"/>
      <c r="FY23" s="378"/>
      <c r="FZ23" s="378"/>
      <c r="GA23" s="378"/>
      <c r="GB23" s="378"/>
      <c r="GC23" s="378"/>
      <c r="GD23" s="378"/>
      <c r="GE23" s="378"/>
      <c r="GF23" s="378"/>
      <c r="GG23" s="378"/>
      <c r="GH23" s="378"/>
      <c r="GI23" s="378"/>
      <c r="GJ23" s="378"/>
      <c r="GK23" s="378"/>
      <c r="GL23" s="378"/>
      <c r="GM23" s="378"/>
      <c r="GN23" s="378"/>
      <c r="GO23" s="378"/>
      <c r="GP23" s="378"/>
      <c r="GQ23" s="378"/>
      <c r="GR23" s="378"/>
      <c r="GS23" s="378"/>
      <c r="GT23" s="378"/>
      <c r="GU23" s="378"/>
      <c r="GV23" s="378"/>
      <c r="GW23" s="378"/>
      <c r="GX23" s="378"/>
      <c r="GY23" s="378"/>
      <c r="GZ23" s="378"/>
      <c r="HA23" s="378"/>
      <c r="HB23" s="378"/>
      <c r="HC23" s="378"/>
      <c r="HD23" s="378"/>
      <c r="HE23" s="378"/>
      <c r="HF23" s="378"/>
      <c r="HG23" s="378"/>
      <c r="HH23" s="378"/>
      <c r="HI23" s="378"/>
      <c r="HJ23" s="378"/>
      <c r="HK23" s="378"/>
      <c r="HL23" s="378"/>
      <c r="HM23" s="378"/>
      <c r="HN23" s="378"/>
      <c r="HO23" s="378"/>
      <c r="HP23" s="378"/>
      <c r="HQ23" s="378"/>
      <c r="HR23" s="378"/>
      <c r="HS23" s="378"/>
      <c r="HT23" s="378"/>
      <c r="HU23" s="378"/>
      <c r="HV23" s="378"/>
      <c r="HW23" s="378"/>
      <c r="HX23" s="378"/>
      <c r="HY23" s="378"/>
      <c r="HZ23" s="378"/>
      <c r="IA23" s="378"/>
      <c r="IB23" s="378"/>
      <c r="IC23" s="378"/>
      <c r="ID23" s="378"/>
      <c r="IE23" s="378"/>
      <c r="IF23" s="378"/>
      <c r="IG23" s="378"/>
      <c r="IH23" s="378"/>
      <c r="II23" s="378"/>
      <c r="IJ23" s="378"/>
      <c r="IK23" s="378"/>
      <c r="IL23" s="378"/>
      <c r="IM23" s="378"/>
      <c r="IN23" s="378"/>
      <c r="IO23" s="378"/>
      <c r="IP23" s="378"/>
      <c r="IQ23" s="378"/>
      <c r="IR23" s="378"/>
      <c r="IS23" s="378"/>
      <c r="IT23" s="378"/>
      <c r="IU23" s="378"/>
      <c r="IV23" s="378"/>
      <c r="IW23" s="378"/>
      <c r="IX23" s="378"/>
      <c r="IY23" s="378"/>
      <c r="IZ23" s="378"/>
      <c r="JA23" s="378"/>
      <c r="JB23" s="378"/>
      <c r="JC23" s="378"/>
      <c r="JD23" s="378"/>
      <c r="JE23" s="378"/>
      <c r="JF23" s="378"/>
      <c r="JG23" s="378"/>
      <c r="JH23" s="378"/>
      <c r="JI23" s="378"/>
      <c r="JJ23" s="378"/>
      <c r="JK23" s="378"/>
      <c r="JL23" s="378"/>
      <c r="JM23" s="378"/>
      <c r="JN23" s="378"/>
      <c r="JO23" s="378"/>
      <c r="JP23" s="378"/>
      <c r="JQ23" s="378"/>
      <c r="JR23" s="378"/>
      <c r="JS23" s="378"/>
      <c r="JT23" s="378"/>
      <c r="JU23" s="378"/>
      <c r="JV23" s="378"/>
      <c r="JW23" s="378"/>
      <c r="JX23" s="378"/>
      <c r="JY23" s="378"/>
      <c r="JZ23" s="378"/>
      <c r="KA23" s="378"/>
      <c r="KB23" s="378"/>
      <c r="KC23" s="378"/>
      <c r="KD23" s="378"/>
      <c r="KE23" s="378"/>
      <c r="KF23" s="378"/>
      <c r="KG23" s="378"/>
      <c r="KH23" s="378"/>
      <c r="KI23" s="378"/>
      <c r="KJ23" s="378"/>
      <c r="KK23" s="378"/>
      <c r="KL23" s="378"/>
      <c r="KM23" s="378"/>
      <c r="KN23" s="378"/>
      <c r="KO23" s="378"/>
      <c r="KP23" s="378"/>
      <c r="KQ23" s="378"/>
      <c r="KR23" s="378"/>
      <c r="KS23" s="378"/>
      <c r="KT23" s="378"/>
      <c r="KU23" s="378"/>
      <c r="KV23" s="378"/>
      <c r="KW23" s="378"/>
      <c r="KX23" s="378"/>
      <c r="KY23" s="378"/>
      <c r="KZ23" s="378"/>
      <c r="LA23" s="378"/>
      <c r="LB23" s="378"/>
      <c r="LC23" s="378"/>
      <c r="LD23" s="378"/>
      <c r="LE23" s="378"/>
      <c r="LF23" s="378"/>
      <c r="LG23" s="378"/>
      <c r="LH23" s="378"/>
      <c r="LI23" s="378"/>
    </row>
    <row r="24" spans="1:321">
      <c r="D24" s="74">
        <v>7131</v>
      </c>
      <c r="E24" s="78" t="s">
        <v>53</v>
      </c>
      <c r="F24" s="104"/>
      <c r="G24" s="105"/>
      <c r="H24" s="105"/>
      <c r="I24" s="105"/>
      <c r="J24" s="105"/>
      <c r="K24" s="105"/>
      <c r="L24" s="105"/>
      <c r="M24" s="105"/>
      <c r="N24" s="105"/>
      <c r="O24" s="105"/>
      <c r="P24" s="105"/>
      <c r="Q24" s="106"/>
      <c r="R24" s="104"/>
      <c r="S24" s="105"/>
      <c r="T24" s="105"/>
      <c r="U24" s="105"/>
      <c r="V24" s="105"/>
      <c r="W24" s="105"/>
      <c r="X24" s="105"/>
      <c r="Y24" s="105"/>
      <c r="Z24" s="105"/>
      <c r="AA24" s="105"/>
      <c r="AB24" s="105"/>
      <c r="AC24" s="106"/>
      <c r="AD24" s="104"/>
      <c r="AE24" s="105"/>
      <c r="AF24" s="105"/>
      <c r="AG24" s="105"/>
      <c r="AH24" s="105"/>
      <c r="AI24" s="105"/>
      <c r="AJ24" s="105"/>
      <c r="AK24" s="105"/>
      <c r="AL24" s="105"/>
      <c r="AM24" s="105"/>
      <c r="AN24" s="105"/>
      <c r="AO24" s="106"/>
      <c r="AP24" s="104"/>
      <c r="AQ24" s="105"/>
      <c r="AR24" s="105"/>
      <c r="AS24" s="105"/>
      <c r="AT24" s="105"/>
      <c r="AU24" s="105"/>
      <c r="AV24" s="105"/>
      <c r="AW24" s="105"/>
      <c r="AX24" s="105"/>
      <c r="AY24" s="105"/>
      <c r="AZ24" s="105"/>
      <c r="BA24" s="106"/>
      <c r="BB24" s="104"/>
      <c r="BC24" s="105"/>
      <c r="BD24" s="105"/>
      <c r="BE24" s="105"/>
      <c r="BF24" s="105"/>
      <c r="BG24" s="105"/>
      <c r="BH24" s="105"/>
      <c r="BI24" s="105"/>
      <c r="BJ24" s="105"/>
      <c r="BK24" s="105"/>
      <c r="BL24" s="105"/>
      <c r="BM24" s="106"/>
      <c r="BN24" s="104"/>
      <c r="BO24" s="105"/>
      <c r="BP24" s="105"/>
      <c r="BQ24" s="105"/>
      <c r="BR24" s="105"/>
      <c r="BS24" s="105"/>
      <c r="BT24" s="105"/>
      <c r="BU24" s="105"/>
      <c r="BV24" s="105"/>
      <c r="BW24" s="105"/>
      <c r="BX24" s="105"/>
      <c r="BY24" s="106"/>
      <c r="BZ24" s="105"/>
      <c r="CA24" s="105"/>
      <c r="CB24" s="105"/>
      <c r="CC24" s="105"/>
      <c r="CD24" s="105"/>
      <c r="CE24" s="105"/>
      <c r="CF24" s="105"/>
      <c r="CG24" s="105"/>
      <c r="CH24" s="105"/>
      <c r="CI24" s="105"/>
      <c r="CJ24" s="105"/>
      <c r="CK24" s="105"/>
      <c r="CL24" s="104">
        <v>459792.76999999996</v>
      </c>
      <c r="CM24" s="105">
        <v>500772.31999999995</v>
      </c>
      <c r="CN24" s="105">
        <v>416213.56000000006</v>
      </c>
      <c r="CO24" s="105">
        <v>800629.84000000008</v>
      </c>
      <c r="CP24" s="105">
        <v>741038.80000000016</v>
      </c>
      <c r="CQ24" s="105">
        <v>867200.6100000001</v>
      </c>
      <c r="CR24" s="105">
        <v>871700.12000000023</v>
      </c>
      <c r="CS24" s="105">
        <v>683870.65</v>
      </c>
      <c r="CT24" s="105">
        <v>680610.77000000014</v>
      </c>
      <c r="CU24" s="105">
        <v>705025.44999999972</v>
      </c>
      <c r="CV24" s="105">
        <v>617424.99000000011</v>
      </c>
      <c r="CW24" s="106">
        <v>647157.71000000008</v>
      </c>
      <c r="CX24" s="104">
        <v>413582.89</v>
      </c>
      <c r="CY24" s="105">
        <v>528295.03</v>
      </c>
      <c r="CZ24" s="105">
        <v>616320.68000000005</v>
      </c>
      <c r="DA24" s="105">
        <v>712408.64</v>
      </c>
      <c r="DB24" s="105">
        <v>695566.03</v>
      </c>
      <c r="DC24" s="105">
        <v>814803.79</v>
      </c>
      <c r="DD24" s="105">
        <v>738641.56</v>
      </c>
      <c r="DE24" s="105">
        <v>720107.7</v>
      </c>
      <c r="DF24" s="105">
        <v>714366.37</v>
      </c>
      <c r="DG24" s="105">
        <v>678264.56</v>
      </c>
      <c r="DH24" s="105">
        <v>586863.15</v>
      </c>
      <c r="DI24" s="106">
        <v>654627.1</v>
      </c>
      <c r="DJ24" s="104">
        <v>447244.32</v>
      </c>
      <c r="DK24" s="105">
        <v>579888.25999999978</v>
      </c>
      <c r="DL24" s="105">
        <v>701001.30000000016</v>
      </c>
      <c r="DM24" s="105">
        <v>648048.47</v>
      </c>
      <c r="DN24" s="105">
        <v>600552.63</v>
      </c>
      <c r="DO24" s="105">
        <v>958002.76000000013</v>
      </c>
      <c r="DP24" s="105">
        <v>746600.31999999983</v>
      </c>
      <c r="DQ24" s="105">
        <v>765465.40000000026</v>
      </c>
      <c r="DR24" s="105">
        <v>751632.22999999975</v>
      </c>
      <c r="DS24" s="105">
        <v>720684.08</v>
      </c>
      <c r="DT24" s="105">
        <v>663096.15000000026</v>
      </c>
      <c r="DU24" s="106">
        <v>750993.96999999962</v>
      </c>
      <c r="DV24" s="337">
        <v>380942.03</v>
      </c>
      <c r="DW24" s="337">
        <v>631592.89</v>
      </c>
      <c r="DX24" s="337">
        <v>739975.56</v>
      </c>
      <c r="DY24" s="337">
        <v>638297.76</v>
      </c>
      <c r="DZ24" s="337">
        <v>757845.38</v>
      </c>
      <c r="EA24" s="337">
        <v>850978.98</v>
      </c>
      <c r="EB24" s="337">
        <v>697704.08</v>
      </c>
      <c r="EC24" s="373">
        <v>818044.48</v>
      </c>
      <c r="ED24" s="373">
        <v>708608.5</v>
      </c>
      <c r="EE24" s="373">
        <v>645709.51</v>
      </c>
      <c r="EF24" s="373">
        <v>608481.81000000006</v>
      </c>
      <c r="EG24" s="373">
        <v>666484.25</v>
      </c>
      <c r="EH24" s="376">
        <v>406775.45</v>
      </c>
      <c r="EI24" s="376">
        <v>535491.67000000004</v>
      </c>
      <c r="EJ24" s="376">
        <v>712341.34</v>
      </c>
      <c r="EK24" s="376">
        <v>635024.81000000006</v>
      </c>
      <c r="EL24" s="376">
        <v>686793.45</v>
      </c>
      <c r="EM24" s="376">
        <v>852501.66</v>
      </c>
      <c r="EN24" s="376">
        <v>827522.72</v>
      </c>
      <c r="EO24" s="376">
        <v>831396.98</v>
      </c>
      <c r="EP24" s="376">
        <v>755364.68</v>
      </c>
      <c r="EQ24" s="376">
        <v>733095.23</v>
      </c>
      <c r="ER24" s="376">
        <v>673442.99</v>
      </c>
      <c r="ES24" s="376"/>
      <c r="ET24" s="376">
        <v>572123.71</v>
      </c>
      <c r="EU24" s="376">
        <v>691468.91</v>
      </c>
      <c r="EV24" s="376">
        <v>803456.79</v>
      </c>
      <c r="EW24" s="376">
        <v>905119.47</v>
      </c>
      <c r="EX24" s="376">
        <v>1028480.47</v>
      </c>
      <c r="EY24" s="376">
        <v>1082365.3400000001</v>
      </c>
      <c r="EZ24" s="376">
        <v>1190929.1200000001</v>
      </c>
      <c r="FA24" s="376">
        <v>1077861.3</v>
      </c>
      <c r="FB24" s="376">
        <v>936074.99</v>
      </c>
      <c r="FC24" s="376">
        <v>992644.36</v>
      </c>
      <c r="FD24" s="376">
        <v>888912.28</v>
      </c>
      <c r="FE24" s="376">
        <v>934198.37</v>
      </c>
      <c r="FF24" s="376">
        <v>601666.93000000005</v>
      </c>
      <c r="FG24" s="376"/>
      <c r="FH24" s="376"/>
      <c r="FI24" s="376"/>
      <c r="FJ24" s="376"/>
      <c r="FK24" s="376"/>
      <c r="FL24" s="376"/>
      <c r="FM24" s="376"/>
      <c r="FN24" s="376"/>
      <c r="FO24" s="376"/>
      <c r="FP24" s="376"/>
      <c r="FQ24" s="376"/>
      <c r="FR24" s="376"/>
      <c r="FS24" s="376"/>
      <c r="FT24" s="376"/>
      <c r="FU24" s="376"/>
      <c r="FV24" s="376"/>
      <c r="FW24" s="376"/>
      <c r="FX24" s="376"/>
      <c r="FY24" s="376"/>
      <c r="FZ24" s="376"/>
      <c r="GA24" s="376"/>
      <c r="GB24" s="376"/>
      <c r="GC24" s="376"/>
      <c r="GD24" s="376"/>
      <c r="GE24" s="376"/>
      <c r="GF24" s="376"/>
      <c r="GG24" s="376"/>
      <c r="GH24" s="376"/>
      <c r="GI24" s="376"/>
      <c r="GJ24" s="376"/>
      <c r="GK24" s="376"/>
      <c r="GL24" s="376"/>
      <c r="GM24" s="376"/>
      <c r="GN24" s="376"/>
      <c r="GO24" s="376"/>
      <c r="GP24" s="376"/>
      <c r="GQ24" s="376"/>
      <c r="GR24" s="376"/>
      <c r="GS24" s="376"/>
      <c r="GT24" s="376"/>
      <c r="GU24" s="376"/>
      <c r="GV24" s="376"/>
      <c r="GW24" s="376"/>
      <c r="GX24" s="376"/>
      <c r="GY24" s="376"/>
      <c r="GZ24" s="376"/>
      <c r="HA24" s="376"/>
      <c r="HB24" s="376"/>
      <c r="HC24" s="376"/>
      <c r="HD24" s="376"/>
      <c r="HE24" s="376"/>
      <c r="HF24" s="376"/>
      <c r="HG24" s="376"/>
      <c r="HH24" s="376"/>
      <c r="HI24" s="376"/>
      <c r="HJ24" s="376"/>
      <c r="HK24" s="376"/>
      <c r="HL24" s="376"/>
      <c r="HM24" s="376"/>
      <c r="HN24" s="376"/>
      <c r="HO24" s="376"/>
      <c r="HP24" s="376"/>
      <c r="HQ24" s="376"/>
      <c r="HR24" s="376"/>
      <c r="HS24" s="376"/>
      <c r="HT24" s="376"/>
      <c r="HU24" s="376"/>
      <c r="HV24" s="376"/>
      <c r="HW24" s="376"/>
      <c r="HX24" s="376"/>
      <c r="HY24" s="376"/>
      <c r="HZ24" s="376"/>
      <c r="IA24" s="376"/>
      <c r="IB24" s="376"/>
      <c r="IC24" s="376"/>
      <c r="ID24" s="376"/>
      <c r="IE24" s="376"/>
      <c r="IF24" s="376"/>
      <c r="IG24" s="376"/>
      <c r="IH24" s="376"/>
      <c r="II24" s="376"/>
      <c r="IJ24" s="376"/>
      <c r="IK24" s="376"/>
      <c r="IL24" s="376"/>
      <c r="IM24" s="376"/>
      <c r="IN24" s="376"/>
      <c r="IO24" s="376"/>
      <c r="IP24" s="376"/>
      <c r="IQ24" s="376"/>
      <c r="IR24" s="376"/>
      <c r="IS24" s="376"/>
      <c r="IT24" s="376"/>
      <c r="IU24" s="376"/>
      <c r="IV24" s="376"/>
      <c r="IW24" s="376"/>
      <c r="IX24" s="376"/>
      <c r="IY24" s="376"/>
      <c r="IZ24" s="376"/>
      <c r="JA24" s="376"/>
      <c r="JB24" s="376"/>
      <c r="JC24" s="376"/>
      <c r="JD24" s="376"/>
      <c r="JE24" s="376"/>
      <c r="JF24" s="376"/>
      <c r="JG24" s="376"/>
      <c r="JH24" s="376"/>
      <c r="JI24" s="376"/>
      <c r="JJ24" s="376"/>
      <c r="JK24" s="376"/>
      <c r="JL24" s="376"/>
      <c r="JM24" s="376"/>
      <c r="JN24" s="376"/>
      <c r="JO24" s="376"/>
      <c r="JP24" s="376"/>
      <c r="JQ24" s="376"/>
      <c r="JR24" s="376"/>
      <c r="JS24" s="376"/>
      <c r="JT24" s="376"/>
      <c r="JU24" s="376"/>
      <c r="JV24" s="376"/>
      <c r="JW24" s="376"/>
      <c r="JX24" s="376"/>
      <c r="JY24" s="376"/>
      <c r="JZ24" s="376"/>
      <c r="KA24" s="376"/>
      <c r="KB24" s="376"/>
      <c r="KC24" s="376"/>
      <c r="KD24" s="376"/>
      <c r="KE24" s="376"/>
      <c r="KF24" s="376"/>
      <c r="KG24" s="376"/>
      <c r="KH24" s="376"/>
      <c r="KI24" s="376"/>
      <c r="KJ24" s="376"/>
      <c r="KK24" s="376"/>
      <c r="KL24" s="376"/>
      <c r="KM24" s="376"/>
      <c r="KN24" s="376"/>
      <c r="KO24" s="376"/>
      <c r="KP24" s="376"/>
      <c r="KQ24" s="376"/>
      <c r="KR24" s="376"/>
      <c r="KS24" s="376"/>
      <c r="KT24" s="376"/>
      <c r="KU24" s="376"/>
      <c r="KV24" s="376"/>
      <c r="KW24" s="376"/>
      <c r="KX24" s="376"/>
      <c r="KY24" s="376"/>
      <c r="KZ24" s="376"/>
      <c r="LA24" s="376"/>
      <c r="LB24" s="376"/>
      <c r="LC24" s="376"/>
      <c r="LD24" s="376"/>
      <c r="LE24" s="376"/>
      <c r="LF24" s="376"/>
      <c r="LG24" s="376"/>
      <c r="LH24" s="376"/>
      <c r="LI24" s="376"/>
    </row>
    <row r="25" spans="1:321">
      <c r="D25" s="74">
        <v>7132</v>
      </c>
      <c r="E25" s="78" t="s">
        <v>55</v>
      </c>
      <c r="F25" s="104"/>
      <c r="G25" s="105"/>
      <c r="H25" s="105"/>
      <c r="I25" s="105"/>
      <c r="J25" s="105"/>
      <c r="K25" s="105"/>
      <c r="L25" s="105"/>
      <c r="M25" s="105"/>
      <c r="N25" s="105"/>
      <c r="O25" s="105"/>
      <c r="P25" s="105"/>
      <c r="Q25" s="106"/>
      <c r="R25" s="104"/>
      <c r="S25" s="105"/>
      <c r="T25" s="105"/>
      <c r="U25" s="105"/>
      <c r="V25" s="105"/>
      <c r="W25" s="105"/>
      <c r="X25" s="105"/>
      <c r="Y25" s="105"/>
      <c r="Z25" s="105"/>
      <c r="AA25" s="105"/>
      <c r="AB25" s="105"/>
      <c r="AC25" s="106"/>
      <c r="AD25" s="104"/>
      <c r="AE25" s="105"/>
      <c r="AF25" s="105"/>
      <c r="AG25" s="105"/>
      <c r="AH25" s="105"/>
      <c r="AI25" s="105"/>
      <c r="AJ25" s="105"/>
      <c r="AK25" s="105"/>
      <c r="AL25" s="105"/>
      <c r="AM25" s="105"/>
      <c r="AN25" s="105"/>
      <c r="AO25" s="106"/>
      <c r="AP25" s="104"/>
      <c r="AQ25" s="105"/>
      <c r="AR25" s="105"/>
      <c r="AS25" s="105"/>
      <c r="AT25" s="105"/>
      <c r="AU25" s="105"/>
      <c r="AV25" s="105"/>
      <c r="AW25" s="105"/>
      <c r="AX25" s="105"/>
      <c r="AY25" s="105"/>
      <c r="AZ25" s="105"/>
      <c r="BA25" s="106"/>
      <c r="BB25" s="104"/>
      <c r="BC25" s="105"/>
      <c r="BD25" s="105"/>
      <c r="BE25" s="105"/>
      <c r="BF25" s="105"/>
      <c r="BG25" s="105"/>
      <c r="BH25" s="105"/>
      <c r="BI25" s="105"/>
      <c r="BJ25" s="105"/>
      <c r="BK25" s="105"/>
      <c r="BL25" s="105"/>
      <c r="BM25" s="106"/>
      <c r="BN25" s="104"/>
      <c r="BO25" s="105"/>
      <c r="BP25" s="105"/>
      <c r="BQ25" s="105"/>
      <c r="BR25" s="105"/>
      <c r="BS25" s="105"/>
      <c r="BT25" s="105"/>
      <c r="BU25" s="105"/>
      <c r="BV25" s="105"/>
      <c r="BW25" s="105"/>
      <c r="BX25" s="105"/>
      <c r="BY25" s="106"/>
      <c r="BZ25" s="105"/>
      <c r="CA25" s="105"/>
      <c r="CB25" s="105"/>
      <c r="CC25" s="105"/>
      <c r="CD25" s="105"/>
      <c r="CE25" s="105"/>
      <c r="CF25" s="105"/>
      <c r="CG25" s="105"/>
      <c r="CH25" s="105"/>
      <c r="CI25" s="105"/>
      <c r="CJ25" s="105"/>
      <c r="CK25" s="105"/>
      <c r="CL25" s="104">
        <v>249117.51999999996</v>
      </c>
      <c r="CM25" s="105">
        <v>274019.35000000009</v>
      </c>
      <c r="CN25" s="105">
        <v>324113.08000000007</v>
      </c>
      <c r="CO25" s="105">
        <v>340962.39999999973</v>
      </c>
      <c r="CP25" s="105">
        <v>236053.60000000003</v>
      </c>
      <c r="CQ25" s="105">
        <v>329926.79999999981</v>
      </c>
      <c r="CR25" s="105">
        <v>394971.79</v>
      </c>
      <c r="CS25" s="105">
        <v>193627.12</v>
      </c>
      <c r="CT25" s="105">
        <v>283408.96999999997</v>
      </c>
      <c r="CU25" s="105">
        <v>354059.71999999991</v>
      </c>
      <c r="CV25" s="105">
        <v>925664.49999999988</v>
      </c>
      <c r="CW25" s="106">
        <v>651866.40999999992</v>
      </c>
      <c r="CX25" s="104">
        <v>245212.08</v>
      </c>
      <c r="CY25" s="105">
        <v>1313502.6499999999</v>
      </c>
      <c r="CZ25" s="105">
        <v>318720.94</v>
      </c>
      <c r="DA25" s="105">
        <v>297710.26</v>
      </c>
      <c r="DB25" s="105">
        <v>188013.48</v>
      </c>
      <c r="DC25" s="105">
        <v>252707.13</v>
      </c>
      <c r="DD25" s="105">
        <v>181433.41</v>
      </c>
      <c r="DE25" s="105">
        <v>171182.51</v>
      </c>
      <c r="DF25" s="105">
        <v>189661.52</v>
      </c>
      <c r="DG25" s="105">
        <v>231318.37</v>
      </c>
      <c r="DH25" s="105">
        <v>162582.62</v>
      </c>
      <c r="DI25" s="106">
        <v>232160.93</v>
      </c>
      <c r="DJ25" s="104">
        <v>132407.34000000003</v>
      </c>
      <c r="DK25" s="105">
        <v>148352.71000000002</v>
      </c>
      <c r="DL25" s="105">
        <v>213044.5100000001</v>
      </c>
      <c r="DM25" s="105">
        <v>171013.29000000007</v>
      </c>
      <c r="DN25" s="105">
        <v>149324.24000000002</v>
      </c>
      <c r="DO25" s="105">
        <v>188424.29000000004</v>
      </c>
      <c r="DP25" s="105">
        <v>150172.55000000002</v>
      </c>
      <c r="DQ25" s="105">
        <v>147618.66000000006</v>
      </c>
      <c r="DR25" s="105">
        <v>135965.31000000006</v>
      </c>
      <c r="DS25" s="105">
        <v>145879.53</v>
      </c>
      <c r="DT25" s="105">
        <v>113196.71</v>
      </c>
      <c r="DU25" s="106">
        <v>167219.15000000002</v>
      </c>
      <c r="DV25" s="337">
        <v>79163.77</v>
      </c>
      <c r="DW25" s="337">
        <v>142203.88</v>
      </c>
      <c r="DX25" s="337">
        <v>146342.34</v>
      </c>
      <c r="DY25" s="337">
        <v>117644.98</v>
      </c>
      <c r="DZ25" s="337">
        <v>112776.17</v>
      </c>
      <c r="EA25" s="337">
        <v>150552.07999999999</v>
      </c>
      <c r="EB25" s="337">
        <v>121501.41</v>
      </c>
      <c r="EC25" s="373">
        <v>94957.83</v>
      </c>
      <c r="ED25" s="373">
        <v>114550.7</v>
      </c>
      <c r="EE25" s="373">
        <v>105515.84</v>
      </c>
      <c r="EF25" s="373">
        <v>124638.63</v>
      </c>
      <c r="EG25" s="373">
        <v>128155.98</v>
      </c>
      <c r="EH25" s="376">
        <v>67122.44</v>
      </c>
      <c r="EI25" s="376">
        <v>89824.72</v>
      </c>
      <c r="EJ25" s="376">
        <v>123908.06</v>
      </c>
      <c r="EK25" s="376">
        <v>113328.83</v>
      </c>
      <c r="EL25" s="376">
        <v>102269.66</v>
      </c>
      <c r="EM25" s="376">
        <v>124251.74</v>
      </c>
      <c r="EN25" s="376">
        <v>111124.49</v>
      </c>
      <c r="EO25" s="376">
        <v>77883.14</v>
      </c>
      <c r="EP25" s="376">
        <v>117081.53</v>
      </c>
      <c r="EQ25" s="376">
        <v>126411.14</v>
      </c>
      <c r="ER25" s="376">
        <v>108010.69</v>
      </c>
      <c r="ES25" s="376"/>
      <c r="ET25" s="376">
        <v>93434.6</v>
      </c>
      <c r="EU25" s="376">
        <v>109385.74</v>
      </c>
      <c r="EV25" s="376">
        <v>120777.01</v>
      </c>
      <c r="EW25" s="376">
        <v>107766.04</v>
      </c>
      <c r="EX25" s="376">
        <v>105374.49</v>
      </c>
      <c r="EY25" s="376">
        <v>116225.41</v>
      </c>
      <c r="EZ25" s="376">
        <v>115266.9</v>
      </c>
      <c r="FA25" s="376">
        <v>79847.83</v>
      </c>
      <c r="FB25" s="376">
        <v>98906.81</v>
      </c>
      <c r="FC25" s="376">
        <v>105125.41</v>
      </c>
      <c r="FD25" s="376">
        <v>116947.51</v>
      </c>
      <c r="FE25" s="376">
        <v>138092.62</v>
      </c>
      <c r="FF25" s="376">
        <v>64695</v>
      </c>
      <c r="FG25" s="376"/>
      <c r="FH25" s="376"/>
      <c r="FI25" s="376"/>
      <c r="FJ25" s="376"/>
      <c r="FK25" s="376"/>
      <c r="FL25" s="376"/>
      <c r="FM25" s="376"/>
      <c r="FN25" s="376"/>
      <c r="FO25" s="376"/>
      <c r="FP25" s="376"/>
      <c r="FQ25" s="376"/>
      <c r="FR25" s="376"/>
      <c r="FS25" s="376"/>
      <c r="FT25" s="376"/>
      <c r="FU25" s="376"/>
      <c r="FV25" s="376"/>
      <c r="FW25" s="376"/>
      <c r="FX25" s="376"/>
      <c r="FY25" s="376"/>
      <c r="FZ25" s="376"/>
      <c r="GA25" s="376"/>
      <c r="GB25" s="376"/>
      <c r="GC25" s="376"/>
      <c r="GD25" s="376"/>
      <c r="GE25" s="376"/>
      <c r="GF25" s="376"/>
      <c r="GG25" s="376"/>
      <c r="GH25" s="376"/>
      <c r="GI25" s="376"/>
      <c r="GJ25" s="376"/>
      <c r="GK25" s="376"/>
      <c r="GL25" s="376"/>
      <c r="GM25" s="376"/>
      <c r="GN25" s="376"/>
      <c r="GO25" s="376"/>
      <c r="GP25" s="376"/>
      <c r="GQ25" s="376"/>
      <c r="GR25" s="376"/>
      <c r="GS25" s="376"/>
      <c r="GT25" s="376"/>
      <c r="GU25" s="376"/>
      <c r="GV25" s="376"/>
      <c r="GW25" s="376"/>
      <c r="GX25" s="376"/>
      <c r="GY25" s="376"/>
      <c r="GZ25" s="376"/>
      <c r="HA25" s="376"/>
      <c r="HB25" s="376"/>
      <c r="HC25" s="376"/>
      <c r="HD25" s="376"/>
      <c r="HE25" s="376"/>
      <c r="HF25" s="376"/>
      <c r="HG25" s="376"/>
      <c r="HH25" s="376"/>
      <c r="HI25" s="376"/>
      <c r="HJ25" s="376"/>
      <c r="HK25" s="376"/>
      <c r="HL25" s="376"/>
      <c r="HM25" s="376"/>
      <c r="HN25" s="376"/>
      <c r="HO25" s="376"/>
      <c r="HP25" s="376"/>
      <c r="HQ25" s="376"/>
      <c r="HR25" s="376"/>
      <c r="HS25" s="376"/>
      <c r="HT25" s="376"/>
      <c r="HU25" s="376"/>
      <c r="HV25" s="376"/>
      <c r="HW25" s="376"/>
      <c r="HX25" s="376"/>
      <c r="HY25" s="376"/>
      <c r="HZ25" s="376"/>
      <c r="IA25" s="376"/>
      <c r="IB25" s="376"/>
      <c r="IC25" s="376"/>
      <c r="ID25" s="376"/>
      <c r="IE25" s="376"/>
      <c r="IF25" s="376"/>
      <c r="IG25" s="376"/>
      <c r="IH25" s="376"/>
      <c r="II25" s="376"/>
      <c r="IJ25" s="376"/>
      <c r="IK25" s="376"/>
      <c r="IL25" s="376"/>
      <c r="IM25" s="376"/>
      <c r="IN25" s="376"/>
      <c r="IO25" s="376"/>
      <c r="IP25" s="376"/>
      <c r="IQ25" s="376"/>
      <c r="IR25" s="376"/>
      <c r="IS25" s="376"/>
      <c r="IT25" s="376"/>
      <c r="IU25" s="376"/>
      <c r="IV25" s="376"/>
      <c r="IW25" s="376"/>
      <c r="IX25" s="376"/>
      <c r="IY25" s="376"/>
      <c r="IZ25" s="376"/>
      <c r="JA25" s="376"/>
      <c r="JB25" s="376"/>
      <c r="JC25" s="376"/>
      <c r="JD25" s="376"/>
      <c r="JE25" s="376"/>
      <c r="JF25" s="376"/>
      <c r="JG25" s="376"/>
      <c r="JH25" s="376"/>
      <c r="JI25" s="376"/>
      <c r="JJ25" s="376"/>
      <c r="JK25" s="376"/>
      <c r="JL25" s="376"/>
      <c r="JM25" s="376"/>
      <c r="JN25" s="376"/>
      <c r="JO25" s="376"/>
      <c r="JP25" s="376"/>
      <c r="JQ25" s="376"/>
      <c r="JR25" s="376"/>
      <c r="JS25" s="376"/>
      <c r="JT25" s="376"/>
      <c r="JU25" s="376"/>
      <c r="JV25" s="376"/>
      <c r="JW25" s="376"/>
      <c r="JX25" s="376"/>
      <c r="JY25" s="376"/>
      <c r="JZ25" s="376"/>
      <c r="KA25" s="376"/>
      <c r="KB25" s="376"/>
      <c r="KC25" s="376"/>
      <c r="KD25" s="376"/>
      <c r="KE25" s="376"/>
      <c r="KF25" s="376"/>
      <c r="KG25" s="376"/>
      <c r="KH25" s="376"/>
      <c r="KI25" s="376"/>
      <c r="KJ25" s="376"/>
      <c r="KK25" s="376"/>
      <c r="KL25" s="376"/>
      <c r="KM25" s="376"/>
      <c r="KN25" s="376"/>
      <c r="KO25" s="376"/>
      <c r="KP25" s="376"/>
      <c r="KQ25" s="376"/>
      <c r="KR25" s="376"/>
      <c r="KS25" s="376"/>
      <c r="KT25" s="376"/>
      <c r="KU25" s="376"/>
      <c r="KV25" s="376"/>
      <c r="KW25" s="376"/>
      <c r="KX25" s="376"/>
      <c r="KY25" s="376"/>
      <c r="KZ25" s="376"/>
      <c r="LA25" s="376"/>
      <c r="LB25" s="376"/>
      <c r="LC25" s="376"/>
      <c r="LD25" s="376"/>
      <c r="LE25" s="376"/>
      <c r="LF25" s="376"/>
      <c r="LG25" s="376"/>
      <c r="LH25" s="376"/>
      <c r="LI25" s="376"/>
    </row>
    <row r="26" spans="1:321">
      <c r="D26" s="74">
        <v>7133</v>
      </c>
      <c r="E26" s="78" t="s">
        <v>57</v>
      </c>
      <c r="F26" s="104"/>
      <c r="G26" s="105"/>
      <c r="H26" s="105"/>
      <c r="I26" s="105"/>
      <c r="J26" s="105"/>
      <c r="K26" s="105"/>
      <c r="L26" s="105"/>
      <c r="M26" s="105"/>
      <c r="N26" s="105"/>
      <c r="O26" s="105"/>
      <c r="P26" s="105"/>
      <c r="Q26" s="106"/>
      <c r="R26" s="104"/>
      <c r="S26" s="105"/>
      <c r="T26" s="105"/>
      <c r="U26" s="105"/>
      <c r="V26" s="105"/>
      <c r="W26" s="105"/>
      <c r="X26" s="105"/>
      <c r="Y26" s="105"/>
      <c r="Z26" s="105"/>
      <c r="AA26" s="105"/>
      <c r="AB26" s="105"/>
      <c r="AC26" s="106"/>
      <c r="AD26" s="104"/>
      <c r="AE26" s="105"/>
      <c r="AF26" s="105"/>
      <c r="AG26" s="105"/>
      <c r="AH26" s="105"/>
      <c r="AI26" s="105"/>
      <c r="AJ26" s="105"/>
      <c r="AK26" s="105"/>
      <c r="AL26" s="105"/>
      <c r="AM26" s="105"/>
      <c r="AN26" s="105"/>
      <c r="AO26" s="106"/>
      <c r="AP26" s="104"/>
      <c r="AQ26" s="105"/>
      <c r="AR26" s="105"/>
      <c r="AS26" s="105"/>
      <c r="AT26" s="105"/>
      <c r="AU26" s="105"/>
      <c r="AV26" s="105"/>
      <c r="AW26" s="105"/>
      <c r="AX26" s="105"/>
      <c r="AY26" s="105"/>
      <c r="AZ26" s="105"/>
      <c r="BA26" s="106"/>
      <c r="BB26" s="104"/>
      <c r="BC26" s="105"/>
      <c r="BD26" s="105"/>
      <c r="BE26" s="105"/>
      <c r="BF26" s="105"/>
      <c r="BG26" s="105"/>
      <c r="BH26" s="105"/>
      <c r="BI26" s="105"/>
      <c r="BJ26" s="105"/>
      <c r="BK26" s="105"/>
      <c r="BL26" s="105"/>
      <c r="BM26" s="106"/>
      <c r="BN26" s="104"/>
      <c r="BO26" s="105"/>
      <c r="BP26" s="105"/>
      <c r="BQ26" s="105"/>
      <c r="BR26" s="105"/>
      <c r="BS26" s="105"/>
      <c r="BT26" s="105"/>
      <c r="BU26" s="105"/>
      <c r="BV26" s="105"/>
      <c r="BW26" s="105"/>
      <c r="BX26" s="105"/>
      <c r="BY26" s="106"/>
      <c r="BZ26" s="105"/>
      <c r="CA26" s="105"/>
      <c r="CB26" s="105"/>
      <c r="CC26" s="105"/>
      <c r="CD26" s="105"/>
      <c r="CE26" s="105"/>
      <c r="CF26" s="105"/>
      <c r="CG26" s="105"/>
      <c r="CH26" s="105"/>
      <c r="CI26" s="105"/>
      <c r="CJ26" s="105"/>
      <c r="CK26" s="105"/>
      <c r="CL26" s="104">
        <v>7635.0399999999991</v>
      </c>
      <c r="CM26" s="105">
        <v>9839.27</v>
      </c>
      <c r="CN26" s="105">
        <v>13749.619999999999</v>
      </c>
      <c r="CO26" s="105">
        <v>30237.239999999994</v>
      </c>
      <c r="CP26" s="105">
        <v>51941.319999999985</v>
      </c>
      <c r="CQ26" s="105">
        <v>88623.709999999992</v>
      </c>
      <c r="CR26" s="105">
        <v>163284.24</v>
      </c>
      <c r="CS26" s="105">
        <v>197232.93000000005</v>
      </c>
      <c r="CT26" s="105">
        <v>111463.84999999999</v>
      </c>
      <c r="CU26" s="105">
        <v>50426.220000000008</v>
      </c>
      <c r="CV26" s="105">
        <v>31073.220000000005</v>
      </c>
      <c r="CW26" s="106">
        <v>12430.33</v>
      </c>
      <c r="CX26" s="104">
        <v>8119.6</v>
      </c>
      <c r="CY26" s="105">
        <v>9491.69</v>
      </c>
      <c r="CZ26" s="105">
        <v>11037.38</v>
      </c>
      <c r="DA26" s="105">
        <v>15407.26</v>
      </c>
      <c r="DB26" s="105">
        <v>23006.79</v>
      </c>
      <c r="DC26" s="105">
        <v>53188.68</v>
      </c>
      <c r="DD26" s="105">
        <v>116408.5</v>
      </c>
      <c r="DE26" s="105">
        <v>226076.19</v>
      </c>
      <c r="DF26" s="105">
        <v>102526.32</v>
      </c>
      <c r="DG26" s="105">
        <v>52441.97</v>
      </c>
      <c r="DH26" s="105">
        <v>12614.08</v>
      </c>
      <c r="DI26" s="106">
        <v>13870.62</v>
      </c>
      <c r="DJ26" s="104">
        <v>8869.4399999999987</v>
      </c>
      <c r="DK26" s="105">
        <v>10376.969999999998</v>
      </c>
      <c r="DL26" s="105">
        <v>10335.65</v>
      </c>
      <c r="DM26" s="105">
        <v>17910.239999999998</v>
      </c>
      <c r="DN26" s="105">
        <v>30816.6</v>
      </c>
      <c r="DO26" s="105">
        <v>75975.209999999992</v>
      </c>
      <c r="DP26" s="105">
        <v>198529.74</v>
      </c>
      <c r="DQ26" s="105">
        <v>296917.56999999995</v>
      </c>
      <c r="DR26" s="105">
        <v>123895.80999999998</v>
      </c>
      <c r="DS26" s="105">
        <v>52619.149999999994</v>
      </c>
      <c r="DT26" s="105">
        <v>25217.25</v>
      </c>
      <c r="DU26" s="106">
        <v>22976.560000000001</v>
      </c>
      <c r="DV26" s="337">
        <v>17074.490000000002</v>
      </c>
      <c r="DW26" s="337">
        <v>22967.040000000001</v>
      </c>
      <c r="DX26" s="337">
        <v>26715.42</v>
      </c>
      <c r="DY26" s="337">
        <v>27081.02</v>
      </c>
      <c r="DZ26" s="337">
        <v>55185.38</v>
      </c>
      <c r="EA26" s="337">
        <v>105249.26</v>
      </c>
      <c r="EB26" s="337">
        <v>247068.31</v>
      </c>
      <c r="EC26" s="373">
        <v>383280.64000000001</v>
      </c>
      <c r="ED26" s="373">
        <v>194602.14</v>
      </c>
      <c r="EE26" s="373">
        <v>70791.399999999994</v>
      </c>
      <c r="EF26" s="373">
        <v>30364.41</v>
      </c>
      <c r="EG26" s="373">
        <v>18179.259999999998</v>
      </c>
      <c r="EH26" s="376">
        <v>17936.740000000002</v>
      </c>
      <c r="EI26" s="376">
        <v>29045.1</v>
      </c>
      <c r="EJ26" s="376">
        <v>29271.49</v>
      </c>
      <c r="EK26" s="376">
        <v>28676.27</v>
      </c>
      <c r="EL26" s="376">
        <v>54945.86</v>
      </c>
      <c r="EM26" s="376">
        <v>136681.21</v>
      </c>
      <c r="EN26" s="376">
        <v>303933.09000000003</v>
      </c>
      <c r="EO26" s="376">
        <v>401179.76</v>
      </c>
      <c r="EP26" s="376">
        <v>204730.39</v>
      </c>
      <c r="EQ26" s="376">
        <v>92200</v>
      </c>
      <c r="ER26" s="376">
        <v>36222.43</v>
      </c>
      <c r="ES26" s="376"/>
      <c r="ET26" s="376">
        <v>21633.83</v>
      </c>
      <c r="EU26" s="376">
        <v>24453.21</v>
      </c>
      <c r="EV26" s="376">
        <v>30364.14</v>
      </c>
      <c r="EW26" s="376">
        <v>45135.75</v>
      </c>
      <c r="EX26" s="376">
        <v>73298.429999999993</v>
      </c>
      <c r="EY26" s="376">
        <v>154167.12</v>
      </c>
      <c r="EZ26" s="376">
        <v>354192.61</v>
      </c>
      <c r="FA26" s="376">
        <v>425912.93</v>
      </c>
      <c r="FB26" s="376">
        <v>234762.1</v>
      </c>
      <c r="FC26" s="376">
        <v>119042.18</v>
      </c>
      <c r="FD26" s="376">
        <v>76747.570000000007</v>
      </c>
      <c r="FE26" s="376">
        <v>29512.58</v>
      </c>
      <c r="FF26" s="376">
        <v>24775.52</v>
      </c>
      <c r="FG26" s="376"/>
      <c r="FH26" s="376"/>
      <c r="FI26" s="376"/>
      <c r="FJ26" s="376"/>
      <c r="FK26" s="376"/>
      <c r="FL26" s="376"/>
      <c r="FM26" s="376"/>
      <c r="FN26" s="376"/>
      <c r="FO26" s="376"/>
      <c r="FP26" s="376"/>
      <c r="FQ26" s="376"/>
      <c r="FR26" s="376"/>
      <c r="FS26" s="376"/>
      <c r="FT26" s="376"/>
      <c r="FU26" s="376"/>
      <c r="FV26" s="376"/>
      <c r="FW26" s="376"/>
      <c r="FX26" s="376"/>
      <c r="FY26" s="376"/>
      <c r="FZ26" s="376"/>
      <c r="GA26" s="376"/>
      <c r="GB26" s="376"/>
      <c r="GC26" s="376"/>
      <c r="GD26" s="376"/>
      <c r="GE26" s="376"/>
      <c r="GF26" s="376"/>
      <c r="GG26" s="376"/>
      <c r="GH26" s="376"/>
      <c r="GI26" s="376"/>
      <c r="GJ26" s="376"/>
      <c r="GK26" s="376"/>
      <c r="GL26" s="376"/>
      <c r="GM26" s="376"/>
      <c r="GN26" s="376"/>
      <c r="GO26" s="376"/>
      <c r="GP26" s="376"/>
      <c r="GQ26" s="376"/>
      <c r="GR26" s="376"/>
      <c r="GS26" s="376"/>
      <c r="GT26" s="376"/>
      <c r="GU26" s="376"/>
      <c r="GV26" s="376"/>
      <c r="GW26" s="376"/>
      <c r="GX26" s="376"/>
      <c r="GY26" s="376"/>
      <c r="GZ26" s="376"/>
      <c r="HA26" s="376"/>
      <c r="HB26" s="376"/>
      <c r="HC26" s="376"/>
      <c r="HD26" s="376"/>
      <c r="HE26" s="376"/>
      <c r="HF26" s="376"/>
      <c r="HG26" s="376"/>
      <c r="HH26" s="376"/>
      <c r="HI26" s="376"/>
      <c r="HJ26" s="376"/>
      <c r="HK26" s="376"/>
      <c r="HL26" s="376"/>
      <c r="HM26" s="376"/>
      <c r="HN26" s="376"/>
      <c r="HO26" s="376"/>
      <c r="HP26" s="376"/>
      <c r="HQ26" s="376"/>
      <c r="HR26" s="376"/>
      <c r="HS26" s="376"/>
      <c r="HT26" s="376"/>
      <c r="HU26" s="376"/>
      <c r="HV26" s="376"/>
      <c r="HW26" s="376"/>
      <c r="HX26" s="376"/>
      <c r="HY26" s="376"/>
      <c r="HZ26" s="376"/>
      <c r="IA26" s="376"/>
      <c r="IB26" s="376"/>
      <c r="IC26" s="376"/>
      <c r="ID26" s="376"/>
      <c r="IE26" s="376"/>
      <c r="IF26" s="376"/>
      <c r="IG26" s="376"/>
      <c r="IH26" s="376"/>
      <c r="II26" s="376"/>
      <c r="IJ26" s="376"/>
      <c r="IK26" s="376"/>
      <c r="IL26" s="376"/>
      <c r="IM26" s="376"/>
      <c r="IN26" s="376"/>
      <c r="IO26" s="376"/>
      <c r="IP26" s="376"/>
      <c r="IQ26" s="376"/>
      <c r="IR26" s="376"/>
      <c r="IS26" s="376"/>
      <c r="IT26" s="376"/>
      <c r="IU26" s="376"/>
      <c r="IV26" s="376"/>
      <c r="IW26" s="376"/>
      <c r="IX26" s="376"/>
      <c r="IY26" s="376"/>
      <c r="IZ26" s="376"/>
      <c r="JA26" s="376"/>
      <c r="JB26" s="376"/>
      <c r="JC26" s="376"/>
      <c r="JD26" s="376"/>
      <c r="JE26" s="376"/>
      <c r="JF26" s="376"/>
      <c r="JG26" s="376"/>
      <c r="JH26" s="376"/>
      <c r="JI26" s="376"/>
      <c r="JJ26" s="376"/>
      <c r="JK26" s="376"/>
      <c r="JL26" s="376"/>
      <c r="JM26" s="376"/>
      <c r="JN26" s="376"/>
      <c r="JO26" s="376"/>
      <c r="JP26" s="376"/>
      <c r="JQ26" s="376"/>
      <c r="JR26" s="376"/>
      <c r="JS26" s="376"/>
      <c r="JT26" s="376"/>
      <c r="JU26" s="376"/>
      <c r="JV26" s="376"/>
      <c r="JW26" s="376"/>
      <c r="JX26" s="376"/>
      <c r="JY26" s="376"/>
      <c r="JZ26" s="376"/>
      <c r="KA26" s="376"/>
      <c r="KB26" s="376"/>
      <c r="KC26" s="376"/>
      <c r="KD26" s="376"/>
      <c r="KE26" s="376"/>
      <c r="KF26" s="376"/>
      <c r="KG26" s="376"/>
      <c r="KH26" s="376"/>
      <c r="KI26" s="376"/>
      <c r="KJ26" s="376"/>
      <c r="KK26" s="376"/>
      <c r="KL26" s="376"/>
      <c r="KM26" s="376"/>
      <c r="KN26" s="376"/>
      <c r="KO26" s="376"/>
      <c r="KP26" s="376"/>
      <c r="KQ26" s="376"/>
      <c r="KR26" s="376"/>
      <c r="KS26" s="376"/>
      <c r="KT26" s="376"/>
      <c r="KU26" s="376"/>
      <c r="KV26" s="376"/>
      <c r="KW26" s="376"/>
      <c r="KX26" s="376"/>
      <c r="KY26" s="376"/>
      <c r="KZ26" s="376"/>
      <c r="LA26" s="376"/>
      <c r="LB26" s="376"/>
      <c r="LC26" s="376"/>
      <c r="LD26" s="376"/>
      <c r="LE26" s="376"/>
      <c r="LF26" s="376"/>
      <c r="LG26" s="376"/>
      <c r="LH26" s="376"/>
      <c r="LI26" s="376"/>
    </row>
    <row r="27" spans="1:321">
      <c r="D27" s="74">
        <v>7136</v>
      </c>
      <c r="E27" s="78" t="s">
        <v>63</v>
      </c>
      <c r="F27" s="104"/>
      <c r="G27" s="105"/>
      <c r="H27" s="105"/>
      <c r="I27" s="105"/>
      <c r="J27" s="105"/>
      <c r="K27" s="105"/>
      <c r="L27" s="105"/>
      <c r="M27" s="105"/>
      <c r="N27" s="105"/>
      <c r="O27" s="105"/>
      <c r="P27" s="105"/>
      <c r="Q27" s="106"/>
      <c r="R27" s="104"/>
      <c r="S27" s="105"/>
      <c r="T27" s="105"/>
      <c r="U27" s="105"/>
      <c r="V27" s="105"/>
      <c r="W27" s="105"/>
      <c r="X27" s="105"/>
      <c r="Y27" s="105"/>
      <c r="Z27" s="105"/>
      <c r="AA27" s="105"/>
      <c r="AB27" s="105"/>
      <c r="AC27" s="106"/>
      <c r="AD27" s="104"/>
      <c r="AE27" s="105"/>
      <c r="AF27" s="105"/>
      <c r="AG27" s="105"/>
      <c r="AH27" s="105"/>
      <c r="AI27" s="105"/>
      <c r="AJ27" s="105"/>
      <c r="AK27" s="105"/>
      <c r="AL27" s="105"/>
      <c r="AM27" s="105"/>
      <c r="AN27" s="105"/>
      <c r="AO27" s="106"/>
      <c r="AP27" s="104"/>
      <c r="AQ27" s="105"/>
      <c r="AR27" s="105"/>
      <c r="AS27" s="105"/>
      <c r="AT27" s="105"/>
      <c r="AU27" s="105"/>
      <c r="AV27" s="105"/>
      <c r="AW27" s="105"/>
      <c r="AX27" s="105"/>
      <c r="AY27" s="105"/>
      <c r="AZ27" s="105"/>
      <c r="BA27" s="106"/>
      <c r="BB27" s="104"/>
      <c r="BC27" s="105"/>
      <c r="BD27" s="105"/>
      <c r="BE27" s="105"/>
      <c r="BF27" s="105"/>
      <c r="BG27" s="105"/>
      <c r="BH27" s="105"/>
      <c r="BI27" s="105"/>
      <c r="BJ27" s="105"/>
      <c r="BK27" s="105"/>
      <c r="BL27" s="105"/>
      <c r="BM27" s="106"/>
      <c r="BN27" s="104"/>
      <c r="BO27" s="105"/>
      <c r="BP27" s="105"/>
      <c r="BQ27" s="105"/>
      <c r="BR27" s="105"/>
      <c r="BS27" s="105"/>
      <c r="BT27" s="105"/>
      <c r="BU27" s="105"/>
      <c r="BV27" s="105"/>
      <c r="BW27" s="105"/>
      <c r="BX27" s="105"/>
      <c r="BY27" s="106"/>
      <c r="BZ27" s="105"/>
      <c r="CA27" s="105"/>
      <c r="CB27" s="105"/>
      <c r="CC27" s="105"/>
      <c r="CD27" s="105"/>
      <c r="CE27" s="105"/>
      <c r="CF27" s="105"/>
      <c r="CG27" s="105"/>
      <c r="CH27" s="105"/>
      <c r="CI27" s="105"/>
      <c r="CJ27" s="105"/>
      <c r="CK27" s="105"/>
      <c r="CL27" s="104">
        <v>364382.71</v>
      </c>
      <c r="CM27" s="105">
        <v>1044594.5499999998</v>
      </c>
      <c r="CN27" s="105">
        <v>1377488.06</v>
      </c>
      <c r="CO27" s="105">
        <v>1058438.4500000002</v>
      </c>
      <c r="CP27" s="105">
        <v>1042906.9500000002</v>
      </c>
      <c r="CQ27" s="105">
        <v>770438.28</v>
      </c>
      <c r="CR27" s="105">
        <v>1415558.3299999998</v>
      </c>
      <c r="CS27" s="105">
        <v>1217336.3799999999</v>
      </c>
      <c r="CT27" s="105">
        <v>659022.85999999975</v>
      </c>
      <c r="CU27" s="105">
        <v>1786343.1099999999</v>
      </c>
      <c r="CV27" s="105">
        <v>1154986.6099999999</v>
      </c>
      <c r="CW27" s="106">
        <v>1970770.5199999998</v>
      </c>
      <c r="CX27" s="104">
        <v>320295.69</v>
      </c>
      <c r="CY27" s="105">
        <v>707844.54</v>
      </c>
      <c r="CZ27" s="105">
        <v>80579.41</v>
      </c>
      <c r="DA27" s="105">
        <v>129318.89</v>
      </c>
      <c r="DB27" s="105">
        <v>113608.98</v>
      </c>
      <c r="DC27" s="105">
        <v>106917.6</v>
      </c>
      <c r="DD27" s="105">
        <v>164812.34</v>
      </c>
      <c r="DE27" s="105">
        <v>212985.45</v>
      </c>
      <c r="DF27" s="105">
        <v>232558.61</v>
      </c>
      <c r="DG27" s="105">
        <v>218215.36</v>
      </c>
      <c r="DH27" s="105">
        <v>171294.91</v>
      </c>
      <c r="DI27" s="106">
        <v>246315.58</v>
      </c>
      <c r="DJ27" s="104">
        <v>118321.04000000001</v>
      </c>
      <c r="DK27" s="105">
        <v>152552.66999999998</v>
      </c>
      <c r="DL27" s="105">
        <v>80775.640000000014</v>
      </c>
      <c r="DM27" s="105">
        <v>134138.91999999995</v>
      </c>
      <c r="DN27" s="105">
        <v>113213.83999999998</v>
      </c>
      <c r="DO27" s="105">
        <v>124723.89999999998</v>
      </c>
      <c r="DP27" s="105">
        <v>181479.16999999995</v>
      </c>
      <c r="DQ27" s="105">
        <v>245128.36</v>
      </c>
      <c r="DR27" s="105">
        <v>269480.39</v>
      </c>
      <c r="DS27" s="105">
        <v>202251.75</v>
      </c>
      <c r="DT27" s="105">
        <v>205946.15999999997</v>
      </c>
      <c r="DU27" s="106">
        <v>256133.48</v>
      </c>
      <c r="DV27" s="337">
        <v>90100.33</v>
      </c>
      <c r="DW27" s="337">
        <v>85358.61</v>
      </c>
      <c r="DX27" s="337">
        <v>108010.72</v>
      </c>
      <c r="DY27" s="337">
        <v>161180.69</v>
      </c>
      <c r="DZ27" s="337">
        <v>179975.42</v>
      </c>
      <c r="EA27" s="337">
        <v>161049.98000000001</v>
      </c>
      <c r="EB27" s="337">
        <v>205089.07</v>
      </c>
      <c r="EC27" s="373">
        <v>272990.26</v>
      </c>
      <c r="ED27" s="373">
        <v>212600.42</v>
      </c>
      <c r="EE27" s="373">
        <v>201337.63</v>
      </c>
      <c r="EF27" s="373">
        <v>234661.32</v>
      </c>
      <c r="EG27" s="373">
        <v>291974.82</v>
      </c>
      <c r="EH27" s="376">
        <v>88115.07</v>
      </c>
      <c r="EI27" s="376">
        <v>117852.68</v>
      </c>
      <c r="EJ27" s="376">
        <v>93526.63</v>
      </c>
      <c r="EK27" s="376">
        <v>123417.01</v>
      </c>
      <c r="EL27" s="376">
        <v>135486.6</v>
      </c>
      <c r="EM27" s="376">
        <v>225998.71</v>
      </c>
      <c r="EN27" s="376">
        <v>208494.23</v>
      </c>
      <c r="EO27" s="376">
        <v>264663.5</v>
      </c>
      <c r="EP27" s="376">
        <v>222945.14</v>
      </c>
      <c r="EQ27" s="376">
        <v>259930.36</v>
      </c>
      <c r="ER27" s="376">
        <v>257165.18</v>
      </c>
      <c r="ES27" s="376"/>
      <c r="ET27" s="376">
        <v>98435.1</v>
      </c>
      <c r="EU27" s="376">
        <v>168116.08</v>
      </c>
      <c r="EV27" s="376">
        <v>134745.35</v>
      </c>
      <c r="EW27" s="376">
        <v>140517.51</v>
      </c>
      <c r="EX27" s="376">
        <v>174985.39</v>
      </c>
      <c r="EY27" s="376">
        <v>187015.15</v>
      </c>
      <c r="EZ27" s="376">
        <v>296943.90999999997</v>
      </c>
      <c r="FA27" s="376">
        <v>298587.98</v>
      </c>
      <c r="FB27" s="376">
        <v>275378.65999999997</v>
      </c>
      <c r="FC27" s="376">
        <v>293396.25</v>
      </c>
      <c r="FD27" s="376">
        <v>249259.39</v>
      </c>
      <c r="FE27" s="376">
        <v>301484.77</v>
      </c>
      <c r="FF27" s="376">
        <v>112567.27</v>
      </c>
      <c r="FG27" s="376"/>
      <c r="FH27" s="376"/>
      <c r="FI27" s="376"/>
      <c r="FJ27" s="376"/>
      <c r="FK27" s="376"/>
      <c r="FL27" s="376"/>
      <c r="FM27" s="376"/>
      <c r="FN27" s="376"/>
      <c r="FO27" s="376"/>
      <c r="FP27" s="376"/>
      <c r="FQ27" s="376"/>
      <c r="FR27" s="376"/>
      <c r="FS27" s="376"/>
      <c r="FT27" s="376"/>
      <c r="FU27" s="376"/>
      <c r="FV27" s="376"/>
      <c r="FW27" s="376"/>
      <c r="FX27" s="376"/>
      <c r="FY27" s="376"/>
      <c r="FZ27" s="376"/>
      <c r="GA27" s="376"/>
      <c r="GB27" s="376"/>
      <c r="GC27" s="376"/>
      <c r="GD27" s="376"/>
      <c r="GE27" s="376"/>
      <c r="GF27" s="376"/>
      <c r="GG27" s="376"/>
      <c r="GH27" s="376"/>
      <c r="GI27" s="376"/>
      <c r="GJ27" s="376"/>
      <c r="GK27" s="376"/>
      <c r="GL27" s="376"/>
      <c r="GM27" s="376"/>
      <c r="GN27" s="376"/>
      <c r="GO27" s="376"/>
      <c r="GP27" s="376"/>
      <c r="GQ27" s="376"/>
      <c r="GR27" s="376"/>
      <c r="GS27" s="376"/>
      <c r="GT27" s="376"/>
      <c r="GU27" s="376"/>
      <c r="GV27" s="376"/>
      <c r="GW27" s="376"/>
      <c r="GX27" s="376"/>
      <c r="GY27" s="376"/>
      <c r="GZ27" s="376"/>
      <c r="HA27" s="376"/>
      <c r="HB27" s="376"/>
      <c r="HC27" s="376"/>
      <c r="HD27" s="376"/>
      <c r="HE27" s="376"/>
      <c r="HF27" s="376"/>
      <c r="HG27" s="376"/>
      <c r="HH27" s="376"/>
      <c r="HI27" s="376"/>
      <c r="HJ27" s="376"/>
      <c r="HK27" s="376"/>
      <c r="HL27" s="376"/>
      <c r="HM27" s="376"/>
      <c r="HN27" s="376"/>
      <c r="HO27" s="376"/>
      <c r="HP27" s="376"/>
      <c r="HQ27" s="376"/>
      <c r="HR27" s="376"/>
      <c r="HS27" s="376"/>
      <c r="HT27" s="376"/>
      <c r="HU27" s="376"/>
      <c r="HV27" s="376"/>
      <c r="HW27" s="376"/>
      <c r="HX27" s="376"/>
      <c r="HY27" s="376"/>
      <c r="HZ27" s="376"/>
      <c r="IA27" s="376"/>
      <c r="IB27" s="376"/>
      <c r="IC27" s="376"/>
      <c r="ID27" s="376"/>
      <c r="IE27" s="376"/>
      <c r="IF27" s="376"/>
      <c r="IG27" s="376"/>
      <c r="IH27" s="376"/>
      <c r="II27" s="376"/>
      <c r="IJ27" s="376"/>
      <c r="IK27" s="376"/>
      <c r="IL27" s="376"/>
      <c r="IM27" s="376"/>
      <c r="IN27" s="376"/>
      <c r="IO27" s="376"/>
      <c r="IP27" s="376"/>
      <c r="IQ27" s="376"/>
      <c r="IR27" s="376"/>
      <c r="IS27" s="376"/>
      <c r="IT27" s="376"/>
      <c r="IU27" s="376"/>
      <c r="IV27" s="376"/>
      <c r="IW27" s="376"/>
      <c r="IX27" s="376"/>
      <c r="IY27" s="376"/>
      <c r="IZ27" s="376"/>
      <c r="JA27" s="376"/>
      <c r="JB27" s="376"/>
      <c r="JC27" s="376"/>
      <c r="JD27" s="376"/>
      <c r="JE27" s="376"/>
      <c r="JF27" s="376"/>
      <c r="JG27" s="376"/>
      <c r="JH27" s="376"/>
      <c r="JI27" s="376"/>
      <c r="JJ27" s="376"/>
      <c r="JK27" s="376"/>
      <c r="JL27" s="376"/>
      <c r="JM27" s="376"/>
      <c r="JN27" s="376"/>
      <c r="JO27" s="376"/>
      <c r="JP27" s="376"/>
      <c r="JQ27" s="376"/>
      <c r="JR27" s="376"/>
      <c r="JS27" s="376"/>
      <c r="JT27" s="376"/>
      <c r="JU27" s="376"/>
      <c r="JV27" s="376"/>
      <c r="JW27" s="376"/>
      <c r="JX27" s="376"/>
      <c r="JY27" s="376"/>
      <c r="JZ27" s="376"/>
      <c r="KA27" s="376"/>
      <c r="KB27" s="376"/>
      <c r="KC27" s="376"/>
      <c r="KD27" s="376"/>
      <c r="KE27" s="376"/>
      <c r="KF27" s="376"/>
      <c r="KG27" s="376"/>
      <c r="KH27" s="376"/>
      <c r="KI27" s="376"/>
      <c r="KJ27" s="376"/>
      <c r="KK27" s="376"/>
      <c r="KL27" s="376"/>
      <c r="KM27" s="376"/>
      <c r="KN27" s="376"/>
      <c r="KO27" s="376"/>
      <c r="KP27" s="376"/>
      <c r="KQ27" s="376"/>
      <c r="KR27" s="376"/>
      <c r="KS27" s="376"/>
      <c r="KT27" s="376"/>
      <c r="KU27" s="376"/>
      <c r="KV27" s="376"/>
      <c r="KW27" s="376"/>
      <c r="KX27" s="376"/>
      <c r="KY27" s="376"/>
      <c r="KZ27" s="376"/>
      <c r="LA27" s="376"/>
      <c r="LB27" s="376"/>
      <c r="LC27" s="376"/>
      <c r="LD27" s="376"/>
      <c r="LE27" s="376"/>
      <c r="LF27" s="376"/>
      <c r="LG27" s="376"/>
      <c r="LH27" s="376"/>
      <c r="LI27" s="376"/>
    </row>
    <row r="28" spans="1:321" s="9" customFormat="1">
      <c r="A28" s="139"/>
      <c r="B28" s="139"/>
      <c r="C28" s="139">
        <v>714</v>
      </c>
      <c r="D28" s="139">
        <v>714</v>
      </c>
      <c r="E28" s="140" t="s">
        <v>65</v>
      </c>
      <c r="F28" s="141"/>
      <c r="G28" s="142"/>
      <c r="H28" s="142"/>
      <c r="I28" s="142"/>
      <c r="J28" s="142"/>
      <c r="K28" s="142"/>
      <c r="L28" s="142"/>
      <c r="M28" s="142"/>
      <c r="N28" s="142"/>
      <c r="O28" s="142"/>
      <c r="P28" s="142"/>
      <c r="Q28" s="143"/>
      <c r="R28" s="141"/>
      <c r="S28" s="142"/>
      <c r="T28" s="142"/>
      <c r="U28" s="142"/>
      <c r="V28" s="142"/>
      <c r="W28" s="142"/>
      <c r="X28" s="142"/>
      <c r="Y28" s="142"/>
      <c r="Z28" s="142"/>
      <c r="AA28" s="142"/>
      <c r="AB28" s="142"/>
      <c r="AC28" s="143"/>
      <c r="AD28" s="141"/>
      <c r="AE28" s="142"/>
      <c r="AF28" s="142"/>
      <c r="AG28" s="142"/>
      <c r="AH28" s="142"/>
      <c r="AI28" s="142"/>
      <c r="AJ28" s="142"/>
      <c r="AK28" s="142"/>
      <c r="AL28" s="142"/>
      <c r="AM28" s="142"/>
      <c r="AN28" s="142"/>
      <c r="AO28" s="143"/>
      <c r="AP28" s="141"/>
      <c r="AQ28" s="142"/>
      <c r="AR28" s="142"/>
      <c r="AS28" s="142"/>
      <c r="AT28" s="142"/>
      <c r="AU28" s="142"/>
      <c r="AV28" s="142"/>
      <c r="AW28" s="142"/>
      <c r="AX28" s="142"/>
      <c r="AY28" s="142"/>
      <c r="AZ28" s="142"/>
      <c r="BA28" s="143"/>
      <c r="BB28" s="141"/>
      <c r="BC28" s="142"/>
      <c r="BD28" s="142"/>
      <c r="BE28" s="142"/>
      <c r="BF28" s="142"/>
      <c r="BG28" s="142"/>
      <c r="BH28" s="142"/>
      <c r="BI28" s="142"/>
      <c r="BJ28" s="142"/>
      <c r="BK28" s="142"/>
      <c r="BL28" s="142"/>
      <c r="BM28" s="143"/>
      <c r="BN28" s="141"/>
      <c r="BO28" s="142"/>
      <c r="BP28" s="142"/>
      <c r="BQ28" s="142"/>
      <c r="BR28" s="142"/>
      <c r="BS28" s="142"/>
      <c r="BT28" s="142"/>
      <c r="BU28" s="142"/>
      <c r="BV28" s="142"/>
      <c r="BW28" s="142"/>
      <c r="BX28" s="142"/>
      <c r="BY28" s="143"/>
      <c r="BZ28" s="142"/>
      <c r="CA28" s="142"/>
      <c r="CB28" s="142"/>
      <c r="CC28" s="142"/>
      <c r="CD28" s="142"/>
      <c r="CE28" s="142"/>
      <c r="CF28" s="142"/>
      <c r="CG28" s="142"/>
      <c r="CH28" s="142"/>
      <c r="CI28" s="142"/>
      <c r="CJ28" s="142"/>
      <c r="CK28" s="142"/>
      <c r="CL28" s="141">
        <v>893749.16999999993</v>
      </c>
      <c r="CM28" s="142">
        <v>1163449.2899999996</v>
      </c>
      <c r="CN28" s="142">
        <v>1397810.9500000002</v>
      </c>
      <c r="CO28" s="142">
        <v>988260.99000000022</v>
      </c>
      <c r="CP28" s="142">
        <v>663493.42000000004</v>
      </c>
      <c r="CQ28" s="142">
        <v>985589.2799999998</v>
      </c>
      <c r="CR28" s="142">
        <v>1220629.8</v>
      </c>
      <c r="CS28" s="142">
        <v>1071856.1399999999</v>
      </c>
      <c r="CT28" s="142">
        <v>1326309.73</v>
      </c>
      <c r="CU28" s="142">
        <v>1344708.9499999997</v>
      </c>
      <c r="CV28" s="142">
        <v>1250084.5299999996</v>
      </c>
      <c r="CW28" s="143">
        <v>927547.93</v>
      </c>
      <c r="CX28" s="141">
        <f t="shared" ref="CX28:DI28" si="3">+SUM(CX29:CX34)</f>
        <v>1287580.6800000002</v>
      </c>
      <c r="CY28" s="142">
        <f t="shared" si="3"/>
        <v>715085.05</v>
      </c>
      <c r="CZ28" s="142">
        <f t="shared" si="3"/>
        <v>890846.15</v>
      </c>
      <c r="DA28" s="142">
        <f t="shared" si="3"/>
        <v>876230.8</v>
      </c>
      <c r="DB28" s="142">
        <f t="shared" si="3"/>
        <v>1494813.69</v>
      </c>
      <c r="DC28" s="142">
        <f t="shared" si="3"/>
        <v>1663478.84</v>
      </c>
      <c r="DD28" s="142">
        <f t="shared" si="3"/>
        <v>1730168.3699999999</v>
      </c>
      <c r="DE28" s="142">
        <f t="shared" si="3"/>
        <v>1561341.1400000001</v>
      </c>
      <c r="DF28" s="142">
        <f t="shared" si="3"/>
        <v>1413088.9</v>
      </c>
      <c r="DG28" s="142">
        <f t="shared" si="3"/>
        <v>2751386.49</v>
      </c>
      <c r="DH28" s="142">
        <f t="shared" si="3"/>
        <v>1144837.4099999999</v>
      </c>
      <c r="DI28" s="143">
        <f t="shared" si="3"/>
        <v>1813161.67</v>
      </c>
      <c r="DJ28" s="141">
        <v>704766.22</v>
      </c>
      <c r="DK28" s="142">
        <v>1085966.3999999999</v>
      </c>
      <c r="DL28" s="142">
        <v>1540359.5299999998</v>
      </c>
      <c r="DM28" s="142">
        <v>925997.17999999993</v>
      </c>
      <c r="DN28" s="142">
        <v>2000871.4600000004</v>
      </c>
      <c r="DO28" s="142">
        <v>3067345.3699999996</v>
      </c>
      <c r="DP28" s="142">
        <v>3701757.8800000008</v>
      </c>
      <c r="DQ28" s="142">
        <v>3472067.0699999994</v>
      </c>
      <c r="DR28" s="142">
        <v>4203901.9700000007</v>
      </c>
      <c r="DS28" s="142">
        <v>3485443.89</v>
      </c>
      <c r="DT28" s="142">
        <v>2847513.03</v>
      </c>
      <c r="DU28" s="143">
        <v>2594011.2999999998</v>
      </c>
      <c r="DV28" s="338">
        <v>1625009.97</v>
      </c>
      <c r="DW28" s="338">
        <v>1267094.5</v>
      </c>
      <c r="DX28" s="338">
        <v>1342211.4000000001</v>
      </c>
      <c r="DY28" s="338">
        <v>1888588.55</v>
      </c>
      <c r="DZ28" s="338">
        <v>1395110.23</v>
      </c>
      <c r="EA28" s="338">
        <v>1812519.24</v>
      </c>
      <c r="EB28" s="338">
        <v>2714766.86</v>
      </c>
      <c r="EC28" s="377">
        <v>52525267.219999999</v>
      </c>
      <c r="ED28" s="377">
        <v>2386999.67</v>
      </c>
      <c r="EE28" s="377">
        <v>2766199.72</v>
      </c>
      <c r="EF28" s="377">
        <v>1672980.56</v>
      </c>
      <c r="EG28" s="377">
        <v>2546774.3800000004</v>
      </c>
      <c r="EH28" s="378">
        <v>1745843.13</v>
      </c>
      <c r="EI28" s="378">
        <v>1266650.8400000001</v>
      </c>
      <c r="EJ28" s="378">
        <v>1508161.35</v>
      </c>
      <c r="EK28" s="378">
        <v>1901163.79</v>
      </c>
      <c r="EL28" s="378">
        <v>1513570.26</v>
      </c>
      <c r="EM28" s="378">
        <v>830213.16</v>
      </c>
      <c r="EN28" s="378">
        <v>1705945.14</v>
      </c>
      <c r="EO28" s="378">
        <v>1608311.46</v>
      </c>
      <c r="EP28" s="378">
        <v>1107710.8999999999</v>
      </c>
      <c r="EQ28" s="378">
        <v>1997706.83</v>
      </c>
      <c r="ER28" s="378">
        <v>793640.92</v>
      </c>
      <c r="ES28" s="378">
        <v>2988857.35</v>
      </c>
      <c r="ET28" s="378">
        <v>1774503.57</v>
      </c>
      <c r="EU28" s="378">
        <v>1885893.46</v>
      </c>
      <c r="EV28" s="378">
        <v>2001213.06</v>
      </c>
      <c r="EW28" s="378">
        <v>2389766.7799999998</v>
      </c>
      <c r="EX28" s="378">
        <v>1530724.52</v>
      </c>
      <c r="EY28" s="378">
        <v>2860047.35</v>
      </c>
      <c r="EZ28" s="378">
        <v>3039336.91</v>
      </c>
      <c r="FA28" s="378">
        <v>1937135.94</v>
      </c>
      <c r="FB28" s="378">
        <v>1933671.64</v>
      </c>
      <c r="FC28" s="378">
        <v>2347083.83</v>
      </c>
      <c r="FD28" s="378">
        <v>2034357.41</v>
      </c>
      <c r="FE28" s="378">
        <v>2685804.61</v>
      </c>
      <c r="FF28" s="378">
        <v>2315003.25</v>
      </c>
      <c r="FG28" s="378"/>
      <c r="FH28" s="378"/>
      <c r="FI28" s="378"/>
      <c r="FJ28" s="378"/>
      <c r="FK28" s="378"/>
      <c r="FL28" s="378"/>
      <c r="FM28" s="378"/>
      <c r="FN28" s="378"/>
      <c r="FO28" s="378"/>
      <c r="FP28" s="378"/>
      <c r="FQ28" s="378"/>
      <c r="FR28" s="378"/>
      <c r="FS28" s="378"/>
      <c r="FT28" s="378"/>
      <c r="FU28" s="378"/>
      <c r="FV28" s="378"/>
      <c r="FW28" s="378"/>
      <c r="FX28" s="378"/>
      <c r="FY28" s="378"/>
      <c r="FZ28" s="378"/>
      <c r="GA28" s="378"/>
      <c r="GB28" s="378"/>
      <c r="GC28" s="378"/>
      <c r="GD28" s="378"/>
      <c r="GE28" s="378"/>
      <c r="GF28" s="378"/>
      <c r="GG28" s="378"/>
      <c r="GH28" s="378"/>
      <c r="GI28" s="378"/>
      <c r="GJ28" s="378"/>
      <c r="GK28" s="378"/>
      <c r="GL28" s="378"/>
      <c r="GM28" s="378"/>
      <c r="GN28" s="378"/>
      <c r="GO28" s="378"/>
      <c r="GP28" s="378"/>
      <c r="GQ28" s="378"/>
      <c r="GR28" s="378"/>
      <c r="GS28" s="378"/>
      <c r="GT28" s="378"/>
      <c r="GU28" s="378"/>
      <c r="GV28" s="378"/>
      <c r="GW28" s="378"/>
      <c r="GX28" s="378"/>
      <c r="GY28" s="378"/>
      <c r="GZ28" s="378"/>
      <c r="HA28" s="378"/>
      <c r="HB28" s="378"/>
      <c r="HC28" s="378"/>
      <c r="HD28" s="378"/>
      <c r="HE28" s="378"/>
      <c r="HF28" s="378"/>
      <c r="HG28" s="378"/>
      <c r="HH28" s="378"/>
      <c r="HI28" s="378"/>
      <c r="HJ28" s="378"/>
      <c r="HK28" s="378"/>
      <c r="HL28" s="378"/>
      <c r="HM28" s="378"/>
      <c r="HN28" s="378"/>
      <c r="HO28" s="378"/>
      <c r="HP28" s="378"/>
      <c r="HQ28" s="378"/>
      <c r="HR28" s="378"/>
      <c r="HS28" s="378"/>
      <c r="HT28" s="378"/>
      <c r="HU28" s="378"/>
      <c r="HV28" s="378"/>
      <c r="HW28" s="378"/>
      <c r="HX28" s="378"/>
      <c r="HY28" s="378"/>
      <c r="HZ28" s="378"/>
      <c r="IA28" s="378"/>
      <c r="IB28" s="378"/>
      <c r="IC28" s="378"/>
      <c r="ID28" s="378"/>
      <c r="IE28" s="378"/>
      <c r="IF28" s="378"/>
      <c r="IG28" s="378"/>
      <c r="IH28" s="378"/>
      <c r="II28" s="378"/>
      <c r="IJ28" s="378"/>
      <c r="IK28" s="378"/>
      <c r="IL28" s="378"/>
      <c r="IM28" s="378"/>
      <c r="IN28" s="378"/>
      <c r="IO28" s="378"/>
      <c r="IP28" s="378"/>
      <c r="IQ28" s="378"/>
      <c r="IR28" s="378"/>
      <c r="IS28" s="378"/>
      <c r="IT28" s="378"/>
      <c r="IU28" s="378"/>
      <c r="IV28" s="378"/>
      <c r="IW28" s="378"/>
      <c r="IX28" s="378"/>
      <c r="IY28" s="378"/>
      <c r="IZ28" s="378"/>
      <c r="JA28" s="378"/>
      <c r="JB28" s="378"/>
      <c r="JC28" s="378"/>
      <c r="JD28" s="378"/>
      <c r="JE28" s="378"/>
      <c r="JF28" s="378"/>
      <c r="JG28" s="378"/>
      <c r="JH28" s="378"/>
      <c r="JI28" s="378"/>
      <c r="JJ28" s="378"/>
      <c r="JK28" s="378"/>
      <c r="JL28" s="378"/>
      <c r="JM28" s="378"/>
      <c r="JN28" s="378"/>
      <c r="JO28" s="378"/>
      <c r="JP28" s="378"/>
      <c r="JQ28" s="378"/>
      <c r="JR28" s="378"/>
      <c r="JS28" s="378"/>
      <c r="JT28" s="378"/>
      <c r="JU28" s="378"/>
      <c r="JV28" s="378"/>
      <c r="JW28" s="378"/>
      <c r="JX28" s="378"/>
      <c r="JY28" s="378"/>
      <c r="JZ28" s="378"/>
      <c r="KA28" s="378"/>
      <c r="KB28" s="378"/>
      <c r="KC28" s="378"/>
      <c r="KD28" s="378"/>
      <c r="KE28" s="378"/>
      <c r="KF28" s="378"/>
      <c r="KG28" s="378"/>
      <c r="KH28" s="378"/>
      <c r="KI28" s="378"/>
      <c r="KJ28" s="378"/>
      <c r="KK28" s="378"/>
      <c r="KL28" s="378"/>
      <c r="KM28" s="378"/>
      <c r="KN28" s="378"/>
      <c r="KO28" s="378"/>
      <c r="KP28" s="378"/>
      <c r="KQ28" s="378"/>
      <c r="KR28" s="378"/>
      <c r="KS28" s="378"/>
      <c r="KT28" s="378"/>
      <c r="KU28" s="378"/>
      <c r="KV28" s="378"/>
      <c r="KW28" s="378"/>
      <c r="KX28" s="378"/>
      <c r="KY28" s="378"/>
      <c r="KZ28" s="378"/>
      <c r="LA28" s="378"/>
      <c r="LB28" s="378"/>
      <c r="LC28" s="378"/>
      <c r="LD28" s="378"/>
      <c r="LE28" s="378"/>
      <c r="LF28" s="378"/>
      <c r="LG28" s="378"/>
      <c r="LH28" s="378"/>
      <c r="LI28" s="378"/>
    </row>
    <row r="29" spans="1:321" ht="30">
      <c r="D29" s="74">
        <v>7141</v>
      </c>
      <c r="E29" s="78" t="s">
        <v>67</v>
      </c>
      <c r="F29" s="104"/>
      <c r="G29" s="105"/>
      <c r="H29" s="105"/>
      <c r="I29" s="105"/>
      <c r="J29" s="105"/>
      <c r="K29" s="105"/>
      <c r="L29" s="105"/>
      <c r="M29" s="105"/>
      <c r="N29" s="105"/>
      <c r="O29" s="105"/>
      <c r="P29" s="105"/>
      <c r="Q29" s="106"/>
      <c r="R29" s="104"/>
      <c r="S29" s="105"/>
      <c r="T29" s="105"/>
      <c r="U29" s="105"/>
      <c r="V29" s="105"/>
      <c r="W29" s="105"/>
      <c r="X29" s="105"/>
      <c r="Y29" s="105"/>
      <c r="Z29" s="105"/>
      <c r="AA29" s="105"/>
      <c r="AB29" s="105"/>
      <c r="AC29" s="106"/>
      <c r="AD29" s="104"/>
      <c r="AE29" s="105"/>
      <c r="AF29" s="105"/>
      <c r="AG29" s="105"/>
      <c r="AH29" s="105"/>
      <c r="AI29" s="105"/>
      <c r="AJ29" s="105"/>
      <c r="AK29" s="105"/>
      <c r="AL29" s="105"/>
      <c r="AM29" s="105"/>
      <c r="AN29" s="105"/>
      <c r="AO29" s="106"/>
      <c r="AP29" s="104"/>
      <c r="AQ29" s="105"/>
      <c r="AR29" s="105"/>
      <c r="AS29" s="105"/>
      <c r="AT29" s="105"/>
      <c r="AU29" s="105"/>
      <c r="AV29" s="105"/>
      <c r="AW29" s="105"/>
      <c r="AX29" s="105"/>
      <c r="AY29" s="105"/>
      <c r="AZ29" s="105"/>
      <c r="BA29" s="106"/>
      <c r="BB29" s="104"/>
      <c r="BC29" s="105"/>
      <c r="BD29" s="105"/>
      <c r="BE29" s="105"/>
      <c r="BF29" s="105"/>
      <c r="BG29" s="105"/>
      <c r="BH29" s="105"/>
      <c r="BI29" s="105"/>
      <c r="BJ29" s="105"/>
      <c r="BK29" s="105"/>
      <c r="BL29" s="105"/>
      <c r="BM29" s="106"/>
      <c r="BN29" s="104"/>
      <c r="BO29" s="105"/>
      <c r="BP29" s="105"/>
      <c r="BQ29" s="105"/>
      <c r="BR29" s="105"/>
      <c r="BS29" s="105"/>
      <c r="BT29" s="105"/>
      <c r="BU29" s="105"/>
      <c r="BV29" s="105"/>
      <c r="BW29" s="105"/>
      <c r="BX29" s="105"/>
      <c r="BY29" s="106"/>
      <c r="BZ29" s="105"/>
      <c r="CA29" s="105"/>
      <c r="CB29" s="105"/>
      <c r="CC29" s="105"/>
      <c r="CD29" s="105"/>
      <c r="CE29" s="105"/>
      <c r="CF29" s="105"/>
      <c r="CG29" s="105"/>
      <c r="CH29" s="105"/>
      <c r="CI29" s="105"/>
      <c r="CJ29" s="105"/>
      <c r="CK29" s="105"/>
      <c r="CL29" s="104">
        <v>12391.259999999998</v>
      </c>
      <c r="CM29" s="105">
        <v>9264.06</v>
      </c>
      <c r="CN29" s="105">
        <v>19332.669999999998</v>
      </c>
      <c r="CO29" s="105">
        <v>48395.810000000005</v>
      </c>
      <c r="CP29" s="105">
        <v>27750.960000000003</v>
      </c>
      <c r="CQ29" s="105">
        <v>70400.889999999985</v>
      </c>
      <c r="CR29" s="105">
        <v>64040.69</v>
      </c>
      <c r="CS29" s="105">
        <v>63273.440000000002</v>
      </c>
      <c r="CT29" s="105">
        <v>75343.26999999999</v>
      </c>
      <c r="CU29" s="105">
        <v>96159.1</v>
      </c>
      <c r="CV29" s="105">
        <v>77271.909999999989</v>
      </c>
      <c r="CW29" s="106">
        <v>83642.799999999974</v>
      </c>
      <c r="CX29" s="104">
        <v>11805.07</v>
      </c>
      <c r="CY29" s="105">
        <v>13526.36</v>
      </c>
      <c r="CZ29" s="105">
        <v>13005.58</v>
      </c>
      <c r="DA29" s="105">
        <v>7337.36</v>
      </c>
      <c r="DB29" s="105">
        <v>46276.56</v>
      </c>
      <c r="DC29" s="105">
        <v>117655.46</v>
      </c>
      <c r="DD29" s="105">
        <v>64905.22</v>
      </c>
      <c r="DE29" s="105">
        <v>103478.82</v>
      </c>
      <c r="DF29" s="105">
        <v>93023.22</v>
      </c>
      <c r="DG29" s="105">
        <v>47233.75</v>
      </c>
      <c r="DH29" s="105">
        <v>81196.22</v>
      </c>
      <c r="DI29" s="106">
        <v>91998.38</v>
      </c>
      <c r="DJ29" s="104">
        <v>15802.27</v>
      </c>
      <c r="DK29" s="105">
        <v>8197.84</v>
      </c>
      <c r="DL29" s="105">
        <v>10063.52</v>
      </c>
      <c r="DM29" s="105">
        <v>15169.380000000001</v>
      </c>
      <c r="DN29" s="105">
        <v>11570.17</v>
      </c>
      <c r="DO29" s="105">
        <v>32379.269999999997</v>
      </c>
      <c r="DP29" s="105">
        <v>93023.729999999952</v>
      </c>
      <c r="DQ29" s="105">
        <v>71448.240000000005</v>
      </c>
      <c r="DR29" s="105">
        <v>100000.09999999998</v>
      </c>
      <c r="DS29" s="105">
        <v>58422.01</v>
      </c>
      <c r="DT29" s="105">
        <v>85119.760000000024</v>
      </c>
      <c r="DU29" s="106">
        <v>87874.58</v>
      </c>
      <c r="DV29" s="337">
        <v>16922.66</v>
      </c>
      <c r="DW29" s="337">
        <v>24761.88</v>
      </c>
      <c r="DX29" s="337">
        <v>40454.300000000003</v>
      </c>
      <c r="DY29" s="337">
        <v>28670.81</v>
      </c>
      <c r="DZ29" s="337">
        <v>112730.53</v>
      </c>
      <c r="EA29" s="337">
        <v>72255.11</v>
      </c>
      <c r="EB29" s="337">
        <v>64500.49</v>
      </c>
      <c r="EC29" s="373">
        <v>96171.13</v>
      </c>
      <c r="ED29" s="373">
        <v>53814.879999999997</v>
      </c>
      <c r="EE29" s="373">
        <v>61203.82</v>
      </c>
      <c r="EF29" s="373">
        <v>72483.73</v>
      </c>
      <c r="EG29" s="373">
        <v>118273.46</v>
      </c>
      <c r="EH29" s="376"/>
      <c r="EI29" s="376">
        <v>4825.2299999999996</v>
      </c>
      <c r="EJ29" s="376">
        <v>39152.15</v>
      </c>
      <c r="EK29" s="376">
        <v>81193.86</v>
      </c>
      <c r="EL29" s="376">
        <v>65558.350000000006</v>
      </c>
      <c r="EM29" s="376">
        <v>66880.78</v>
      </c>
      <c r="EN29" s="376">
        <v>65651.399999999994</v>
      </c>
      <c r="EO29" s="376">
        <v>67904.44</v>
      </c>
      <c r="EP29" s="376">
        <v>81157.73</v>
      </c>
      <c r="EQ29" s="376">
        <v>64320.84</v>
      </c>
      <c r="ER29" s="376">
        <v>75525.88</v>
      </c>
      <c r="ES29" s="376"/>
      <c r="ET29" s="376">
        <v>29715.1</v>
      </c>
      <c r="EU29" s="376">
        <v>46180.29</v>
      </c>
      <c r="EV29" s="376">
        <v>18063.61</v>
      </c>
      <c r="EW29" s="376">
        <v>83410.44</v>
      </c>
      <c r="EX29" s="376">
        <v>66835.44</v>
      </c>
      <c r="EY29" s="376">
        <v>101713.07</v>
      </c>
      <c r="EZ29" s="376">
        <v>104118.29</v>
      </c>
      <c r="FA29" s="376">
        <v>118234.07</v>
      </c>
      <c r="FB29" s="376">
        <v>81006.02</v>
      </c>
      <c r="FC29" s="376">
        <v>57855.839999999997</v>
      </c>
      <c r="FD29" s="376">
        <v>90637.37</v>
      </c>
      <c r="FE29" s="376">
        <v>149714.78</v>
      </c>
      <c r="FF29" s="376">
        <v>5596.5</v>
      </c>
      <c r="FG29" s="376"/>
      <c r="FH29" s="376"/>
      <c r="FI29" s="376"/>
      <c r="FJ29" s="376"/>
      <c r="FK29" s="376"/>
      <c r="FL29" s="376"/>
      <c r="FM29" s="376"/>
      <c r="FN29" s="376"/>
      <c r="FO29" s="376"/>
      <c r="FP29" s="376"/>
      <c r="FQ29" s="376"/>
      <c r="FR29" s="376"/>
      <c r="FS29" s="376"/>
      <c r="FT29" s="376"/>
      <c r="FU29" s="376"/>
      <c r="FV29" s="376"/>
      <c r="FW29" s="376"/>
      <c r="FX29" s="376"/>
      <c r="FY29" s="376"/>
      <c r="FZ29" s="376"/>
      <c r="GA29" s="376"/>
      <c r="GB29" s="376"/>
      <c r="GC29" s="376"/>
      <c r="GD29" s="376"/>
      <c r="GE29" s="376"/>
      <c r="GF29" s="376"/>
      <c r="GG29" s="376"/>
      <c r="GH29" s="376"/>
      <c r="GI29" s="376"/>
      <c r="GJ29" s="376"/>
      <c r="GK29" s="376"/>
      <c r="GL29" s="376"/>
      <c r="GM29" s="376"/>
      <c r="GN29" s="376"/>
      <c r="GO29" s="376"/>
      <c r="GP29" s="376"/>
      <c r="GQ29" s="376"/>
      <c r="GR29" s="376"/>
      <c r="GS29" s="376"/>
      <c r="GT29" s="376"/>
      <c r="GU29" s="376"/>
      <c r="GV29" s="376"/>
      <c r="GW29" s="376"/>
      <c r="GX29" s="376"/>
      <c r="GY29" s="376"/>
      <c r="GZ29" s="376"/>
      <c r="HA29" s="376"/>
      <c r="HB29" s="376"/>
      <c r="HC29" s="376"/>
      <c r="HD29" s="376"/>
      <c r="HE29" s="376"/>
      <c r="HF29" s="376"/>
      <c r="HG29" s="376"/>
      <c r="HH29" s="376"/>
      <c r="HI29" s="376"/>
      <c r="HJ29" s="376"/>
      <c r="HK29" s="376"/>
      <c r="HL29" s="376"/>
      <c r="HM29" s="376"/>
      <c r="HN29" s="376"/>
      <c r="HO29" s="376"/>
      <c r="HP29" s="376"/>
      <c r="HQ29" s="376"/>
      <c r="HR29" s="376"/>
      <c r="HS29" s="376"/>
      <c r="HT29" s="376"/>
      <c r="HU29" s="376"/>
      <c r="HV29" s="376"/>
      <c r="HW29" s="376"/>
      <c r="HX29" s="376"/>
      <c r="HY29" s="376"/>
      <c r="HZ29" s="376"/>
      <c r="IA29" s="376"/>
      <c r="IB29" s="376"/>
      <c r="IC29" s="376"/>
      <c r="ID29" s="376"/>
      <c r="IE29" s="376"/>
      <c r="IF29" s="376"/>
      <c r="IG29" s="376"/>
      <c r="IH29" s="376"/>
      <c r="II29" s="376"/>
      <c r="IJ29" s="376"/>
      <c r="IK29" s="376"/>
      <c r="IL29" s="376"/>
      <c r="IM29" s="376"/>
      <c r="IN29" s="376"/>
      <c r="IO29" s="376"/>
      <c r="IP29" s="376"/>
      <c r="IQ29" s="376"/>
      <c r="IR29" s="376"/>
      <c r="IS29" s="376"/>
      <c r="IT29" s="376"/>
      <c r="IU29" s="376"/>
      <c r="IV29" s="376"/>
      <c r="IW29" s="376"/>
      <c r="IX29" s="376"/>
      <c r="IY29" s="376"/>
      <c r="IZ29" s="376"/>
      <c r="JA29" s="376"/>
      <c r="JB29" s="376"/>
      <c r="JC29" s="376"/>
      <c r="JD29" s="376"/>
      <c r="JE29" s="376"/>
      <c r="JF29" s="376"/>
      <c r="JG29" s="376"/>
      <c r="JH29" s="376"/>
      <c r="JI29" s="376"/>
      <c r="JJ29" s="376"/>
      <c r="JK29" s="376"/>
      <c r="JL29" s="376"/>
      <c r="JM29" s="376"/>
      <c r="JN29" s="376"/>
      <c r="JO29" s="376"/>
      <c r="JP29" s="376"/>
      <c r="JQ29" s="376"/>
      <c r="JR29" s="376"/>
      <c r="JS29" s="376"/>
      <c r="JT29" s="376"/>
      <c r="JU29" s="376"/>
      <c r="JV29" s="376"/>
      <c r="JW29" s="376"/>
      <c r="JX29" s="376"/>
      <c r="JY29" s="376"/>
      <c r="JZ29" s="376"/>
      <c r="KA29" s="376"/>
      <c r="KB29" s="376"/>
      <c r="KC29" s="376"/>
      <c r="KD29" s="376"/>
      <c r="KE29" s="376"/>
      <c r="KF29" s="376"/>
      <c r="KG29" s="376"/>
      <c r="KH29" s="376"/>
      <c r="KI29" s="376"/>
      <c r="KJ29" s="376"/>
      <c r="KK29" s="376"/>
      <c r="KL29" s="376"/>
      <c r="KM29" s="376"/>
      <c r="KN29" s="376"/>
      <c r="KO29" s="376"/>
      <c r="KP29" s="376"/>
      <c r="KQ29" s="376"/>
      <c r="KR29" s="376"/>
      <c r="KS29" s="376"/>
      <c r="KT29" s="376"/>
      <c r="KU29" s="376"/>
      <c r="KV29" s="376"/>
      <c r="KW29" s="376"/>
      <c r="KX29" s="376"/>
      <c r="KY29" s="376"/>
      <c r="KZ29" s="376"/>
      <c r="LA29" s="376"/>
      <c r="LB29" s="376"/>
      <c r="LC29" s="376"/>
      <c r="LD29" s="376"/>
      <c r="LE29" s="376"/>
      <c r="LF29" s="376"/>
      <c r="LG29" s="376"/>
      <c r="LH29" s="376"/>
      <c r="LI29" s="376"/>
    </row>
    <row r="30" spans="1:321" ht="30">
      <c r="D30" s="74">
        <v>7142</v>
      </c>
      <c r="E30" s="78" t="s">
        <v>69</v>
      </c>
      <c r="F30" s="104"/>
      <c r="G30" s="105"/>
      <c r="H30" s="105"/>
      <c r="I30" s="105"/>
      <c r="J30" s="105"/>
      <c r="K30" s="105"/>
      <c r="L30" s="105"/>
      <c r="M30" s="105"/>
      <c r="N30" s="105"/>
      <c r="O30" s="105"/>
      <c r="P30" s="105"/>
      <c r="Q30" s="106"/>
      <c r="R30" s="104"/>
      <c r="S30" s="105"/>
      <c r="T30" s="105"/>
      <c r="U30" s="105"/>
      <c r="V30" s="105"/>
      <c r="W30" s="105"/>
      <c r="X30" s="105"/>
      <c r="Y30" s="105"/>
      <c r="Z30" s="105"/>
      <c r="AA30" s="105"/>
      <c r="AB30" s="105"/>
      <c r="AC30" s="106"/>
      <c r="AD30" s="104"/>
      <c r="AE30" s="105"/>
      <c r="AF30" s="105"/>
      <c r="AG30" s="105"/>
      <c r="AH30" s="105"/>
      <c r="AI30" s="105"/>
      <c r="AJ30" s="105"/>
      <c r="AK30" s="105"/>
      <c r="AL30" s="105"/>
      <c r="AM30" s="105"/>
      <c r="AN30" s="105"/>
      <c r="AO30" s="106"/>
      <c r="AP30" s="104"/>
      <c r="AQ30" s="105"/>
      <c r="AR30" s="105"/>
      <c r="AS30" s="105"/>
      <c r="AT30" s="105"/>
      <c r="AU30" s="105"/>
      <c r="AV30" s="105"/>
      <c r="AW30" s="105"/>
      <c r="AX30" s="105"/>
      <c r="AY30" s="105"/>
      <c r="AZ30" s="105"/>
      <c r="BA30" s="106"/>
      <c r="BB30" s="104"/>
      <c r="BC30" s="105"/>
      <c r="BD30" s="105"/>
      <c r="BE30" s="105"/>
      <c r="BF30" s="105"/>
      <c r="BG30" s="105"/>
      <c r="BH30" s="105"/>
      <c r="BI30" s="105"/>
      <c r="BJ30" s="105"/>
      <c r="BK30" s="105"/>
      <c r="BL30" s="105"/>
      <c r="BM30" s="106"/>
      <c r="BN30" s="104"/>
      <c r="BO30" s="105"/>
      <c r="BP30" s="105"/>
      <c r="BQ30" s="105"/>
      <c r="BR30" s="105"/>
      <c r="BS30" s="105"/>
      <c r="BT30" s="105"/>
      <c r="BU30" s="105"/>
      <c r="BV30" s="105"/>
      <c r="BW30" s="105"/>
      <c r="BX30" s="105"/>
      <c r="BY30" s="106"/>
      <c r="BZ30" s="105"/>
      <c r="CA30" s="105"/>
      <c r="CB30" s="105"/>
      <c r="CC30" s="105"/>
      <c r="CD30" s="105"/>
      <c r="CE30" s="105"/>
      <c r="CF30" s="105"/>
      <c r="CG30" s="105"/>
      <c r="CH30" s="105"/>
      <c r="CI30" s="105"/>
      <c r="CJ30" s="105"/>
      <c r="CK30" s="105"/>
      <c r="CL30" s="104">
        <v>68464.97</v>
      </c>
      <c r="CM30" s="105">
        <v>158539.48000000001</v>
      </c>
      <c r="CN30" s="105">
        <v>86875.06</v>
      </c>
      <c r="CO30" s="105">
        <v>139023.51</v>
      </c>
      <c r="CP30" s="105">
        <v>88167.329999999987</v>
      </c>
      <c r="CQ30" s="105">
        <v>150765.27999999997</v>
      </c>
      <c r="CR30" s="105">
        <v>282162.88999999996</v>
      </c>
      <c r="CS30" s="105">
        <v>250555.05000000005</v>
      </c>
      <c r="CT30" s="105">
        <v>339587.75</v>
      </c>
      <c r="CU30" s="105">
        <v>157373.04</v>
      </c>
      <c r="CV30" s="105">
        <v>139158.56</v>
      </c>
      <c r="CW30" s="106">
        <v>134510.71000000002</v>
      </c>
      <c r="CX30" s="104">
        <v>199447.96</v>
      </c>
      <c r="CY30" s="105">
        <v>95519.52</v>
      </c>
      <c r="CZ30" s="105">
        <v>97649.919999999998</v>
      </c>
      <c r="DA30" s="105">
        <v>82870.850000000006</v>
      </c>
      <c r="DB30" s="105">
        <v>71980.22</v>
      </c>
      <c r="DC30" s="105">
        <v>144705</v>
      </c>
      <c r="DD30" s="105">
        <v>259275.84</v>
      </c>
      <c r="DE30" s="105">
        <v>192419.95</v>
      </c>
      <c r="DF30" s="105">
        <v>222474.97</v>
      </c>
      <c r="DG30" s="105">
        <v>231620.43</v>
      </c>
      <c r="DH30" s="105">
        <v>227627.36</v>
      </c>
      <c r="DI30" s="106">
        <v>361777.89</v>
      </c>
      <c r="DJ30" s="104">
        <v>185675.62</v>
      </c>
      <c r="DK30" s="105">
        <v>180971.79</v>
      </c>
      <c r="DL30" s="105">
        <v>56727.170000000013</v>
      </c>
      <c r="DM30" s="105">
        <v>91809.7</v>
      </c>
      <c r="DN30" s="105">
        <v>172520.56999999998</v>
      </c>
      <c r="DO30" s="105">
        <v>295154.81</v>
      </c>
      <c r="DP30" s="105">
        <v>235332.98</v>
      </c>
      <c r="DQ30" s="105">
        <v>104769.60999999999</v>
      </c>
      <c r="DR30" s="105">
        <v>102156.98</v>
      </c>
      <c r="DS30" s="105">
        <v>124206.12999999999</v>
      </c>
      <c r="DT30" s="105">
        <v>191978.25000000003</v>
      </c>
      <c r="DU30" s="106">
        <v>276158.17</v>
      </c>
      <c r="DV30" s="337">
        <v>164180.07999999999</v>
      </c>
      <c r="DW30" s="337">
        <v>112295.88</v>
      </c>
      <c r="DX30" s="337">
        <v>67805.72</v>
      </c>
      <c r="DY30" s="337">
        <v>117301.47</v>
      </c>
      <c r="DZ30" s="337">
        <v>153164.76</v>
      </c>
      <c r="EA30" s="337">
        <v>279278</v>
      </c>
      <c r="EB30" s="337">
        <v>344846.57</v>
      </c>
      <c r="EC30" s="373">
        <v>331321.89</v>
      </c>
      <c r="ED30" s="373">
        <v>92161.71</v>
      </c>
      <c r="EE30" s="373">
        <v>218226.67</v>
      </c>
      <c r="EF30" s="373">
        <v>223645.42</v>
      </c>
      <c r="EG30" s="373">
        <v>841049.32</v>
      </c>
      <c r="EH30" s="376"/>
      <c r="EI30" s="376">
        <v>126900.05</v>
      </c>
      <c r="EJ30" s="376">
        <v>102017.26</v>
      </c>
      <c r="EK30" s="376">
        <v>133967.31</v>
      </c>
      <c r="EL30" s="376">
        <v>127991.58</v>
      </c>
      <c r="EM30" s="376">
        <v>272840.27</v>
      </c>
      <c r="EN30" s="376">
        <v>382081.72</v>
      </c>
      <c r="EO30" s="376">
        <v>275535.38</v>
      </c>
      <c r="EP30" s="376">
        <v>90798.52</v>
      </c>
      <c r="EQ30" s="376">
        <v>438426.96</v>
      </c>
      <c r="ER30" s="376">
        <v>377340.14</v>
      </c>
      <c r="ES30" s="376"/>
      <c r="ET30" s="376">
        <v>120406.14</v>
      </c>
      <c r="EU30" s="376">
        <v>138658.04999999999</v>
      </c>
      <c r="EV30" s="376">
        <v>485233.25</v>
      </c>
      <c r="EW30" s="376">
        <v>85828.09</v>
      </c>
      <c r="EX30" s="376">
        <v>283390.12</v>
      </c>
      <c r="EY30" s="376">
        <v>262222.99</v>
      </c>
      <c r="EZ30" s="376">
        <v>403048.88</v>
      </c>
      <c r="FA30" s="376">
        <v>378574.18</v>
      </c>
      <c r="FB30" s="376">
        <v>265996.12</v>
      </c>
      <c r="FC30" s="376">
        <v>294470.17</v>
      </c>
      <c r="FD30" s="376">
        <v>250272.14</v>
      </c>
      <c r="FE30" s="376">
        <v>908698.35</v>
      </c>
      <c r="FF30" s="376">
        <v>111165.46</v>
      </c>
      <c r="FG30" s="376"/>
      <c r="FH30" s="376"/>
      <c r="FI30" s="376"/>
      <c r="FJ30" s="376"/>
      <c r="FK30" s="376"/>
      <c r="FL30" s="376"/>
      <c r="FM30" s="376"/>
      <c r="FN30" s="376"/>
      <c r="FO30" s="376"/>
      <c r="FP30" s="376"/>
      <c r="FQ30" s="376"/>
      <c r="FR30" s="376"/>
      <c r="FS30" s="376"/>
      <c r="FT30" s="376"/>
      <c r="FU30" s="376"/>
      <c r="FV30" s="376"/>
      <c r="FW30" s="376"/>
      <c r="FX30" s="376"/>
      <c r="FY30" s="376"/>
      <c r="FZ30" s="376"/>
      <c r="GA30" s="376"/>
      <c r="GB30" s="376"/>
      <c r="GC30" s="376"/>
      <c r="GD30" s="376"/>
      <c r="GE30" s="376"/>
      <c r="GF30" s="376"/>
      <c r="GG30" s="376"/>
      <c r="GH30" s="376"/>
      <c r="GI30" s="376"/>
      <c r="GJ30" s="376"/>
      <c r="GK30" s="376"/>
      <c r="GL30" s="376"/>
      <c r="GM30" s="376"/>
      <c r="GN30" s="376"/>
      <c r="GO30" s="376"/>
      <c r="GP30" s="376"/>
      <c r="GQ30" s="376"/>
      <c r="GR30" s="376"/>
      <c r="GS30" s="376"/>
      <c r="GT30" s="376"/>
      <c r="GU30" s="376"/>
      <c r="GV30" s="376"/>
      <c r="GW30" s="376"/>
      <c r="GX30" s="376"/>
      <c r="GY30" s="376"/>
      <c r="GZ30" s="376"/>
      <c r="HA30" s="376"/>
      <c r="HB30" s="376"/>
      <c r="HC30" s="376"/>
      <c r="HD30" s="376"/>
      <c r="HE30" s="376"/>
      <c r="HF30" s="376"/>
      <c r="HG30" s="376"/>
      <c r="HH30" s="376"/>
      <c r="HI30" s="376"/>
      <c r="HJ30" s="376"/>
      <c r="HK30" s="376"/>
      <c r="HL30" s="376"/>
      <c r="HM30" s="376"/>
      <c r="HN30" s="376"/>
      <c r="HO30" s="376"/>
      <c r="HP30" s="376"/>
      <c r="HQ30" s="376"/>
      <c r="HR30" s="376"/>
      <c r="HS30" s="376"/>
      <c r="HT30" s="376"/>
      <c r="HU30" s="376"/>
      <c r="HV30" s="376"/>
      <c r="HW30" s="376"/>
      <c r="HX30" s="376"/>
      <c r="HY30" s="376"/>
      <c r="HZ30" s="376"/>
      <c r="IA30" s="376"/>
      <c r="IB30" s="376"/>
      <c r="IC30" s="376"/>
      <c r="ID30" s="376"/>
      <c r="IE30" s="376"/>
      <c r="IF30" s="376"/>
      <c r="IG30" s="376"/>
      <c r="IH30" s="376"/>
      <c r="II30" s="376"/>
      <c r="IJ30" s="376"/>
      <c r="IK30" s="376"/>
      <c r="IL30" s="376"/>
      <c r="IM30" s="376"/>
      <c r="IN30" s="376"/>
      <c r="IO30" s="376"/>
      <c r="IP30" s="376"/>
      <c r="IQ30" s="376"/>
      <c r="IR30" s="376"/>
      <c r="IS30" s="376"/>
      <c r="IT30" s="376"/>
      <c r="IU30" s="376"/>
      <c r="IV30" s="376"/>
      <c r="IW30" s="376"/>
      <c r="IX30" s="376"/>
      <c r="IY30" s="376"/>
      <c r="IZ30" s="376"/>
      <c r="JA30" s="376"/>
      <c r="JB30" s="376"/>
      <c r="JC30" s="376"/>
      <c r="JD30" s="376"/>
      <c r="JE30" s="376"/>
      <c r="JF30" s="376"/>
      <c r="JG30" s="376"/>
      <c r="JH30" s="376"/>
      <c r="JI30" s="376"/>
      <c r="JJ30" s="376"/>
      <c r="JK30" s="376"/>
      <c r="JL30" s="376"/>
      <c r="JM30" s="376"/>
      <c r="JN30" s="376"/>
      <c r="JO30" s="376"/>
      <c r="JP30" s="376"/>
      <c r="JQ30" s="376"/>
      <c r="JR30" s="376"/>
      <c r="JS30" s="376"/>
      <c r="JT30" s="376"/>
      <c r="JU30" s="376"/>
      <c r="JV30" s="376"/>
      <c r="JW30" s="376"/>
      <c r="JX30" s="376"/>
      <c r="JY30" s="376"/>
      <c r="JZ30" s="376"/>
      <c r="KA30" s="376"/>
      <c r="KB30" s="376"/>
      <c r="KC30" s="376"/>
      <c r="KD30" s="376"/>
      <c r="KE30" s="376"/>
      <c r="KF30" s="376"/>
      <c r="KG30" s="376"/>
      <c r="KH30" s="376"/>
      <c r="KI30" s="376"/>
      <c r="KJ30" s="376"/>
      <c r="KK30" s="376"/>
      <c r="KL30" s="376"/>
      <c r="KM30" s="376"/>
      <c r="KN30" s="376"/>
      <c r="KO30" s="376"/>
      <c r="KP30" s="376"/>
      <c r="KQ30" s="376"/>
      <c r="KR30" s="376"/>
      <c r="KS30" s="376"/>
      <c r="KT30" s="376"/>
      <c r="KU30" s="376"/>
      <c r="KV30" s="376"/>
      <c r="KW30" s="376"/>
      <c r="KX30" s="376"/>
      <c r="KY30" s="376"/>
      <c r="KZ30" s="376"/>
      <c r="LA30" s="376"/>
      <c r="LB30" s="376"/>
      <c r="LC30" s="376"/>
      <c r="LD30" s="376"/>
      <c r="LE30" s="376"/>
      <c r="LF30" s="376"/>
      <c r="LG30" s="376"/>
      <c r="LH30" s="376"/>
      <c r="LI30" s="376"/>
    </row>
    <row r="31" spans="1:321">
      <c r="D31" s="74">
        <v>7143</v>
      </c>
      <c r="E31" s="78" t="s">
        <v>71</v>
      </c>
      <c r="F31" s="104"/>
      <c r="G31" s="105"/>
      <c r="H31" s="105"/>
      <c r="I31" s="105"/>
      <c r="J31" s="105"/>
      <c r="K31" s="105"/>
      <c r="L31" s="105"/>
      <c r="M31" s="105"/>
      <c r="N31" s="105"/>
      <c r="O31" s="105"/>
      <c r="P31" s="105"/>
      <c r="Q31" s="106"/>
      <c r="R31" s="104"/>
      <c r="S31" s="105"/>
      <c r="T31" s="105"/>
      <c r="U31" s="105"/>
      <c r="V31" s="105"/>
      <c r="W31" s="105"/>
      <c r="X31" s="105"/>
      <c r="Y31" s="105"/>
      <c r="Z31" s="105"/>
      <c r="AA31" s="105"/>
      <c r="AB31" s="105"/>
      <c r="AC31" s="106"/>
      <c r="AD31" s="104"/>
      <c r="AE31" s="105"/>
      <c r="AF31" s="105"/>
      <c r="AG31" s="105"/>
      <c r="AH31" s="105"/>
      <c r="AI31" s="105"/>
      <c r="AJ31" s="105"/>
      <c r="AK31" s="105"/>
      <c r="AL31" s="105"/>
      <c r="AM31" s="105"/>
      <c r="AN31" s="105"/>
      <c r="AO31" s="106"/>
      <c r="AP31" s="104"/>
      <c r="AQ31" s="105"/>
      <c r="AR31" s="105"/>
      <c r="AS31" s="105"/>
      <c r="AT31" s="105"/>
      <c r="AU31" s="105"/>
      <c r="AV31" s="105"/>
      <c r="AW31" s="105"/>
      <c r="AX31" s="105"/>
      <c r="AY31" s="105"/>
      <c r="AZ31" s="105"/>
      <c r="BA31" s="106"/>
      <c r="BB31" s="104"/>
      <c r="BC31" s="105"/>
      <c r="BD31" s="105"/>
      <c r="BE31" s="105"/>
      <c r="BF31" s="105"/>
      <c r="BG31" s="105"/>
      <c r="BH31" s="105"/>
      <c r="BI31" s="105"/>
      <c r="BJ31" s="105"/>
      <c r="BK31" s="105"/>
      <c r="BL31" s="105"/>
      <c r="BM31" s="106"/>
      <c r="BN31" s="104"/>
      <c r="BO31" s="105"/>
      <c r="BP31" s="105"/>
      <c r="BQ31" s="105"/>
      <c r="BR31" s="105"/>
      <c r="BS31" s="105"/>
      <c r="BT31" s="105"/>
      <c r="BU31" s="105"/>
      <c r="BV31" s="105"/>
      <c r="BW31" s="105"/>
      <c r="BX31" s="105"/>
      <c r="BY31" s="106"/>
      <c r="BZ31" s="105"/>
      <c r="CA31" s="105"/>
      <c r="CB31" s="105"/>
      <c r="CC31" s="105"/>
      <c r="CD31" s="105"/>
      <c r="CE31" s="105"/>
      <c r="CF31" s="105"/>
      <c r="CG31" s="105"/>
      <c r="CH31" s="105"/>
      <c r="CI31" s="105"/>
      <c r="CJ31" s="105"/>
      <c r="CK31" s="105"/>
      <c r="CL31" s="104">
        <v>6048</v>
      </c>
      <c r="CM31" s="105">
        <v>320.10999999999996</v>
      </c>
      <c r="CN31" s="105">
        <v>56177.94</v>
      </c>
      <c r="CO31" s="105">
        <v>130839.86000000003</v>
      </c>
      <c r="CP31" s="105">
        <v>16753.849999999999</v>
      </c>
      <c r="CQ31" s="105">
        <v>764.61000000000013</v>
      </c>
      <c r="CR31" s="105">
        <v>914.61000000000013</v>
      </c>
      <c r="CS31" s="105">
        <v>42276.509999999995</v>
      </c>
      <c r="CT31" s="105">
        <v>13918.49</v>
      </c>
      <c r="CU31" s="105">
        <v>13185.38</v>
      </c>
      <c r="CV31" s="105">
        <v>13873.999999999998</v>
      </c>
      <c r="CW31" s="106">
        <v>14777.889999999998</v>
      </c>
      <c r="CX31" s="104">
        <v>1060.0899999999999</v>
      </c>
      <c r="CY31" s="105">
        <v>375.97</v>
      </c>
      <c r="CZ31" s="105">
        <v>13202.22</v>
      </c>
      <c r="DA31" s="105">
        <v>12964.26</v>
      </c>
      <c r="DB31" s="105">
        <v>26281.200000000001</v>
      </c>
      <c r="DC31" s="105">
        <v>348.13</v>
      </c>
      <c r="DD31" s="105">
        <v>1616.23</v>
      </c>
      <c r="DE31" s="105">
        <v>1010.33</v>
      </c>
      <c r="DF31" s="105">
        <v>44516.99</v>
      </c>
      <c r="DG31" s="105">
        <v>2431.4299999999998</v>
      </c>
      <c r="DH31" s="105">
        <v>36650.42</v>
      </c>
      <c r="DI31" s="106">
        <v>26159.97</v>
      </c>
      <c r="DJ31" s="104">
        <v>1212.81</v>
      </c>
      <c r="DK31" s="105">
        <v>5175.4699999999993</v>
      </c>
      <c r="DL31" s="105">
        <v>732.47</v>
      </c>
      <c r="DM31" s="105">
        <v>627.47</v>
      </c>
      <c r="DN31" s="105">
        <v>613.48</v>
      </c>
      <c r="DO31" s="105">
        <v>744.61</v>
      </c>
      <c r="DP31" s="105">
        <v>14916.06</v>
      </c>
      <c r="DQ31" s="105">
        <v>14159.26</v>
      </c>
      <c r="DR31" s="105">
        <v>17809.689999999999</v>
      </c>
      <c r="DS31" s="105">
        <v>21494.939999999995</v>
      </c>
      <c r="DT31" s="105">
        <v>17048.189999999999</v>
      </c>
      <c r="DU31" s="106">
        <v>4983.7499999999991</v>
      </c>
      <c r="DV31" s="337">
        <v>4609.49</v>
      </c>
      <c r="DW31" s="337">
        <v>5593.41</v>
      </c>
      <c r="DX31" s="337">
        <v>24780.14</v>
      </c>
      <c r="DY31" s="337">
        <v>5563.09</v>
      </c>
      <c r="DZ31" s="337">
        <v>6386.11</v>
      </c>
      <c r="EA31" s="337">
        <v>15939.31</v>
      </c>
      <c r="EB31" s="337">
        <v>15760.83</v>
      </c>
      <c r="EC31" s="373">
        <v>19011.66</v>
      </c>
      <c r="ED31" s="373">
        <v>13015.33</v>
      </c>
      <c r="EE31" s="373">
        <v>84448.33</v>
      </c>
      <c r="EF31" s="373">
        <v>36746.82</v>
      </c>
      <c r="EG31" s="373">
        <v>46419.67</v>
      </c>
      <c r="EH31" s="376"/>
      <c r="EI31" s="376">
        <v>35010.43</v>
      </c>
      <c r="EJ31" s="376">
        <v>25986.28</v>
      </c>
      <c r="EK31" s="376">
        <v>43166.59</v>
      </c>
      <c r="EL31" s="376">
        <v>34131.769999999997</v>
      </c>
      <c r="EM31" s="376">
        <v>1161.1600000000001</v>
      </c>
      <c r="EN31" s="376">
        <v>1020.17</v>
      </c>
      <c r="EO31" s="376">
        <v>1186.8900000000001</v>
      </c>
      <c r="EP31" s="376">
        <v>22556.09</v>
      </c>
      <c r="EQ31" s="376">
        <v>50610.99</v>
      </c>
      <c r="ER31" s="376">
        <v>22120.86</v>
      </c>
      <c r="ES31" s="376"/>
      <c r="ET31" s="376">
        <v>1567.64</v>
      </c>
      <c r="EU31" s="376">
        <v>1648.75</v>
      </c>
      <c r="EV31" s="376">
        <v>4833.8900000000003</v>
      </c>
      <c r="EW31" s="376">
        <v>82035.429999999993</v>
      </c>
      <c r="EX31" s="376">
        <v>32311.79</v>
      </c>
      <c r="EY31" s="376">
        <v>65947.759999999995</v>
      </c>
      <c r="EZ31" s="376">
        <v>6390.76</v>
      </c>
      <c r="FA31" s="376">
        <v>1900.91</v>
      </c>
      <c r="FB31" s="376">
        <v>2654.64</v>
      </c>
      <c r="FC31" s="376">
        <v>65997.5</v>
      </c>
      <c r="FD31" s="376">
        <v>40835.53</v>
      </c>
      <c r="FE31" s="376">
        <v>52221.62</v>
      </c>
      <c r="FF31" s="376">
        <v>45324.14</v>
      </c>
      <c r="FG31" s="376"/>
      <c r="FH31" s="376"/>
      <c r="FI31" s="376"/>
      <c r="FJ31" s="376"/>
      <c r="FK31" s="376"/>
      <c r="FL31" s="376"/>
      <c r="FM31" s="376"/>
      <c r="FN31" s="376"/>
      <c r="FO31" s="376"/>
      <c r="FP31" s="376"/>
      <c r="FQ31" s="376"/>
      <c r="FR31" s="376"/>
      <c r="FS31" s="376"/>
      <c r="FT31" s="376"/>
      <c r="FU31" s="376"/>
      <c r="FV31" s="376"/>
      <c r="FW31" s="376"/>
      <c r="FX31" s="376"/>
      <c r="FY31" s="376"/>
      <c r="FZ31" s="376"/>
      <c r="GA31" s="376"/>
      <c r="GB31" s="376"/>
      <c r="GC31" s="376"/>
      <c r="GD31" s="376"/>
      <c r="GE31" s="376"/>
      <c r="GF31" s="376"/>
      <c r="GG31" s="376"/>
      <c r="GH31" s="376"/>
      <c r="GI31" s="376"/>
      <c r="GJ31" s="376"/>
      <c r="GK31" s="376"/>
      <c r="GL31" s="376"/>
      <c r="GM31" s="376"/>
      <c r="GN31" s="376"/>
      <c r="GO31" s="376"/>
      <c r="GP31" s="376"/>
      <c r="GQ31" s="376"/>
      <c r="GR31" s="376"/>
      <c r="GS31" s="376"/>
      <c r="GT31" s="376"/>
      <c r="GU31" s="376"/>
      <c r="GV31" s="376"/>
      <c r="GW31" s="376"/>
      <c r="GX31" s="376"/>
      <c r="GY31" s="376"/>
      <c r="GZ31" s="376"/>
      <c r="HA31" s="376"/>
      <c r="HB31" s="376"/>
      <c r="HC31" s="376"/>
      <c r="HD31" s="376"/>
      <c r="HE31" s="376"/>
      <c r="HF31" s="376"/>
      <c r="HG31" s="376"/>
      <c r="HH31" s="376"/>
      <c r="HI31" s="376"/>
      <c r="HJ31" s="376"/>
      <c r="HK31" s="376"/>
      <c r="HL31" s="376"/>
      <c r="HM31" s="376"/>
      <c r="HN31" s="376"/>
      <c r="HO31" s="376"/>
      <c r="HP31" s="376"/>
      <c r="HQ31" s="376"/>
      <c r="HR31" s="376"/>
      <c r="HS31" s="376"/>
      <c r="HT31" s="376"/>
      <c r="HU31" s="376"/>
      <c r="HV31" s="376"/>
      <c r="HW31" s="376"/>
      <c r="HX31" s="376"/>
      <c r="HY31" s="376"/>
      <c r="HZ31" s="376"/>
      <c r="IA31" s="376"/>
      <c r="IB31" s="376"/>
      <c r="IC31" s="376"/>
      <c r="ID31" s="376"/>
      <c r="IE31" s="376"/>
      <c r="IF31" s="376"/>
      <c r="IG31" s="376"/>
      <c r="IH31" s="376"/>
      <c r="II31" s="376"/>
      <c r="IJ31" s="376"/>
      <c r="IK31" s="376"/>
      <c r="IL31" s="376"/>
      <c r="IM31" s="376"/>
      <c r="IN31" s="376"/>
      <c r="IO31" s="376"/>
      <c r="IP31" s="376"/>
      <c r="IQ31" s="376"/>
      <c r="IR31" s="376"/>
      <c r="IS31" s="376"/>
      <c r="IT31" s="376"/>
      <c r="IU31" s="376"/>
      <c r="IV31" s="376"/>
      <c r="IW31" s="376"/>
      <c r="IX31" s="376"/>
      <c r="IY31" s="376"/>
      <c r="IZ31" s="376"/>
      <c r="JA31" s="376"/>
      <c r="JB31" s="376"/>
      <c r="JC31" s="376"/>
      <c r="JD31" s="376"/>
      <c r="JE31" s="376"/>
      <c r="JF31" s="376"/>
      <c r="JG31" s="376"/>
      <c r="JH31" s="376"/>
      <c r="JI31" s="376"/>
      <c r="JJ31" s="376"/>
      <c r="JK31" s="376"/>
      <c r="JL31" s="376"/>
      <c r="JM31" s="376"/>
      <c r="JN31" s="376"/>
      <c r="JO31" s="376"/>
      <c r="JP31" s="376"/>
      <c r="JQ31" s="376"/>
      <c r="JR31" s="376"/>
      <c r="JS31" s="376"/>
      <c r="JT31" s="376"/>
      <c r="JU31" s="376"/>
      <c r="JV31" s="376"/>
      <c r="JW31" s="376"/>
      <c r="JX31" s="376"/>
      <c r="JY31" s="376"/>
      <c r="JZ31" s="376"/>
      <c r="KA31" s="376"/>
      <c r="KB31" s="376"/>
      <c r="KC31" s="376"/>
      <c r="KD31" s="376"/>
      <c r="KE31" s="376"/>
      <c r="KF31" s="376"/>
      <c r="KG31" s="376"/>
      <c r="KH31" s="376"/>
      <c r="KI31" s="376"/>
      <c r="KJ31" s="376"/>
      <c r="KK31" s="376"/>
      <c r="KL31" s="376"/>
      <c r="KM31" s="376"/>
      <c r="KN31" s="376"/>
      <c r="KO31" s="376"/>
      <c r="KP31" s="376"/>
      <c r="KQ31" s="376"/>
      <c r="KR31" s="376"/>
      <c r="KS31" s="376"/>
      <c r="KT31" s="376"/>
      <c r="KU31" s="376"/>
      <c r="KV31" s="376"/>
      <c r="KW31" s="376"/>
      <c r="KX31" s="376"/>
      <c r="KY31" s="376"/>
      <c r="KZ31" s="376"/>
      <c r="LA31" s="376"/>
      <c r="LB31" s="376"/>
      <c r="LC31" s="376"/>
      <c r="LD31" s="376"/>
      <c r="LE31" s="376"/>
      <c r="LF31" s="376"/>
      <c r="LG31" s="376"/>
      <c r="LH31" s="376"/>
      <c r="LI31" s="376"/>
    </row>
    <row r="32" spans="1:321" ht="30">
      <c r="D32" s="74">
        <v>7144</v>
      </c>
      <c r="E32" s="78" t="s">
        <v>73</v>
      </c>
      <c r="F32" s="104"/>
      <c r="G32" s="105"/>
      <c r="H32" s="105"/>
      <c r="I32" s="105"/>
      <c r="J32" s="105"/>
      <c r="K32" s="105"/>
      <c r="L32" s="105"/>
      <c r="M32" s="105"/>
      <c r="N32" s="105"/>
      <c r="O32" s="105"/>
      <c r="P32" s="105"/>
      <c r="Q32" s="106"/>
      <c r="R32" s="104"/>
      <c r="S32" s="105"/>
      <c r="T32" s="105"/>
      <c r="U32" s="105"/>
      <c r="V32" s="105"/>
      <c r="W32" s="105"/>
      <c r="X32" s="105"/>
      <c r="Y32" s="105"/>
      <c r="Z32" s="105"/>
      <c r="AA32" s="105"/>
      <c r="AB32" s="105"/>
      <c r="AC32" s="106"/>
      <c r="AD32" s="104"/>
      <c r="AE32" s="105"/>
      <c r="AF32" s="105"/>
      <c r="AG32" s="105"/>
      <c r="AH32" s="105"/>
      <c r="AI32" s="105"/>
      <c r="AJ32" s="105"/>
      <c r="AK32" s="105"/>
      <c r="AL32" s="105"/>
      <c r="AM32" s="105"/>
      <c r="AN32" s="105"/>
      <c r="AO32" s="106"/>
      <c r="AP32" s="104"/>
      <c r="AQ32" s="105"/>
      <c r="AR32" s="105"/>
      <c r="AS32" s="105"/>
      <c r="AT32" s="105"/>
      <c r="AU32" s="105"/>
      <c r="AV32" s="105"/>
      <c r="AW32" s="105"/>
      <c r="AX32" s="105"/>
      <c r="AY32" s="105"/>
      <c r="AZ32" s="105"/>
      <c r="BA32" s="106"/>
      <c r="BB32" s="104"/>
      <c r="BC32" s="105"/>
      <c r="BD32" s="105"/>
      <c r="BE32" s="105"/>
      <c r="BF32" s="105"/>
      <c r="BG32" s="105"/>
      <c r="BH32" s="105"/>
      <c r="BI32" s="105"/>
      <c r="BJ32" s="105"/>
      <c r="BK32" s="105"/>
      <c r="BL32" s="105"/>
      <c r="BM32" s="106"/>
      <c r="BN32" s="104"/>
      <c r="BO32" s="105"/>
      <c r="BP32" s="105"/>
      <c r="BQ32" s="105"/>
      <c r="BR32" s="105"/>
      <c r="BS32" s="105"/>
      <c r="BT32" s="105"/>
      <c r="BU32" s="105"/>
      <c r="BV32" s="105"/>
      <c r="BW32" s="105"/>
      <c r="BX32" s="105"/>
      <c r="BY32" s="106"/>
      <c r="BZ32" s="105"/>
      <c r="CA32" s="105"/>
      <c r="CB32" s="105"/>
      <c r="CC32" s="105"/>
      <c r="CD32" s="105"/>
      <c r="CE32" s="105"/>
      <c r="CF32" s="105"/>
      <c r="CG32" s="105"/>
      <c r="CH32" s="105"/>
      <c r="CI32" s="105"/>
      <c r="CJ32" s="105"/>
      <c r="CK32" s="105"/>
      <c r="CL32" s="104">
        <v>222019.59</v>
      </c>
      <c r="CM32" s="105">
        <v>260412.75999999998</v>
      </c>
      <c r="CN32" s="105">
        <v>313915.52000000002</v>
      </c>
      <c r="CO32" s="105">
        <v>296413.04000000004</v>
      </c>
      <c r="CP32" s="105">
        <v>213025.27000000002</v>
      </c>
      <c r="CQ32" s="105">
        <v>239906.21999999997</v>
      </c>
      <c r="CR32" s="105">
        <v>270961.98</v>
      </c>
      <c r="CS32" s="105">
        <v>229984.59999999995</v>
      </c>
      <c r="CT32" s="105">
        <v>298987.89</v>
      </c>
      <c r="CU32" s="105">
        <v>282520.88</v>
      </c>
      <c r="CV32" s="105">
        <v>371527.13</v>
      </c>
      <c r="CW32" s="106">
        <v>324502.27999999997</v>
      </c>
      <c r="CX32" s="104">
        <v>353041.95</v>
      </c>
      <c r="CY32" s="105">
        <v>346116.13</v>
      </c>
      <c r="CZ32" s="105">
        <v>387159.84</v>
      </c>
      <c r="DA32" s="105">
        <v>354782.12</v>
      </c>
      <c r="DB32" s="105">
        <v>305099.5</v>
      </c>
      <c r="DC32" s="105">
        <v>376168.74</v>
      </c>
      <c r="DD32" s="105">
        <v>484126.17</v>
      </c>
      <c r="DE32" s="105">
        <v>530705.4</v>
      </c>
      <c r="DF32" s="105">
        <v>537911.5</v>
      </c>
      <c r="DG32" s="105">
        <v>446582.67</v>
      </c>
      <c r="DH32" s="105">
        <v>423348.29</v>
      </c>
      <c r="DI32" s="106">
        <v>420348.35</v>
      </c>
      <c r="DJ32" s="104">
        <v>237130.88000000003</v>
      </c>
      <c r="DK32" s="105">
        <v>506068.23000000004</v>
      </c>
      <c r="DL32" s="105">
        <v>403925.92</v>
      </c>
      <c r="DM32" s="105">
        <v>395780.74</v>
      </c>
      <c r="DN32" s="105">
        <v>414824.88</v>
      </c>
      <c r="DO32" s="105">
        <v>427154.32000000012</v>
      </c>
      <c r="DP32" s="105">
        <v>559998.53</v>
      </c>
      <c r="DQ32" s="105">
        <v>678925.78000000014</v>
      </c>
      <c r="DR32" s="105">
        <v>668593.31999999995</v>
      </c>
      <c r="DS32" s="105">
        <v>489848.26999999996</v>
      </c>
      <c r="DT32" s="105">
        <v>620822.77</v>
      </c>
      <c r="DU32" s="106">
        <v>821027.67999999993</v>
      </c>
      <c r="DV32" s="337">
        <v>546646.32999999996</v>
      </c>
      <c r="DW32" s="337">
        <v>758261.73</v>
      </c>
      <c r="DX32" s="337">
        <v>688043.12</v>
      </c>
      <c r="DY32" s="337">
        <v>613809.31000000006</v>
      </c>
      <c r="DZ32" s="337">
        <v>649723.39</v>
      </c>
      <c r="EA32" s="337">
        <v>676775.31</v>
      </c>
      <c r="EB32" s="337">
        <v>758543.53</v>
      </c>
      <c r="EC32" s="373">
        <v>787839.83</v>
      </c>
      <c r="ED32" s="373">
        <v>925001.79</v>
      </c>
      <c r="EE32" s="373">
        <v>1100721.78</v>
      </c>
      <c r="EF32" s="373">
        <v>784742.7</v>
      </c>
      <c r="EG32" s="373">
        <v>924077.09</v>
      </c>
      <c r="EH32" s="376"/>
      <c r="EI32" s="376">
        <v>712760.85</v>
      </c>
      <c r="EJ32" s="376">
        <v>756186.12</v>
      </c>
      <c r="EK32" s="376">
        <v>387365.9</v>
      </c>
      <c r="EL32" s="376">
        <v>629940.98</v>
      </c>
      <c r="EM32" s="376" t="s">
        <v>772</v>
      </c>
      <c r="EN32" s="376" t="s">
        <v>773</v>
      </c>
      <c r="EO32" s="376">
        <v>608693.02</v>
      </c>
      <c r="EP32" s="376" t="s">
        <v>774</v>
      </c>
      <c r="EQ32" s="376">
        <v>179273.43</v>
      </c>
      <c r="ER32" s="376" t="s">
        <v>775</v>
      </c>
      <c r="ES32" s="376"/>
      <c r="ET32" s="376">
        <v>564026.22</v>
      </c>
      <c r="EU32" s="376">
        <v>552007.56999999995</v>
      </c>
      <c r="EV32" s="376">
        <v>707063.83</v>
      </c>
      <c r="EW32" s="376">
        <v>581397.98</v>
      </c>
      <c r="EX32" s="376">
        <v>573080.97</v>
      </c>
      <c r="EY32" s="376">
        <v>1574566.11</v>
      </c>
      <c r="EZ32" s="376">
        <v>955585.38</v>
      </c>
      <c r="FA32" s="376">
        <v>689826.98</v>
      </c>
      <c r="FB32" s="376">
        <v>742579.81</v>
      </c>
      <c r="FC32" s="376">
        <v>640790.87</v>
      </c>
      <c r="FD32" s="376">
        <v>707930.07</v>
      </c>
      <c r="FE32" s="376">
        <v>719782.34</v>
      </c>
      <c r="FF32" s="376">
        <v>654304.80000000005</v>
      </c>
      <c r="FG32" s="376"/>
      <c r="FH32" s="376"/>
      <c r="FI32" s="376"/>
      <c r="FJ32" s="376"/>
      <c r="FK32" s="376"/>
      <c r="FL32" s="376"/>
      <c r="FM32" s="376"/>
      <c r="FN32" s="376"/>
      <c r="FO32" s="376"/>
      <c r="FP32" s="376"/>
      <c r="FQ32" s="376"/>
      <c r="FR32" s="376"/>
      <c r="FS32" s="376"/>
      <c r="FT32" s="376"/>
      <c r="FU32" s="376"/>
      <c r="FV32" s="376"/>
      <c r="FW32" s="376"/>
      <c r="FX32" s="376"/>
      <c r="FY32" s="376"/>
      <c r="FZ32" s="376"/>
      <c r="GA32" s="376"/>
      <c r="GB32" s="376"/>
      <c r="GC32" s="376"/>
      <c r="GD32" s="376"/>
      <c r="GE32" s="376"/>
      <c r="GF32" s="376"/>
      <c r="GG32" s="376"/>
      <c r="GH32" s="376"/>
      <c r="GI32" s="376"/>
      <c r="GJ32" s="376"/>
      <c r="GK32" s="376"/>
      <c r="GL32" s="376"/>
      <c r="GM32" s="376"/>
      <c r="GN32" s="376"/>
      <c r="GO32" s="376"/>
      <c r="GP32" s="376"/>
      <c r="GQ32" s="376"/>
      <c r="GR32" s="376"/>
      <c r="GS32" s="376"/>
      <c r="GT32" s="376"/>
      <c r="GU32" s="376"/>
      <c r="GV32" s="376"/>
      <c r="GW32" s="376"/>
      <c r="GX32" s="376"/>
      <c r="GY32" s="376"/>
      <c r="GZ32" s="376"/>
      <c r="HA32" s="376"/>
      <c r="HB32" s="376"/>
      <c r="HC32" s="376"/>
      <c r="HD32" s="376"/>
      <c r="HE32" s="376"/>
      <c r="HF32" s="376"/>
      <c r="HG32" s="376"/>
      <c r="HH32" s="376"/>
      <c r="HI32" s="376"/>
      <c r="HJ32" s="376"/>
      <c r="HK32" s="376"/>
      <c r="HL32" s="376"/>
      <c r="HM32" s="376"/>
      <c r="HN32" s="376"/>
      <c r="HO32" s="376"/>
      <c r="HP32" s="376"/>
      <c r="HQ32" s="376"/>
      <c r="HR32" s="376"/>
      <c r="HS32" s="376"/>
      <c r="HT32" s="376"/>
      <c r="HU32" s="376"/>
      <c r="HV32" s="376"/>
      <c r="HW32" s="376"/>
      <c r="HX32" s="376"/>
      <c r="HY32" s="376"/>
      <c r="HZ32" s="376"/>
      <c r="IA32" s="376"/>
      <c r="IB32" s="376"/>
      <c r="IC32" s="376"/>
      <c r="ID32" s="376"/>
      <c r="IE32" s="376"/>
      <c r="IF32" s="376"/>
      <c r="IG32" s="376"/>
      <c r="IH32" s="376"/>
      <c r="II32" s="376"/>
      <c r="IJ32" s="376"/>
      <c r="IK32" s="376"/>
      <c r="IL32" s="376"/>
      <c r="IM32" s="376"/>
      <c r="IN32" s="376"/>
      <c r="IO32" s="376"/>
      <c r="IP32" s="376"/>
      <c r="IQ32" s="376"/>
      <c r="IR32" s="376"/>
      <c r="IS32" s="376"/>
      <c r="IT32" s="376"/>
      <c r="IU32" s="376"/>
      <c r="IV32" s="376"/>
      <c r="IW32" s="376"/>
      <c r="IX32" s="376"/>
      <c r="IY32" s="376"/>
      <c r="IZ32" s="376"/>
      <c r="JA32" s="376"/>
      <c r="JB32" s="376"/>
      <c r="JC32" s="376"/>
      <c r="JD32" s="376"/>
      <c r="JE32" s="376"/>
      <c r="JF32" s="376"/>
      <c r="JG32" s="376"/>
      <c r="JH32" s="376"/>
      <c r="JI32" s="376"/>
      <c r="JJ32" s="376"/>
      <c r="JK32" s="376"/>
      <c r="JL32" s="376"/>
      <c r="JM32" s="376"/>
      <c r="JN32" s="376"/>
      <c r="JO32" s="376"/>
      <c r="JP32" s="376"/>
      <c r="JQ32" s="376"/>
      <c r="JR32" s="376"/>
      <c r="JS32" s="376"/>
      <c r="JT32" s="376"/>
      <c r="JU32" s="376"/>
      <c r="JV32" s="376"/>
      <c r="JW32" s="376"/>
      <c r="JX32" s="376"/>
      <c r="JY32" s="376"/>
      <c r="JZ32" s="376"/>
      <c r="KA32" s="376"/>
      <c r="KB32" s="376"/>
      <c r="KC32" s="376"/>
      <c r="KD32" s="376"/>
      <c r="KE32" s="376"/>
      <c r="KF32" s="376"/>
      <c r="KG32" s="376"/>
      <c r="KH32" s="376"/>
      <c r="KI32" s="376"/>
      <c r="KJ32" s="376"/>
      <c r="KK32" s="376"/>
      <c r="KL32" s="376"/>
      <c r="KM32" s="376"/>
      <c r="KN32" s="376"/>
      <c r="KO32" s="376"/>
      <c r="KP32" s="376"/>
      <c r="KQ32" s="376"/>
      <c r="KR32" s="376"/>
      <c r="KS32" s="376"/>
      <c r="KT32" s="376"/>
      <c r="KU32" s="376"/>
      <c r="KV32" s="376"/>
      <c r="KW32" s="376"/>
      <c r="KX32" s="376"/>
      <c r="KY32" s="376"/>
      <c r="KZ32" s="376"/>
      <c r="LA32" s="376"/>
      <c r="LB32" s="376"/>
      <c r="LC32" s="376"/>
      <c r="LD32" s="376"/>
      <c r="LE32" s="376"/>
      <c r="LF32" s="376"/>
      <c r="LG32" s="376"/>
      <c r="LH32" s="376"/>
      <c r="LI32" s="376"/>
    </row>
    <row r="33" spans="1:321">
      <c r="D33" s="74">
        <v>7148</v>
      </c>
      <c r="E33" s="78" t="s">
        <v>81</v>
      </c>
      <c r="F33" s="104"/>
      <c r="G33" s="105"/>
      <c r="H33" s="105"/>
      <c r="I33" s="105"/>
      <c r="J33" s="105"/>
      <c r="K33" s="105"/>
      <c r="L33" s="105"/>
      <c r="M33" s="105"/>
      <c r="N33" s="105"/>
      <c r="O33" s="105"/>
      <c r="P33" s="105"/>
      <c r="Q33" s="106"/>
      <c r="R33" s="104"/>
      <c r="S33" s="105"/>
      <c r="T33" s="105"/>
      <c r="U33" s="105"/>
      <c r="V33" s="105"/>
      <c r="W33" s="105"/>
      <c r="X33" s="105"/>
      <c r="Y33" s="105"/>
      <c r="Z33" s="105"/>
      <c r="AA33" s="105"/>
      <c r="AB33" s="105"/>
      <c r="AC33" s="106"/>
      <c r="AD33" s="104"/>
      <c r="AE33" s="105"/>
      <c r="AF33" s="105"/>
      <c r="AG33" s="105"/>
      <c r="AH33" s="105"/>
      <c r="AI33" s="105"/>
      <c r="AJ33" s="105"/>
      <c r="AK33" s="105"/>
      <c r="AL33" s="105"/>
      <c r="AM33" s="105"/>
      <c r="AN33" s="105"/>
      <c r="AO33" s="106"/>
      <c r="AP33" s="104"/>
      <c r="AQ33" s="105"/>
      <c r="AR33" s="105"/>
      <c r="AS33" s="105"/>
      <c r="AT33" s="105"/>
      <c r="AU33" s="105"/>
      <c r="AV33" s="105"/>
      <c r="AW33" s="105"/>
      <c r="AX33" s="105"/>
      <c r="AY33" s="105"/>
      <c r="AZ33" s="105"/>
      <c r="BA33" s="106"/>
      <c r="BB33" s="104"/>
      <c r="BC33" s="105"/>
      <c r="BD33" s="105"/>
      <c r="BE33" s="105"/>
      <c r="BF33" s="105"/>
      <c r="BG33" s="105"/>
      <c r="BH33" s="105"/>
      <c r="BI33" s="105"/>
      <c r="BJ33" s="105"/>
      <c r="BK33" s="105"/>
      <c r="BL33" s="105"/>
      <c r="BM33" s="106"/>
      <c r="BN33" s="104"/>
      <c r="BO33" s="105"/>
      <c r="BP33" s="105"/>
      <c r="BQ33" s="105"/>
      <c r="BR33" s="105"/>
      <c r="BS33" s="105"/>
      <c r="BT33" s="105"/>
      <c r="BU33" s="105"/>
      <c r="BV33" s="105"/>
      <c r="BW33" s="105"/>
      <c r="BX33" s="105"/>
      <c r="BY33" s="106"/>
      <c r="BZ33" s="104"/>
      <c r="CA33" s="105"/>
      <c r="CB33" s="105"/>
      <c r="CC33" s="105"/>
      <c r="CD33" s="105"/>
      <c r="CE33" s="105"/>
      <c r="CF33" s="105"/>
      <c r="CG33" s="105"/>
      <c r="CH33" s="105"/>
      <c r="CI33" s="105"/>
      <c r="CJ33" s="105"/>
      <c r="CK33" s="105"/>
      <c r="CL33" s="104">
        <v>200170.60000000003</v>
      </c>
      <c r="CM33" s="105">
        <v>185749.99999999997</v>
      </c>
      <c r="CN33" s="105">
        <v>228989.35000000003</v>
      </c>
      <c r="CO33" s="105">
        <v>274371.25000000006</v>
      </c>
      <c r="CP33" s="105">
        <v>243469.35</v>
      </c>
      <c r="CQ33" s="105">
        <v>383575.8299999999</v>
      </c>
      <c r="CR33" s="105">
        <v>441154.73999999993</v>
      </c>
      <c r="CS33" s="105">
        <v>390342.59</v>
      </c>
      <c r="CT33" s="105">
        <v>273601.75999999995</v>
      </c>
      <c r="CU33" s="105">
        <v>630488.81999999972</v>
      </c>
      <c r="CV33" s="105">
        <v>193495.36000000004</v>
      </c>
      <c r="CW33" s="106">
        <v>213614.54</v>
      </c>
      <c r="CX33" s="104">
        <v>125915.12</v>
      </c>
      <c r="CY33" s="105">
        <v>108356.37</v>
      </c>
      <c r="CZ33" s="105">
        <v>205665.12</v>
      </c>
      <c r="DA33" s="105">
        <v>255519.42</v>
      </c>
      <c r="DB33" s="105">
        <v>291151.05</v>
      </c>
      <c r="DC33" s="105">
        <v>361590.53</v>
      </c>
      <c r="DD33" s="105">
        <v>317192.61</v>
      </c>
      <c r="DE33" s="105">
        <v>510679.05</v>
      </c>
      <c r="DF33" s="105">
        <v>294723.99</v>
      </c>
      <c r="DG33" s="105">
        <v>197967.26</v>
      </c>
      <c r="DH33" s="105">
        <v>229075.65</v>
      </c>
      <c r="DI33" s="106">
        <v>256486.97</v>
      </c>
      <c r="DJ33" s="104">
        <v>142068.94999999998</v>
      </c>
      <c r="DK33" s="105">
        <v>145668.24</v>
      </c>
      <c r="DL33" s="105">
        <v>157379</v>
      </c>
      <c r="DM33" s="105">
        <v>246973.09999999998</v>
      </c>
      <c r="DN33" s="105">
        <v>681672.80999999994</v>
      </c>
      <c r="DO33" s="105">
        <v>2024244.6699999997</v>
      </c>
      <c r="DP33" s="105">
        <v>2143300.5900000008</v>
      </c>
      <c r="DQ33" s="105">
        <v>2473196.6099999994</v>
      </c>
      <c r="DR33" s="105">
        <v>3019846.4600000009</v>
      </c>
      <c r="DS33" s="105">
        <v>1897296.9300000002</v>
      </c>
      <c r="DT33" s="105">
        <v>1555727.4</v>
      </c>
      <c r="DU33" s="106">
        <v>873272.85000000009</v>
      </c>
      <c r="DV33" s="337">
        <v>123378.67</v>
      </c>
      <c r="DW33" s="337">
        <v>119691.48</v>
      </c>
      <c r="DX33" s="337">
        <v>239538.34</v>
      </c>
      <c r="DY33" s="337">
        <v>217771.51999999999</v>
      </c>
      <c r="DZ33" s="337">
        <v>242258.4</v>
      </c>
      <c r="EA33" s="337">
        <v>429114.44</v>
      </c>
      <c r="EB33" s="337">
        <v>585854.49</v>
      </c>
      <c r="EC33" s="373">
        <v>336982.61</v>
      </c>
      <c r="ED33" s="373">
        <v>894084.05</v>
      </c>
      <c r="EE33" s="373">
        <v>253872.01</v>
      </c>
      <c r="EF33" s="373">
        <v>240814.37</v>
      </c>
      <c r="EG33" s="373">
        <v>311298.53000000003</v>
      </c>
      <c r="EH33" s="376"/>
      <c r="EI33" s="376">
        <v>201311.4</v>
      </c>
      <c r="EJ33" s="376">
        <v>185140.71</v>
      </c>
      <c r="EK33" s="376">
        <v>333511.94</v>
      </c>
      <c r="EL33" s="376">
        <v>341282.27</v>
      </c>
      <c r="EM33" s="376">
        <v>370467.72</v>
      </c>
      <c r="EN33" s="376">
        <v>372911.95</v>
      </c>
      <c r="EO33" s="376">
        <v>327665.51</v>
      </c>
      <c r="EP33" s="376">
        <v>727207.68</v>
      </c>
      <c r="EQ33" s="376">
        <v>272202.49</v>
      </c>
      <c r="ER33" s="376">
        <v>254713.87</v>
      </c>
      <c r="ES33" s="376"/>
      <c r="ET33" s="376">
        <v>202641</v>
      </c>
      <c r="EU33" s="376">
        <v>112102.37</v>
      </c>
      <c r="EV33" s="376">
        <v>275039.51</v>
      </c>
      <c r="EW33" s="376">
        <v>232219.69</v>
      </c>
      <c r="EX33" s="376">
        <v>259238.01</v>
      </c>
      <c r="EY33" s="376">
        <v>411052.69</v>
      </c>
      <c r="EZ33" s="376">
        <v>416479.29</v>
      </c>
      <c r="FA33" s="376">
        <v>355497.06</v>
      </c>
      <c r="FB33" s="376">
        <v>254769.26</v>
      </c>
      <c r="FC33" s="376">
        <v>270007.81</v>
      </c>
      <c r="FD33" s="376">
        <v>228729.81</v>
      </c>
      <c r="FE33" s="376">
        <v>229805.59</v>
      </c>
      <c r="FF33" s="376">
        <v>106207.67</v>
      </c>
      <c r="FG33" s="376"/>
      <c r="FH33" s="376"/>
      <c r="FI33" s="376"/>
      <c r="FJ33" s="376"/>
      <c r="FK33" s="376"/>
      <c r="FL33" s="376"/>
      <c r="FM33" s="376"/>
      <c r="FN33" s="376"/>
      <c r="FO33" s="376"/>
      <c r="FP33" s="376"/>
      <c r="FQ33" s="376"/>
      <c r="FR33" s="376"/>
      <c r="FS33" s="376"/>
      <c r="FT33" s="376"/>
      <c r="FU33" s="376"/>
      <c r="FV33" s="376"/>
      <c r="FW33" s="376"/>
      <c r="FX33" s="376"/>
      <c r="FY33" s="376"/>
      <c r="FZ33" s="376"/>
      <c r="GA33" s="376"/>
      <c r="GB33" s="376"/>
      <c r="GC33" s="376"/>
      <c r="GD33" s="376"/>
      <c r="GE33" s="376"/>
      <c r="GF33" s="376"/>
      <c r="GG33" s="376"/>
      <c r="GH33" s="376"/>
      <c r="GI33" s="376"/>
      <c r="GJ33" s="376"/>
      <c r="GK33" s="376"/>
      <c r="GL33" s="376"/>
      <c r="GM33" s="376"/>
      <c r="GN33" s="376"/>
      <c r="GO33" s="376"/>
      <c r="GP33" s="376"/>
      <c r="GQ33" s="376"/>
      <c r="GR33" s="376"/>
      <c r="GS33" s="376"/>
      <c r="GT33" s="376"/>
      <c r="GU33" s="376"/>
      <c r="GV33" s="376"/>
      <c r="GW33" s="376"/>
      <c r="GX33" s="376"/>
      <c r="GY33" s="376"/>
      <c r="GZ33" s="376"/>
      <c r="HA33" s="376"/>
      <c r="HB33" s="376"/>
      <c r="HC33" s="376"/>
      <c r="HD33" s="376"/>
      <c r="HE33" s="376"/>
      <c r="HF33" s="376"/>
      <c r="HG33" s="376"/>
      <c r="HH33" s="376"/>
      <c r="HI33" s="376"/>
      <c r="HJ33" s="376"/>
      <c r="HK33" s="376"/>
      <c r="HL33" s="376"/>
      <c r="HM33" s="376"/>
      <c r="HN33" s="376"/>
      <c r="HO33" s="376"/>
      <c r="HP33" s="376"/>
      <c r="HQ33" s="376"/>
      <c r="HR33" s="376"/>
      <c r="HS33" s="376"/>
      <c r="HT33" s="376"/>
      <c r="HU33" s="376"/>
      <c r="HV33" s="376"/>
      <c r="HW33" s="376"/>
      <c r="HX33" s="376"/>
      <c r="HY33" s="376"/>
      <c r="HZ33" s="376"/>
      <c r="IA33" s="376"/>
      <c r="IB33" s="376"/>
      <c r="IC33" s="376"/>
      <c r="ID33" s="376"/>
      <c r="IE33" s="376"/>
      <c r="IF33" s="376"/>
      <c r="IG33" s="376"/>
      <c r="IH33" s="376"/>
      <c r="II33" s="376"/>
      <c r="IJ33" s="376"/>
      <c r="IK33" s="376"/>
      <c r="IL33" s="376"/>
      <c r="IM33" s="376"/>
      <c r="IN33" s="376"/>
      <c r="IO33" s="376"/>
      <c r="IP33" s="376"/>
      <c r="IQ33" s="376"/>
      <c r="IR33" s="376"/>
      <c r="IS33" s="376"/>
      <c r="IT33" s="376"/>
      <c r="IU33" s="376"/>
      <c r="IV33" s="376"/>
      <c r="IW33" s="376"/>
      <c r="IX33" s="376"/>
      <c r="IY33" s="376"/>
      <c r="IZ33" s="376"/>
      <c r="JA33" s="376"/>
      <c r="JB33" s="376"/>
      <c r="JC33" s="376"/>
      <c r="JD33" s="376"/>
      <c r="JE33" s="376"/>
      <c r="JF33" s="376"/>
      <c r="JG33" s="376"/>
      <c r="JH33" s="376"/>
      <c r="JI33" s="376"/>
      <c r="JJ33" s="376"/>
      <c r="JK33" s="376"/>
      <c r="JL33" s="376"/>
      <c r="JM33" s="376"/>
      <c r="JN33" s="376"/>
      <c r="JO33" s="376"/>
      <c r="JP33" s="376"/>
      <c r="JQ33" s="376"/>
      <c r="JR33" s="376"/>
      <c r="JS33" s="376"/>
      <c r="JT33" s="376"/>
      <c r="JU33" s="376"/>
      <c r="JV33" s="376"/>
      <c r="JW33" s="376"/>
      <c r="JX33" s="376"/>
      <c r="JY33" s="376"/>
      <c r="JZ33" s="376"/>
      <c r="KA33" s="376"/>
      <c r="KB33" s="376"/>
      <c r="KC33" s="376"/>
      <c r="KD33" s="376"/>
      <c r="KE33" s="376"/>
      <c r="KF33" s="376"/>
      <c r="KG33" s="376"/>
      <c r="KH33" s="376"/>
      <c r="KI33" s="376"/>
      <c r="KJ33" s="376"/>
      <c r="KK33" s="376"/>
      <c r="KL33" s="376"/>
      <c r="KM33" s="376"/>
      <c r="KN33" s="376"/>
      <c r="KO33" s="376"/>
      <c r="KP33" s="376"/>
      <c r="KQ33" s="376"/>
      <c r="KR33" s="376"/>
      <c r="KS33" s="376"/>
      <c r="KT33" s="376"/>
      <c r="KU33" s="376"/>
      <c r="KV33" s="376"/>
      <c r="KW33" s="376"/>
      <c r="KX33" s="376"/>
      <c r="KY33" s="376"/>
      <c r="KZ33" s="376"/>
      <c r="LA33" s="376"/>
      <c r="LB33" s="376"/>
      <c r="LC33" s="376"/>
      <c r="LD33" s="376"/>
      <c r="LE33" s="376"/>
      <c r="LF33" s="376"/>
      <c r="LG33" s="376"/>
      <c r="LH33" s="376"/>
      <c r="LI33" s="376"/>
    </row>
    <row r="34" spans="1:321">
      <c r="D34" s="74">
        <v>7149</v>
      </c>
      <c r="E34" s="78" t="s">
        <v>83</v>
      </c>
      <c r="F34" s="104"/>
      <c r="G34" s="105"/>
      <c r="H34" s="105"/>
      <c r="I34" s="105"/>
      <c r="J34" s="105"/>
      <c r="K34" s="105"/>
      <c r="L34" s="105"/>
      <c r="M34" s="105"/>
      <c r="N34" s="105"/>
      <c r="O34" s="105"/>
      <c r="P34" s="105"/>
      <c r="Q34" s="106"/>
      <c r="R34" s="104"/>
      <c r="S34" s="105"/>
      <c r="T34" s="105"/>
      <c r="U34" s="105"/>
      <c r="V34" s="105"/>
      <c r="W34" s="105"/>
      <c r="X34" s="105"/>
      <c r="Y34" s="105"/>
      <c r="Z34" s="105"/>
      <c r="AA34" s="105"/>
      <c r="AB34" s="105"/>
      <c r="AC34" s="106"/>
      <c r="AD34" s="104"/>
      <c r="AE34" s="105"/>
      <c r="AF34" s="105"/>
      <c r="AG34" s="105"/>
      <c r="AH34" s="105"/>
      <c r="AI34" s="105"/>
      <c r="AJ34" s="105"/>
      <c r="AK34" s="105"/>
      <c r="AL34" s="105"/>
      <c r="AM34" s="105"/>
      <c r="AN34" s="105"/>
      <c r="AO34" s="106"/>
      <c r="AP34" s="104"/>
      <c r="AQ34" s="105"/>
      <c r="AR34" s="105"/>
      <c r="AS34" s="105"/>
      <c r="AT34" s="105"/>
      <c r="AU34" s="105"/>
      <c r="AV34" s="105"/>
      <c r="AW34" s="105"/>
      <c r="AX34" s="105"/>
      <c r="AY34" s="105"/>
      <c r="AZ34" s="105"/>
      <c r="BA34" s="106"/>
      <c r="BB34" s="104"/>
      <c r="BC34" s="105"/>
      <c r="BD34" s="105"/>
      <c r="BE34" s="105"/>
      <c r="BF34" s="105"/>
      <c r="BG34" s="105"/>
      <c r="BH34" s="105"/>
      <c r="BI34" s="105"/>
      <c r="BJ34" s="105"/>
      <c r="BK34" s="105"/>
      <c r="BL34" s="105"/>
      <c r="BM34" s="106"/>
      <c r="BN34" s="104"/>
      <c r="BO34" s="105"/>
      <c r="BP34" s="105"/>
      <c r="BQ34" s="105"/>
      <c r="BR34" s="105"/>
      <c r="BS34" s="105"/>
      <c r="BT34" s="105"/>
      <c r="BU34" s="105"/>
      <c r="BV34" s="105"/>
      <c r="BW34" s="105"/>
      <c r="BX34" s="105"/>
      <c r="BY34" s="106"/>
      <c r="BZ34" s="104"/>
      <c r="CA34" s="105"/>
      <c r="CB34" s="105"/>
      <c r="CC34" s="105"/>
      <c r="CD34" s="105"/>
      <c r="CE34" s="105"/>
      <c r="CF34" s="105"/>
      <c r="CG34" s="105"/>
      <c r="CH34" s="105"/>
      <c r="CI34" s="105"/>
      <c r="CJ34" s="105"/>
      <c r="CK34" s="105"/>
      <c r="CL34" s="104">
        <v>384654.74999999988</v>
      </c>
      <c r="CM34" s="105">
        <v>549162.87999999966</v>
      </c>
      <c r="CN34" s="105">
        <v>692520.41</v>
      </c>
      <c r="CO34" s="105">
        <v>99217.51999999996</v>
      </c>
      <c r="CP34" s="105">
        <v>74326.66</v>
      </c>
      <c r="CQ34" s="105">
        <v>140176.44999999992</v>
      </c>
      <c r="CR34" s="105">
        <v>161394.89000000004</v>
      </c>
      <c r="CS34" s="105">
        <v>95423.950000000012</v>
      </c>
      <c r="CT34" s="105">
        <v>324870.57000000007</v>
      </c>
      <c r="CU34" s="105">
        <v>164981.72999999992</v>
      </c>
      <c r="CV34" s="105">
        <v>454757.5699999996</v>
      </c>
      <c r="CW34" s="106">
        <v>156499.71000000005</v>
      </c>
      <c r="CX34" s="104">
        <v>596310.49</v>
      </c>
      <c r="CY34" s="105">
        <v>151190.70000000001</v>
      </c>
      <c r="CZ34" s="105">
        <v>174163.47</v>
      </c>
      <c r="DA34" s="105">
        <v>162756.79</v>
      </c>
      <c r="DB34" s="105">
        <v>754025.16</v>
      </c>
      <c r="DC34" s="105">
        <v>663010.98</v>
      </c>
      <c r="DD34" s="105">
        <v>603052.30000000005</v>
      </c>
      <c r="DE34" s="105">
        <v>223047.59</v>
      </c>
      <c r="DF34" s="105">
        <v>220438.23</v>
      </c>
      <c r="DG34" s="105">
        <v>1825550.95</v>
      </c>
      <c r="DH34" s="105">
        <v>146939.47</v>
      </c>
      <c r="DI34" s="106">
        <v>656390.11</v>
      </c>
      <c r="DJ34" s="104">
        <v>122875.68999999999</v>
      </c>
      <c r="DK34" s="105">
        <v>239884.82999999993</v>
      </c>
      <c r="DL34" s="105">
        <v>911531.44999999972</v>
      </c>
      <c r="DM34" s="105">
        <v>175636.78999999998</v>
      </c>
      <c r="DN34" s="105">
        <v>719669.55000000051</v>
      </c>
      <c r="DO34" s="105">
        <v>287667.69</v>
      </c>
      <c r="DP34" s="105">
        <v>655185.99</v>
      </c>
      <c r="DQ34" s="105">
        <v>129567.57000000002</v>
      </c>
      <c r="DR34" s="105">
        <v>295495.41999999993</v>
      </c>
      <c r="DS34" s="105">
        <v>894175.60999999975</v>
      </c>
      <c r="DT34" s="105">
        <v>376816.6599999998</v>
      </c>
      <c r="DU34" s="106">
        <v>530694.27</v>
      </c>
      <c r="DV34" s="337">
        <v>769272.74</v>
      </c>
      <c r="DW34" s="337">
        <v>246490.12</v>
      </c>
      <c r="DX34" s="337">
        <v>281589.78000000003</v>
      </c>
      <c r="DY34" s="337">
        <v>905472.35</v>
      </c>
      <c r="DZ34" s="337">
        <v>230847.04</v>
      </c>
      <c r="EA34" s="337">
        <v>339157.07</v>
      </c>
      <c r="EB34" s="337">
        <v>945260.95</v>
      </c>
      <c r="EC34" s="373">
        <v>50953940.100000001</v>
      </c>
      <c r="ED34" s="373">
        <v>408921.91</v>
      </c>
      <c r="EE34" s="373">
        <v>1047727.11</v>
      </c>
      <c r="EF34" s="373">
        <v>314547.52</v>
      </c>
      <c r="EG34" s="373">
        <v>305656.31</v>
      </c>
      <c r="EH34" s="376"/>
      <c r="EI34" s="376">
        <v>206807.18</v>
      </c>
      <c r="EJ34" s="376">
        <v>399678.83</v>
      </c>
      <c r="EK34" s="376">
        <v>921958.19</v>
      </c>
      <c r="EL34" s="376">
        <v>314665.31</v>
      </c>
      <c r="EM34" s="376">
        <v>281647.61</v>
      </c>
      <c r="EN34" s="376">
        <v>1049203.68</v>
      </c>
      <c r="EO34" s="376">
        <v>327326.21999999997</v>
      </c>
      <c r="EP34" s="376">
        <v>487552.94</v>
      </c>
      <c r="EQ34" s="376">
        <v>992872.12</v>
      </c>
      <c r="ER34" s="376">
        <v>537631.24</v>
      </c>
      <c r="ES34" s="376"/>
      <c r="ET34" s="376">
        <v>856147.47</v>
      </c>
      <c r="EU34" s="376">
        <v>1035296.43</v>
      </c>
      <c r="EV34" s="376">
        <v>510978.97</v>
      </c>
      <c r="EW34" s="376">
        <v>1324875.1499999999</v>
      </c>
      <c r="EX34" s="376">
        <v>315868.19</v>
      </c>
      <c r="EY34" s="376">
        <v>444544.73</v>
      </c>
      <c r="EZ34" s="376">
        <v>1153714.31</v>
      </c>
      <c r="FA34" s="376">
        <v>393102.74</v>
      </c>
      <c r="FB34" s="376">
        <v>586665.79</v>
      </c>
      <c r="FC34" s="376">
        <v>1017961.64</v>
      </c>
      <c r="FD34" s="376">
        <v>715952.49</v>
      </c>
      <c r="FE34" s="376">
        <v>625581.93000000005</v>
      </c>
      <c r="FF34" s="376">
        <v>1392404.68</v>
      </c>
      <c r="FG34" s="376"/>
      <c r="FH34" s="376"/>
      <c r="FI34" s="376"/>
      <c r="FJ34" s="376"/>
      <c r="FK34" s="376"/>
      <c r="FL34" s="376"/>
      <c r="FM34" s="376"/>
      <c r="FN34" s="376"/>
      <c r="FO34" s="376"/>
      <c r="FP34" s="376"/>
      <c r="FQ34" s="376"/>
      <c r="FR34" s="376"/>
      <c r="FS34" s="376"/>
      <c r="FT34" s="376"/>
      <c r="FU34" s="376"/>
      <c r="FV34" s="376"/>
      <c r="FW34" s="376"/>
      <c r="FX34" s="376"/>
      <c r="FY34" s="376"/>
      <c r="FZ34" s="376"/>
      <c r="GA34" s="376"/>
      <c r="GB34" s="376"/>
      <c r="GC34" s="376"/>
      <c r="GD34" s="376"/>
      <c r="GE34" s="376"/>
      <c r="GF34" s="376"/>
      <c r="GG34" s="376"/>
      <c r="GH34" s="376"/>
      <c r="GI34" s="376"/>
      <c r="GJ34" s="376"/>
      <c r="GK34" s="376"/>
      <c r="GL34" s="376"/>
      <c r="GM34" s="376"/>
      <c r="GN34" s="376"/>
      <c r="GO34" s="376"/>
      <c r="GP34" s="376"/>
      <c r="GQ34" s="376"/>
      <c r="GR34" s="376"/>
      <c r="GS34" s="376"/>
      <c r="GT34" s="376"/>
      <c r="GU34" s="376"/>
      <c r="GV34" s="376"/>
      <c r="GW34" s="376"/>
      <c r="GX34" s="376"/>
      <c r="GY34" s="376"/>
      <c r="GZ34" s="376"/>
      <c r="HA34" s="376"/>
      <c r="HB34" s="376"/>
      <c r="HC34" s="376"/>
      <c r="HD34" s="376"/>
      <c r="HE34" s="376"/>
      <c r="HF34" s="376"/>
      <c r="HG34" s="376"/>
      <c r="HH34" s="376"/>
      <c r="HI34" s="376"/>
      <c r="HJ34" s="376"/>
      <c r="HK34" s="376"/>
      <c r="HL34" s="376"/>
      <c r="HM34" s="376"/>
      <c r="HN34" s="376"/>
      <c r="HO34" s="376"/>
      <c r="HP34" s="376"/>
      <c r="HQ34" s="376"/>
      <c r="HR34" s="376"/>
      <c r="HS34" s="376"/>
      <c r="HT34" s="376"/>
      <c r="HU34" s="376"/>
      <c r="HV34" s="376"/>
      <c r="HW34" s="376"/>
      <c r="HX34" s="376"/>
      <c r="HY34" s="376"/>
      <c r="HZ34" s="376"/>
      <c r="IA34" s="376"/>
      <c r="IB34" s="376"/>
      <c r="IC34" s="376"/>
      <c r="ID34" s="376"/>
      <c r="IE34" s="376"/>
      <c r="IF34" s="376"/>
      <c r="IG34" s="376"/>
      <c r="IH34" s="376"/>
      <c r="II34" s="376"/>
      <c r="IJ34" s="376"/>
      <c r="IK34" s="376"/>
      <c r="IL34" s="376"/>
      <c r="IM34" s="376"/>
      <c r="IN34" s="376"/>
      <c r="IO34" s="376"/>
      <c r="IP34" s="376"/>
      <c r="IQ34" s="376"/>
      <c r="IR34" s="376"/>
      <c r="IS34" s="376"/>
      <c r="IT34" s="376"/>
      <c r="IU34" s="376"/>
      <c r="IV34" s="376"/>
      <c r="IW34" s="376"/>
      <c r="IX34" s="376"/>
      <c r="IY34" s="376"/>
      <c r="IZ34" s="376"/>
      <c r="JA34" s="376"/>
      <c r="JB34" s="376"/>
      <c r="JC34" s="376"/>
      <c r="JD34" s="376"/>
      <c r="JE34" s="376"/>
      <c r="JF34" s="376"/>
      <c r="JG34" s="376"/>
      <c r="JH34" s="376"/>
      <c r="JI34" s="376"/>
      <c r="JJ34" s="376"/>
      <c r="JK34" s="376"/>
      <c r="JL34" s="376"/>
      <c r="JM34" s="376"/>
      <c r="JN34" s="376"/>
      <c r="JO34" s="376"/>
      <c r="JP34" s="376"/>
      <c r="JQ34" s="376"/>
      <c r="JR34" s="376"/>
      <c r="JS34" s="376"/>
      <c r="JT34" s="376"/>
      <c r="JU34" s="376"/>
      <c r="JV34" s="376"/>
      <c r="JW34" s="376"/>
      <c r="JX34" s="376"/>
      <c r="JY34" s="376"/>
      <c r="JZ34" s="376"/>
      <c r="KA34" s="376"/>
      <c r="KB34" s="376"/>
      <c r="KC34" s="376"/>
      <c r="KD34" s="376"/>
      <c r="KE34" s="376"/>
      <c r="KF34" s="376"/>
      <c r="KG34" s="376"/>
      <c r="KH34" s="376"/>
      <c r="KI34" s="376"/>
      <c r="KJ34" s="376"/>
      <c r="KK34" s="376"/>
      <c r="KL34" s="376"/>
      <c r="KM34" s="376"/>
      <c r="KN34" s="376"/>
      <c r="KO34" s="376"/>
      <c r="KP34" s="376"/>
      <c r="KQ34" s="376"/>
      <c r="KR34" s="376"/>
      <c r="KS34" s="376"/>
      <c r="KT34" s="376"/>
      <c r="KU34" s="376"/>
      <c r="KV34" s="376"/>
      <c r="KW34" s="376"/>
      <c r="KX34" s="376"/>
      <c r="KY34" s="376"/>
      <c r="KZ34" s="376"/>
      <c r="LA34" s="376"/>
      <c r="LB34" s="376"/>
      <c r="LC34" s="376"/>
      <c r="LD34" s="376"/>
      <c r="LE34" s="376"/>
      <c r="LF34" s="376"/>
      <c r="LG34" s="376"/>
      <c r="LH34" s="376"/>
      <c r="LI34" s="376"/>
    </row>
    <row r="35" spans="1:321" s="9" customFormat="1">
      <c r="A35" s="139"/>
      <c r="B35" s="139"/>
      <c r="C35" s="139">
        <v>715</v>
      </c>
      <c r="D35" s="139">
        <v>715</v>
      </c>
      <c r="E35" s="140" t="s">
        <v>85</v>
      </c>
      <c r="F35" s="141"/>
      <c r="G35" s="142"/>
      <c r="H35" s="142"/>
      <c r="I35" s="142"/>
      <c r="J35" s="142"/>
      <c r="K35" s="142"/>
      <c r="L35" s="142"/>
      <c r="M35" s="142"/>
      <c r="N35" s="142"/>
      <c r="O35" s="142"/>
      <c r="P35" s="142"/>
      <c r="Q35" s="143"/>
      <c r="R35" s="141"/>
      <c r="S35" s="142"/>
      <c r="T35" s="142"/>
      <c r="U35" s="142"/>
      <c r="V35" s="142"/>
      <c r="W35" s="142"/>
      <c r="X35" s="142"/>
      <c r="Y35" s="142"/>
      <c r="Z35" s="142"/>
      <c r="AA35" s="142"/>
      <c r="AB35" s="142"/>
      <c r="AC35" s="143"/>
      <c r="AD35" s="141"/>
      <c r="AE35" s="142"/>
      <c r="AF35" s="142"/>
      <c r="AG35" s="142"/>
      <c r="AH35" s="142"/>
      <c r="AI35" s="142"/>
      <c r="AJ35" s="142"/>
      <c r="AK35" s="142"/>
      <c r="AL35" s="142"/>
      <c r="AM35" s="142"/>
      <c r="AN35" s="142"/>
      <c r="AO35" s="143"/>
      <c r="AP35" s="141"/>
      <c r="AQ35" s="142"/>
      <c r="AR35" s="142"/>
      <c r="AS35" s="142"/>
      <c r="AT35" s="142"/>
      <c r="AU35" s="142"/>
      <c r="AV35" s="142"/>
      <c r="AW35" s="142"/>
      <c r="AX35" s="142"/>
      <c r="AY35" s="142"/>
      <c r="AZ35" s="142"/>
      <c r="BA35" s="143"/>
      <c r="BB35" s="141"/>
      <c r="BC35" s="142"/>
      <c r="BD35" s="142"/>
      <c r="BE35" s="142"/>
      <c r="BF35" s="142"/>
      <c r="BG35" s="142"/>
      <c r="BH35" s="142"/>
      <c r="BI35" s="142"/>
      <c r="BJ35" s="142"/>
      <c r="BK35" s="142"/>
      <c r="BL35" s="142"/>
      <c r="BM35" s="143"/>
      <c r="BN35" s="141"/>
      <c r="BO35" s="142"/>
      <c r="BP35" s="142"/>
      <c r="BQ35" s="142"/>
      <c r="BR35" s="142"/>
      <c r="BS35" s="142"/>
      <c r="BT35" s="142"/>
      <c r="BU35" s="142"/>
      <c r="BV35" s="142"/>
      <c r="BW35" s="142"/>
      <c r="BX35" s="142"/>
      <c r="BY35" s="143"/>
      <c r="BZ35" s="141"/>
      <c r="CA35" s="142"/>
      <c r="CB35" s="142"/>
      <c r="CC35" s="142"/>
      <c r="CD35" s="142"/>
      <c r="CE35" s="142"/>
      <c r="CF35" s="142"/>
      <c r="CG35" s="142"/>
      <c r="CH35" s="142"/>
      <c r="CI35" s="142"/>
      <c r="CJ35" s="142"/>
      <c r="CK35" s="142"/>
      <c r="CL35" s="141">
        <v>2325408.9100000015</v>
      </c>
      <c r="CM35" s="142">
        <v>1380294.78</v>
      </c>
      <c r="CN35" s="142">
        <v>1585729.3000000012</v>
      </c>
      <c r="CO35" s="142">
        <v>2752927.87</v>
      </c>
      <c r="CP35" s="142">
        <v>2926591.1800000006</v>
      </c>
      <c r="CQ35" s="142">
        <v>2018414.159999999</v>
      </c>
      <c r="CR35" s="142">
        <v>3252322.99</v>
      </c>
      <c r="CS35" s="142">
        <v>2552195.8000000003</v>
      </c>
      <c r="CT35" s="142">
        <v>2584912.9000000013</v>
      </c>
      <c r="CU35" s="142">
        <v>2305817.4300000011</v>
      </c>
      <c r="CV35" s="142">
        <v>4419328.6100000013</v>
      </c>
      <c r="CW35" s="143">
        <v>5571807.3499999987</v>
      </c>
      <c r="CX35" s="141">
        <f t="shared" ref="CX35:DI35" si="4">+SUM(CX36:CX39)</f>
        <v>2212904.56</v>
      </c>
      <c r="CY35" s="142">
        <f t="shared" si="4"/>
        <v>1440899.72</v>
      </c>
      <c r="CZ35" s="142">
        <f t="shared" si="4"/>
        <v>1630424.69</v>
      </c>
      <c r="DA35" s="142">
        <f t="shared" si="4"/>
        <v>2252207.5300000003</v>
      </c>
      <c r="DB35" s="142">
        <f t="shared" si="4"/>
        <v>3037379.71</v>
      </c>
      <c r="DC35" s="142">
        <f t="shared" si="4"/>
        <v>3367439.83</v>
      </c>
      <c r="DD35" s="142">
        <f t="shared" si="4"/>
        <v>2293849.2600000002</v>
      </c>
      <c r="DE35" s="142">
        <f t="shared" si="4"/>
        <v>2870214.09</v>
      </c>
      <c r="DF35" s="142">
        <f t="shared" si="4"/>
        <v>2413546.9499999997</v>
      </c>
      <c r="DG35" s="142">
        <f t="shared" si="4"/>
        <v>2077385.13</v>
      </c>
      <c r="DH35" s="142">
        <f t="shared" si="4"/>
        <v>1707765.33</v>
      </c>
      <c r="DI35" s="143">
        <f t="shared" si="4"/>
        <v>4388679.3099999996</v>
      </c>
      <c r="DJ35" s="141">
        <v>1078993.6399999997</v>
      </c>
      <c r="DK35" s="142">
        <v>1358043.4399999995</v>
      </c>
      <c r="DL35" s="142">
        <v>1983595.5099999991</v>
      </c>
      <c r="DM35" s="142">
        <v>3053596.8600000003</v>
      </c>
      <c r="DN35" s="142">
        <v>2679781.1700000013</v>
      </c>
      <c r="DO35" s="142">
        <v>2216392.2099999981</v>
      </c>
      <c r="DP35" s="142">
        <v>2313689.6500000008</v>
      </c>
      <c r="DQ35" s="142">
        <v>2702633.3299999977</v>
      </c>
      <c r="DR35" s="142">
        <v>1765568.7499999993</v>
      </c>
      <c r="DS35" s="142">
        <v>1563645.2699999993</v>
      </c>
      <c r="DT35" s="142">
        <v>2196631.1099999985</v>
      </c>
      <c r="DU35" s="143">
        <v>3657192.3399999989</v>
      </c>
      <c r="DV35" s="338">
        <v>1022331.7</v>
      </c>
      <c r="DW35" s="338">
        <v>1556939.2599999998</v>
      </c>
      <c r="DX35" s="338">
        <v>3490800.54</v>
      </c>
      <c r="DY35" s="338">
        <v>3838235.56</v>
      </c>
      <c r="DZ35" s="338">
        <v>2337906.08</v>
      </c>
      <c r="EA35" s="338">
        <v>3543764.3</v>
      </c>
      <c r="EB35" s="338">
        <v>2503788.2000000002</v>
      </c>
      <c r="EC35" s="377">
        <v>3032034.14</v>
      </c>
      <c r="ED35" s="377">
        <v>2100056.92</v>
      </c>
      <c r="EE35" s="377">
        <v>2033237.5899999999</v>
      </c>
      <c r="EF35" s="377">
        <v>1998936.33</v>
      </c>
      <c r="EG35" s="377">
        <v>6990127.1600000001</v>
      </c>
      <c r="EH35" s="378">
        <v>1549598.76</v>
      </c>
      <c r="EI35" s="378">
        <v>2362534.5499999998</v>
      </c>
      <c r="EJ35" s="378">
        <v>2237749.3199999998</v>
      </c>
      <c r="EK35" s="378">
        <v>3537625.59</v>
      </c>
      <c r="EL35" s="378">
        <v>2195275.86</v>
      </c>
      <c r="EM35" s="378">
        <v>3677729.73</v>
      </c>
      <c r="EN35" s="378">
        <v>5924157.2800000003</v>
      </c>
      <c r="EO35" s="378">
        <v>2465692.11</v>
      </c>
      <c r="EP35" s="378">
        <v>1761653.61</v>
      </c>
      <c r="EQ35" s="378">
        <v>3080830.83</v>
      </c>
      <c r="ER35" s="378">
        <v>1891187.54</v>
      </c>
      <c r="ES35" s="378">
        <v>5038974.07</v>
      </c>
      <c r="ET35" s="378">
        <v>2425520.81</v>
      </c>
      <c r="EU35" s="378">
        <v>1609741.96</v>
      </c>
      <c r="EV35" s="378">
        <v>2046839.31</v>
      </c>
      <c r="EW35" s="378">
        <v>5482431.4299999997</v>
      </c>
      <c r="EX35" s="378">
        <v>2149512.65</v>
      </c>
      <c r="EY35" s="378">
        <v>2742239.31</v>
      </c>
      <c r="EZ35" s="378">
        <v>3903791.18</v>
      </c>
      <c r="FA35" s="378">
        <v>3453341.6</v>
      </c>
      <c r="FB35" s="378">
        <v>37485113.789999999</v>
      </c>
      <c r="FC35" s="378">
        <v>2347445.85</v>
      </c>
      <c r="FD35" s="378">
        <v>3454247.32</v>
      </c>
      <c r="FE35" s="378">
        <v>4014664.14</v>
      </c>
      <c r="FF35" s="378">
        <v>1513907.86</v>
      </c>
      <c r="FG35" s="378"/>
      <c r="FH35" s="378"/>
      <c r="FI35" s="378"/>
      <c r="FJ35" s="378"/>
      <c r="FK35" s="378"/>
      <c r="FL35" s="378"/>
      <c r="FM35" s="378"/>
      <c r="FN35" s="378"/>
      <c r="FO35" s="378"/>
      <c r="FP35" s="378"/>
      <c r="FQ35" s="378"/>
      <c r="FR35" s="378"/>
      <c r="FS35" s="378"/>
      <c r="FT35" s="378"/>
      <c r="FU35" s="378"/>
      <c r="FV35" s="378"/>
      <c r="FW35" s="378"/>
      <c r="FX35" s="378"/>
      <c r="FY35" s="378"/>
      <c r="FZ35" s="378"/>
      <c r="GA35" s="378"/>
      <c r="GB35" s="378"/>
      <c r="GC35" s="378"/>
      <c r="GD35" s="378"/>
      <c r="GE35" s="378"/>
      <c r="GF35" s="378"/>
      <c r="GG35" s="378"/>
      <c r="GH35" s="378"/>
      <c r="GI35" s="378"/>
      <c r="GJ35" s="378"/>
      <c r="GK35" s="378"/>
      <c r="GL35" s="378"/>
      <c r="GM35" s="378"/>
      <c r="GN35" s="378"/>
      <c r="GO35" s="378"/>
      <c r="GP35" s="378"/>
      <c r="GQ35" s="378"/>
      <c r="GR35" s="378"/>
      <c r="GS35" s="378"/>
      <c r="GT35" s="378"/>
      <c r="GU35" s="378"/>
      <c r="GV35" s="378"/>
      <c r="GW35" s="378"/>
      <c r="GX35" s="378"/>
      <c r="GY35" s="378"/>
      <c r="GZ35" s="378"/>
      <c r="HA35" s="378"/>
      <c r="HB35" s="378"/>
      <c r="HC35" s="378"/>
      <c r="HD35" s="378"/>
      <c r="HE35" s="378"/>
      <c r="HF35" s="378"/>
      <c r="HG35" s="378"/>
      <c r="HH35" s="378"/>
      <c r="HI35" s="378"/>
      <c r="HJ35" s="378"/>
      <c r="HK35" s="378"/>
      <c r="HL35" s="378"/>
      <c r="HM35" s="378"/>
      <c r="HN35" s="378"/>
      <c r="HO35" s="378"/>
      <c r="HP35" s="378"/>
      <c r="HQ35" s="378"/>
      <c r="HR35" s="378"/>
      <c r="HS35" s="378"/>
      <c r="HT35" s="378"/>
      <c r="HU35" s="378"/>
      <c r="HV35" s="378"/>
      <c r="HW35" s="378"/>
      <c r="HX35" s="378"/>
      <c r="HY35" s="378"/>
      <c r="HZ35" s="378"/>
      <c r="IA35" s="378"/>
      <c r="IB35" s="378"/>
      <c r="IC35" s="378"/>
      <c r="ID35" s="378"/>
      <c r="IE35" s="378"/>
      <c r="IF35" s="378"/>
      <c r="IG35" s="378"/>
      <c r="IH35" s="378"/>
      <c r="II35" s="378"/>
      <c r="IJ35" s="378"/>
      <c r="IK35" s="378"/>
      <c r="IL35" s="378"/>
      <c r="IM35" s="378"/>
      <c r="IN35" s="378"/>
      <c r="IO35" s="378"/>
      <c r="IP35" s="378"/>
      <c r="IQ35" s="378"/>
      <c r="IR35" s="378"/>
      <c r="IS35" s="378"/>
      <c r="IT35" s="378"/>
      <c r="IU35" s="378"/>
      <c r="IV35" s="378"/>
      <c r="IW35" s="378"/>
      <c r="IX35" s="378"/>
      <c r="IY35" s="378"/>
      <c r="IZ35" s="378"/>
      <c r="JA35" s="378"/>
      <c r="JB35" s="378"/>
      <c r="JC35" s="378"/>
      <c r="JD35" s="378"/>
      <c r="JE35" s="378"/>
      <c r="JF35" s="378"/>
      <c r="JG35" s="378"/>
      <c r="JH35" s="378"/>
      <c r="JI35" s="378"/>
      <c r="JJ35" s="378"/>
      <c r="JK35" s="378"/>
      <c r="JL35" s="378"/>
      <c r="JM35" s="378"/>
      <c r="JN35" s="378"/>
      <c r="JO35" s="378"/>
      <c r="JP35" s="378"/>
      <c r="JQ35" s="378"/>
      <c r="JR35" s="378"/>
      <c r="JS35" s="378"/>
      <c r="JT35" s="378"/>
      <c r="JU35" s="378"/>
      <c r="JV35" s="378"/>
      <c r="JW35" s="378"/>
      <c r="JX35" s="378"/>
      <c r="JY35" s="378"/>
      <c r="JZ35" s="378"/>
      <c r="KA35" s="378"/>
      <c r="KB35" s="378"/>
      <c r="KC35" s="378"/>
      <c r="KD35" s="378"/>
      <c r="KE35" s="378"/>
      <c r="KF35" s="378"/>
      <c r="KG35" s="378"/>
      <c r="KH35" s="378"/>
      <c r="KI35" s="378"/>
      <c r="KJ35" s="378"/>
      <c r="KK35" s="378"/>
      <c r="KL35" s="378"/>
      <c r="KM35" s="378"/>
      <c r="KN35" s="378"/>
      <c r="KO35" s="378"/>
      <c r="KP35" s="378"/>
      <c r="KQ35" s="378"/>
      <c r="KR35" s="378"/>
      <c r="KS35" s="378"/>
      <c r="KT35" s="378"/>
      <c r="KU35" s="378"/>
      <c r="KV35" s="378"/>
      <c r="KW35" s="378"/>
      <c r="KX35" s="378"/>
      <c r="KY35" s="378"/>
      <c r="KZ35" s="378"/>
      <c r="LA35" s="378"/>
      <c r="LB35" s="378"/>
      <c r="LC35" s="378"/>
      <c r="LD35" s="378"/>
      <c r="LE35" s="378"/>
      <c r="LF35" s="378"/>
      <c r="LG35" s="378"/>
      <c r="LH35" s="378"/>
      <c r="LI35" s="378"/>
    </row>
    <row r="36" spans="1:321">
      <c r="D36" s="74">
        <v>7151</v>
      </c>
      <c r="E36" s="78" t="s">
        <v>87</v>
      </c>
      <c r="F36" s="104"/>
      <c r="G36" s="105"/>
      <c r="H36" s="105"/>
      <c r="I36" s="105"/>
      <c r="J36" s="105"/>
      <c r="K36" s="105"/>
      <c r="L36" s="105"/>
      <c r="M36" s="105"/>
      <c r="N36" s="105"/>
      <c r="O36" s="105"/>
      <c r="P36" s="105"/>
      <c r="Q36" s="106"/>
      <c r="R36" s="104"/>
      <c r="S36" s="105"/>
      <c r="T36" s="105"/>
      <c r="U36" s="105"/>
      <c r="V36" s="105"/>
      <c r="W36" s="105"/>
      <c r="X36" s="105"/>
      <c r="Y36" s="105"/>
      <c r="Z36" s="105"/>
      <c r="AA36" s="105"/>
      <c r="AB36" s="105"/>
      <c r="AC36" s="106"/>
      <c r="AD36" s="104"/>
      <c r="AE36" s="105"/>
      <c r="AF36" s="105"/>
      <c r="AG36" s="105"/>
      <c r="AH36" s="105"/>
      <c r="AI36" s="105"/>
      <c r="AJ36" s="105"/>
      <c r="AK36" s="105"/>
      <c r="AL36" s="105"/>
      <c r="AM36" s="105"/>
      <c r="AN36" s="105"/>
      <c r="AO36" s="106"/>
      <c r="AP36" s="104"/>
      <c r="AQ36" s="105"/>
      <c r="AR36" s="105"/>
      <c r="AS36" s="105"/>
      <c r="AT36" s="105"/>
      <c r="AU36" s="105"/>
      <c r="AV36" s="105"/>
      <c r="AW36" s="105"/>
      <c r="AX36" s="105"/>
      <c r="AY36" s="105"/>
      <c r="AZ36" s="105"/>
      <c r="BA36" s="106"/>
      <c r="BB36" s="104"/>
      <c r="BC36" s="105"/>
      <c r="BD36" s="105"/>
      <c r="BE36" s="105"/>
      <c r="BF36" s="105"/>
      <c r="BG36" s="105"/>
      <c r="BH36" s="105"/>
      <c r="BI36" s="105"/>
      <c r="BJ36" s="105"/>
      <c r="BK36" s="105"/>
      <c r="BL36" s="105"/>
      <c r="BM36" s="106"/>
      <c r="BN36" s="104"/>
      <c r="BO36" s="105"/>
      <c r="BP36" s="105"/>
      <c r="BQ36" s="105"/>
      <c r="BR36" s="105"/>
      <c r="BS36" s="105"/>
      <c r="BT36" s="105"/>
      <c r="BU36" s="105"/>
      <c r="BV36" s="105"/>
      <c r="BW36" s="105"/>
      <c r="BX36" s="105"/>
      <c r="BY36" s="106"/>
      <c r="BZ36" s="104"/>
      <c r="CA36" s="105"/>
      <c r="CB36" s="105"/>
      <c r="CC36" s="105"/>
      <c r="CD36" s="105"/>
      <c r="CE36" s="105"/>
      <c r="CF36" s="105"/>
      <c r="CG36" s="105"/>
      <c r="CH36" s="105"/>
      <c r="CI36" s="105"/>
      <c r="CJ36" s="105"/>
      <c r="CK36" s="105"/>
      <c r="CL36" s="104">
        <v>94696.66</v>
      </c>
      <c r="CM36" s="105">
        <v>18969.600000000002</v>
      </c>
      <c r="CN36" s="105">
        <v>46547.31</v>
      </c>
      <c r="CO36" s="105">
        <v>990030.31</v>
      </c>
      <c r="CP36" s="105">
        <v>254972.35999999996</v>
      </c>
      <c r="CQ36" s="105">
        <v>113427.79</v>
      </c>
      <c r="CR36" s="105">
        <v>79102.33</v>
      </c>
      <c r="CS36" s="105">
        <v>7776.58</v>
      </c>
      <c r="CT36" s="105">
        <v>31884.589999999997</v>
      </c>
      <c r="CU36" s="105">
        <v>75119.199999999997</v>
      </c>
      <c r="CV36" s="105">
        <v>2100781.7800000003</v>
      </c>
      <c r="CW36" s="106">
        <v>2339576.2200000002</v>
      </c>
      <c r="CX36" s="104">
        <v>790825.44</v>
      </c>
      <c r="CY36" s="105">
        <v>6808.29</v>
      </c>
      <c r="CZ36" s="105">
        <v>31068.01</v>
      </c>
      <c r="DA36" s="105">
        <v>479404.25</v>
      </c>
      <c r="DB36" s="105">
        <v>546746.59</v>
      </c>
      <c r="DC36" s="105">
        <v>57097.79</v>
      </c>
      <c r="DD36" s="105">
        <v>132005.81</v>
      </c>
      <c r="DE36" s="105">
        <v>20548.169999999998</v>
      </c>
      <c r="DF36" s="105">
        <v>169093.45</v>
      </c>
      <c r="DG36" s="105">
        <v>272552.94</v>
      </c>
      <c r="DH36" s="105">
        <v>10087.67</v>
      </c>
      <c r="DI36" s="106">
        <v>222075.65</v>
      </c>
      <c r="DJ36" s="104">
        <v>94468.24</v>
      </c>
      <c r="DK36" s="105">
        <v>11948.380000000003</v>
      </c>
      <c r="DL36" s="105">
        <v>385981.36000000004</v>
      </c>
      <c r="DM36" s="105">
        <v>710303.47</v>
      </c>
      <c r="DN36" s="105">
        <v>301859.41000000003</v>
      </c>
      <c r="DO36" s="105">
        <v>102862.66</v>
      </c>
      <c r="DP36" s="105">
        <v>65896.25</v>
      </c>
      <c r="DQ36" s="105">
        <v>26410.94</v>
      </c>
      <c r="DR36" s="105">
        <v>54288.5</v>
      </c>
      <c r="DS36" s="105">
        <v>64386.57</v>
      </c>
      <c r="DT36" s="105">
        <v>31365.73</v>
      </c>
      <c r="DU36" s="106">
        <v>38695.960000000006</v>
      </c>
      <c r="DV36" s="337">
        <v>25654.44</v>
      </c>
      <c r="DW36" s="337">
        <v>68705.47</v>
      </c>
      <c r="DX36" s="337">
        <v>1198845.57</v>
      </c>
      <c r="DY36" s="337">
        <v>1134153.43</v>
      </c>
      <c r="DZ36" s="337">
        <v>384690.44</v>
      </c>
      <c r="EA36" s="337">
        <v>768975.23</v>
      </c>
      <c r="EB36" s="337">
        <v>19022.259999999998</v>
      </c>
      <c r="EC36" s="373">
        <v>377681.99</v>
      </c>
      <c r="ED36" s="373">
        <v>57297.39</v>
      </c>
      <c r="EE36" s="373">
        <v>9384.4500000000007</v>
      </c>
      <c r="EF36" s="373">
        <v>180980.77</v>
      </c>
      <c r="EG36" s="373">
        <v>97232.9</v>
      </c>
      <c r="EH36" s="376">
        <v>73736.11</v>
      </c>
      <c r="EI36" s="376">
        <v>10955.41</v>
      </c>
      <c r="EJ36" s="376">
        <v>237856.46</v>
      </c>
      <c r="EK36" s="376">
        <v>1039868.46</v>
      </c>
      <c r="EL36" s="376">
        <v>9580.2800000000007</v>
      </c>
      <c r="EM36" s="376">
        <v>820648.35</v>
      </c>
      <c r="EN36" s="376">
        <v>3136697.45</v>
      </c>
      <c r="EO36" s="376">
        <v>27156.49</v>
      </c>
      <c r="EP36" s="376">
        <v>13813.05</v>
      </c>
      <c r="EQ36" s="376">
        <v>133915.79999999999</v>
      </c>
      <c r="ER36" s="376">
        <v>210158.28</v>
      </c>
      <c r="ES36" s="376">
        <v>662522.41</v>
      </c>
      <c r="ET36" s="376">
        <v>757682.7</v>
      </c>
      <c r="EU36" s="376">
        <v>26758.59</v>
      </c>
      <c r="EV36" s="376">
        <v>211659.24</v>
      </c>
      <c r="EW36" s="376">
        <v>1943319.77</v>
      </c>
      <c r="EX36" s="376">
        <v>60036.480000000003</v>
      </c>
      <c r="EY36" s="376">
        <v>94564.29</v>
      </c>
      <c r="EZ36" s="376">
        <v>72664.45</v>
      </c>
      <c r="FA36" s="376">
        <v>22307.16</v>
      </c>
      <c r="FB36" s="376">
        <v>35372327.289999999</v>
      </c>
      <c r="FC36" s="376">
        <v>93263.79</v>
      </c>
      <c r="FD36" s="376">
        <v>86764.65</v>
      </c>
      <c r="FE36" s="376">
        <v>1098323.3600000001</v>
      </c>
      <c r="FF36" s="376">
        <v>319064.56</v>
      </c>
      <c r="FG36" s="376"/>
      <c r="FH36" s="376"/>
      <c r="FI36" s="376"/>
      <c r="FJ36" s="376"/>
      <c r="FK36" s="376"/>
      <c r="FL36" s="376"/>
      <c r="FM36" s="376"/>
      <c r="FN36" s="376"/>
      <c r="FO36" s="376"/>
      <c r="FP36" s="376"/>
      <c r="FQ36" s="376"/>
      <c r="FR36" s="376"/>
      <c r="FS36" s="376"/>
      <c r="FT36" s="376"/>
      <c r="FU36" s="376"/>
      <c r="FV36" s="376"/>
      <c r="FW36" s="376"/>
      <c r="FX36" s="376"/>
      <c r="FY36" s="376"/>
      <c r="FZ36" s="376"/>
      <c r="GA36" s="376"/>
      <c r="GB36" s="376"/>
      <c r="GC36" s="376"/>
      <c r="GD36" s="376"/>
      <c r="GE36" s="376"/>
      <c r="GF36" s="376"/>
      <c r="GG36" s="376"/>
      <c r="GH36" s="376"/>
      <c r="GI36" s="376"/>
      <c r="GJ36" s="376"/>
      <c r="GK36" s="376"/>
      <c r="GL36" s="376"/>
      <c r="GM36" s="376"/>
      <c r="GN36" s="376"/>
      <c r="GO36" s="376"/>
      <c r="GP36" s="376"/>
      <c r="GQ36" s="376"/>
      <c r="GR36" s="376"/>
      <c r="GS36" s="376"/>
      <c r="GT36" s="376"/>
      <c r="GU36" s="376"/>
      <c r="GV36" s="376"/>
      <c r="GW36" s="376"/>
      <c r="GX36" s="376"/>
      <c r="GY36" s="376"/>
      <c r="GZ36" s="376"/>
      <c r="HA36" s="376"/>
      <c r="HB36" s="376"/>
      <c r="HC36" s="376"/>
      <c r="HD36" s="376"/>
      <c r="HE36" s="376"/>
      <c r="HF36" s="376"/>
      <c r="HG36" s="376"/>
      <c r="HH36" s="376"/>
      <c r="HI36" s="376"/>
      <c r="HJ36" s="376"/>
      <c r="HK36" s="376"/>
      <c r="HL36" s="376"/>
      <c r="HM36" s="376"/>
      <c r="HN36" s="376"/>
      <c r="HO36" s="376"/>
      <c r="HP36" s="376"/>
      <c r="HQ36" s="376"/>
      <c r="HR36" s="376"/>
      <c r="HS36" s="376"/>
      <c r="HT36" s="376"/>
      <c r="HU36" s="376"/>
      <c r="HV36" s="376"/>
      <c r="HW36" s="376"/>
      <c r="HX36" s="376"/>
      <c r="HY36" s="376"/>
      <c r="HZ36" s="376"/>
      <c r="IA36" s="376"/>
      <c r="IB36" s="376"/>
      <c r="IC36" s="376"/>
      <c r="ID36" s="376"/>
      <c r="IE36" s="376"/>
      <c r="IF36" s="376"/>
      <c r="IG36" s="376"/>
      <c r="IH36" s="376"/>
      <c r="II36" s="376"/>
      <c r="IJ36" s="376"/>
      <c r="IK36" s="376"/>
      <c r="IL36" s="376"/>
      <c r="IM36" s="376"/>
      <c r="IN36" s="376"/>
      <c r="IO36" s="376"/>
      <c r="IP36" s="376"/>
      <c r="IQ36" s="376"/>
      <c r="IR36" s="376"/>
      <c r="IS36" s="376"/>
      <c r="IT36" s="376"/>
      <c r="IU36" s="376"/>
      <c r="IV36" s="376"/>
      <c r="IW36" s="376"/>
      <c r="IX36" s="376"/>
      <c r="IY36" s="376"/>
      <c r="IZ36" s="376"/>
      <c r="JA36" s="376"/>
      <c r="JB36" s="376"/>
      <c r="JC36" s="376"/>
      <c r="JD36" s="376"/>
      <c r="JE36" s="376"/>
      <c r="JF36" s="376"/>
      <c r="JG36" s="376"/>
      <c r="JH36" s="376"/>
      <c r="JI36" s="376"/>
      <c r="JJ36" s="376"/>
      <c r="JK36" s="376"/>
      <c r="JL36" s="376"/>
      <c r="JM36" s="376"/>
      <c r="JN36" s="376"/>
      <c r="JO36" s="376"/>
      <c r="JP36" s="376"/>
      <c r="JQ36" s="376"/>
      <c r="JR36" s="376"/>
      <c r="JS36" s="376"/>
      <c r="JT36" s="376"/>
      <c r="JU36" s="376"/>
      <c r="JV36" s="376"/>
      <c r="JW36" s="376"/>
      <c r="JX36" s="376"/>
      <c r="JY36" s="376"/>
      <c r="JZ36" s="376"/>
      <c r="KA36" s="376"/>
      <c r="KB36" s="376"/>
      <c r="KC36" s="376"/>
      <c r="KD36" s="376"/>
      <c r="KE36" s="376"/>
      <c r="KF36" s="376"/>
      <c r="KG36" s="376"/>
      <c r="KH36" s="376"/>
      <c r="KI36" s="376"/>
      <c r="KJ36" s="376"/>
      <c r="KK36" s="376"/>
      <c r="KL36" s="376"/>
      <c r="KM36" s="376"/>
      <c r="KN36" s="376"/>
      <c r="KO36" s="376"/>
      <c r="KP36" s="376"/>
      <c r="KQ36" s="376"/>
      <c r="KR36" s="376"/>
      <c r="KS36" s="376"/>
      <c r="KT36" s="376"/>
      <c r="KU36" s="376"/>
      <c r="KV36" s="376"/>
      <c r="KW36" s="376"/>
      <c r="KX36" s="376"/>
      <c r="KY36" s="376"/>
      <c r="KZ36" s="376"/>
      <c r="LA36" s="376"/>
      <c r="LB36" s="376"/>
      <c r="LC36" s="376"/>
      <c r="LD36" s="376"/>
      <c r="LE36" s="376"/>
      <c r="LF36" s="376"/>
      <c r="LG36" s="376"/>
      <c r="LH36" s="376"/>
      <c r="LI36" s="376"/>
    </row>
    <row r="37" spans="1:321" ht="30">
      <c r="D37" s="74">
        <v>7152</v>
      </c>
      <c r="E37" s="78" t="s">
        <v>89</v>
      </c>
      <c r="F37" s="104"/>
      <c r="G37" s="105"/>
      <c r="H37" s="105"/>
      <c r="I37" s="105"/>
      <c r="J37" s="105"/>
      <c r="K37" s="105"/>
      <c r="L37" s="105"/>
      <c r="M37" s="105"/>
      <c r="N37" s="105"/>
      <c r="O37" s="105"/>
      <c r="P37" s="105"/>
      <c r="Q37" s="106"/>
      <c r="R37" s="104"/>
      <c r="S37" s="105"/>
      <c r="T37" s="105"/>
      <c r="U37" s="105"/>
      <c r="V37" s="105"/>
      <c r="W37" s="105"/>
      <c r="X37" s="105"/>
      <c r="Y37" s="105"/>
      <c r="Z37" s="105"/>
      <c r="AA37" s="105"/>
      <c r="AB37" s="105"/>
      <c r="AC37" s="106"/>
      <c r="AD37" s="104"/>
      <c r="AE37" s="105"/>
      <c r="AF37" s="105"/>
      <c r="AG37" s="105"/>
      <c r="AH37" s="105"/>
      <c r="AI37" s="105"/>
      <c r="AJ37" s="105"/>
      <c r="AK37" s="105"/>
      <c r="AL37" s="105"/>
      <c r="AM37" s="105"/>
      <c r="AN37" s="105"/>
      <c r="AO37" s="106"/>
      <c r="AP37" s="104"/>
      <c r="AQ37" s="105"/>
      <c r="AR37" s="105"/>
      <c r="AS37" s="105"/>
      <c r="AT37" s="105"/>
      <c r="AU37" s="105"/>
      <c r="AV37" s="105"/>
      <c r="AW37" s="105"/>
      <c r="AX37" s="105"/>
      <c r="AY37" s="105"/>
      <c r="AZ37" s="105"/>
      <c r="BA37" s="106"/>
      <c r="BB37" s="104"/>
      <c r="BC37" s="105"/>
      <c r="BD37" s="105"/>
      <c r="BE37" s="105"/>
      <c r="BF37" s="105"/>
      <c r="BG37" s="105"/>
      <c r="BH37" s="105"/>
      <c r="BI37" s="105"/>
      <c r="BJ37" s="105"/>
      <c r="BK37" s="105"/>
      <c r="BL37" s="105"/>
      <c r="BM37" s="106"/>
      <c r="BN37" s="104"/>
      <c r="BO37" s="105"/>
      <c r="BP37" s="105"/>
      <c r="BQ37" s="105"/>
      <c r="BR37" s="105"/>
      <c r="BS37" s="105"/>
      <c r="BT37" s="105"/>
      <c r="BU37" s="105"/>
      <c r="BV37" s="105"/>
      <c r="BW37" s="105"/>
      <c r="BX37" s="105"/>
      <c r="BY37" s="106"/>
      <c r="BZ37" s="104"/>
      <c r="CA37" s="105"/>
      <c r="CB37" s="105"/>
      <c r="CC37" s="105"/>
      <c r="CD37" s="105"/>
      <c r="CE37" s="105"/>
      <c r="CF37" s="105"/>
      <c r="CG37" s="105"/>
      <c r="CH37" s="105"/>
      <c r="CI37" s="105"/>
      <c r="CJ37" s="105"/>
      <c r="CK37" s="105"/>
      <c r="CL37" s="104">
        <v>557860.02000000025</v>
      </c>
      <c r="CM37" s="105">
        <v>771358.4800000001</v>
      </c>
      <c r="CN37" s="105">
        <v>756900.55000000016</v>
      </c>
      <c r="CO37" s="105">
        <v>784739.93000000028</v>
      </c>
      <c r="CP37" s="105">
        <v>1021420.2400000001</v>
      </c>
      <c r="CQ37" s="105">
        <v>1082837.399999999</v>
      </c>
      <c r="CR37" s="105">
        <v>1623054.5499999996</v>
      </c>
      <c r="CS37" s="105">
        <v>1626229.2100000002</v>
      </c>
      <c r="CT37" s="105">
        <v>1195519.1200000001</v>
      </c>
      <c r="CU37" s="105">
        <v>922428.97999999975</v>
      </c>
      <c r="CV37" s="105">
        <v>869707.82999999961</v>
      </c>
      <c r="CW37" s="106">
        <v>1104644.1199999987</v>
      </c>
      <c r="CX37" s="104">
        <v>656458.4</v>
      </c>
      <c r="CY37" s="105">
        <v>837985.98</v>
      </c>
      <c r="CZ37" s="105">
        <v>970016.33</v>
      </c>
      <c r="DA37" s="105">
        <v>945260.91</v>
      </c>
      <c r="DB37" s="105">
        <v>952872.01</v>
      </c>
      <c r="DC37" s="105">
        <v>1382633.53</v>
      </c>
      <c r="DD37" s="105">
        <v>1407232.77</v>
      </c>
      <c r="DE37" s="105">
        <v>2109107.23</v>
      </c>
      <c r="DF37" s="105">
        <v>1446940.5</v>
      </c>
      <c r="DG37" s="105">
        <v>1096826.21</v>
      </c>
      <c r="DH37" s="105">
        <v>976844.31</v>
      </c>
      <c r="DI37" s="106">
        <v>1367203.26</v>
      </c>
      <c r="DJ37" s="104">
        <v>626884.89999999956</v>
      </c>
      <c r="DK37" s="105">
        <v>827022.77999999945</v>
      </c>
      <c r="DL37" s="105">
        <v>896065.73999999929</v>
      </c>
      <c r="DM37" s="105">
        <v>896678.86</v>
      </c>
      <c r="DN37" s="105">
        <v>908733.1800000004</v>
      </c>
      <c r="DO37" s="105">
        <v>1319981.7099999986</v>
      </c>
      <c r="DP37" s="105">
        <v>1454883.4800000009</v>
      </c>
      <c r="DQ37" s="105">
        <v>1669311.7199999983</v>
      </c>
      <c r="DR37" s="105">
        <v>1030777.3999999996</v>
      </c>
      <c r="DS37" s="105">
        <v>859172.7699999992</v>
      </c>
      <c r="DT37" s="105">
        <v>918744.99999999953</v>
      </c>
      <c r="DU37" s="106">
        <v>1219495.0999999987</v>
      </c>
      <c r="DV37" s="337">
        <v>599071.28</v>
      </c>
      <c r="DW37" s="337">
        <v>868522.02</v>
      </c>
      <c r="DX37" s="337">
        <v>1022966.6</v>
      </c>
      <c r="DY37" s="337">
        <v>902917.01</v>
      </c>
      <c r="DZ37" s="337">
        <v>1017499.54</v>
      </c>
      <c r="EA37" s="337">
        <v>1345707.91</v>
      </c>
      <c r="EB37" s="337">
        <v>1623788.74</v>
      </c>
      <c r="EC37" s="373">
        <v>1795848.79</v>
      </c>
      <c r="ED37" s="373">
        <v>1086198.8899999999</v>
      </c>
      <c r="EE37" s="373">
        <v>1253861.75</v>
      </c>
      <c r="EF37" s="373">
        <v>1063617.6100000001</v>
      </c>
      <c r="EG37" s="373">
        <v>1652343.99</v>
      </c>
      <c r="EH37" s="376">
        <v>660335.9</v>
      </c>
      <c r="EI37" s="376">
        <v>879227.58</v>
      </c>
      <c r="EJ37" s="376">
        <v>999580.85</v>
      </c>
      <c r="EK37" s="376">
        <v>933613.03</v>
      </c>
      <c r="EL37" s="376">
        <v>1034325.92</v>
      </c>
      <c r="EM37" s="376">
        <v>1352725.96</v>
      </c>
      <c r="EN37" s="376">
        <v>1600900.61</v>
      </c>
      <c r="EO37" s="376">
        <v>1663334.39</v>
      </c>
      <c r="EP37" s="376">
        <v>990647.35</v>
      </c>
      <c r="EQ37" s="376">
        <v>981780.18</v>
      </c>
      <c r="ER37" s="376">
        <v>895870.02</v>
      </c>
      <c r="ES37" s="376">
        <v>1261112.96</v>
      </c>
      <c r="ET37" s="376">
        <v>657232.74</v>
      </c>
      <c r="EU37" s="376">
        <v>844736.49</v>
      </c>
      <c r="EV37" s="376">
        <v>860879.6</v>
      </c>
      <c r="EW37" s="376">
        <v>1001033.47</v>
      </c>
      <c r="EX37" s="376">
        <v>876009.07</v>
      </c>
      <c r="EY37" s="376">
        <v>1142440.52</v>
      </c>
      <c r="EZ37" s="376">
        <v>1852548.72</v>
      </c>
      <c r="FA37" s="376">
        <v>1714580.38</v>
      </c>
      <c r="FB37" s="376">
        <v>1010493.42</v>
      </c>
      <c r="FC37" s="376">
        <v>1060224.75</v>
      </c>
      <c r="FD37" s="376">
        <v>856535.48</v>
      </c>
      <c r="FE37" s="376">
        <v>1067902.02</v>
      </c>
      <c r="FF37" s="376">
        <v>609800.16</v>
      </c>
      <c r="FG37" s="376"/>
      <c r="FH37" s="376"/>
      <c r="FI37" s="376"/>
      <c r="FJ37" s="376"/>
      <c r="FK37" s="376"/>
      <c r="FL37" s="376"/>
      <c r="FM37" s="376"/>
      <c r="FN37" s="376"/>
      <c r="FO37" s="376"/>
      <c r="FP37" s="376"/>
      <c r="FQ37" s="376"/>
      <c r="FR37" s="376"/>
      <c r="FS37" s="376"/>
      <c r="FT37" s="376"/>
      <c r="FU37" s="376"/>
      <c r="FV37" s="376"/>
      <c r="FW37" s="376"/>
      <c r="FX37" s="376"/>
      <c r="FY37" s="376"/>
      <c r="FZ37" s="376"/>
      <c r="GA37" s="376"/>
      <c r="GB37" s="376"/>
      <c r="GC37" s="376"/>
      <c r="GD37" s="376"/>
      <c r="GE37" s="376"/>
      <c r="GF37" s="376"/>
      <c r="GG37" s="376"/>
      <c r="GH37" s="376"/>
      <c r="GI37" s="376"/>
      <c r="GJ37" s="376"/>
      <c r="GK37" s="376"/>
      <c r="GL37" s="376"/>
      <c r="GM37" s="376"/>
      <c r="GN37" s="376"/>
      <c r="GO37" s="376"/>
      <c r="GP37" s="376"/>
      <c r="GQ37" s="376"/>
      <c r="GR37" s="376"/>
      <c r="GS37" s="376"/>
      <c r="GT37" s="376"/>
      <c r="GU37" s="376"/>
      <c r="GV37" s="376"/>
      <c r="GW37" s="376"/>
      <c r="GX37" s="376"/>
      <c r="GY37" s="376"/>
      <c r="GZ37" s="376"/>
      <c r="HA37" s="376"/>
      <c r="HB37" s="376"/>
      <c r="HC37" s="376"/>
      <c r="HD37" s="376"/>
      <c r="HE37" s="376"/>
      <c r="HF37" s="376"/>
      <c r="HG37" s="376"/>
      <c r="HH37" s="376"/>
      <c r="HI37" s="376"/>
      <c r="HJ37" s="376"/>
      <c r="HK37" s="376"/>
      <c r="HL37" s="376"/>
      <c r="HM37" s="376"/>
      <c r="HN37" s="376"/>
      <c r="HO37" s="376"/>
      <c r="HP37" s="376"/>
      <c r="HQ37" s="376"/>
      <c r="HR37" s="376"/>
      <c r="HS37" s="376"/>
      <c r="HT37" s="376"/>
      <c r="HU37" s="376"/>
      <c r="HV37" s="376"/>
      <c r="HW37" s="376"/>
      <c r="HX37" s="376"/>
      <c r="HY37" s="376"/>
      <c r="HZ37" s="376"/>
      <c r="IA37" s="376"/>
      <c r="IB37" s="376"/>
      <c r="IC37" s="376"/>
      <c r="ID37" s="376"/>
      <c r="IE37" s="376"/>
      <c r="IF37" s="376"/>
      <c r="IG37" s="376"/>
      <c r="IH37" s="376"/>
      <c r="II37" s="376"/>
      <c r="IJ37" s="376"/>
      <c r="IK37" s="376"/>
      <c r="IL37" s="376"/>
      <c r="IM37" s="376"/>
      <c r="IN37" s="376"/>
      <c r="IO37" s="376"/>
      <c r="IP37" s="376"/>
      <c r="IQ37" s="376"/>
      <c r="IR37" s="376"/>
      <c r="IS37" s="376"/>
      <c r="IT37" s="376"/>
      <c r="IU37" s="376"/>
      <c r="IV37" s="376"/>
      <c r="IW37" s="376"/>
      <c r="IX37" s="376"/>
      <c r="IY37" s="376"/>
      <c r="IZ37" s="376"/>
      <c r="JA37" s="376"/>
      <c r="JB37" s="376"/>
      <c r="JC37" s="376"/>
      <c r="JD37" s="376"/>
      <c r="JE37" s="376"/>
      <c r="JF37" s="376"/>
      <c r="JG37" s="376"/>
      <c r="JH37" s="376"/>
      <c r="JI37" s="376"/>
      <c r="JJ37" s="376"/>
      <c r="JK37" s="376"/>
      <c r="JL37" s="376"/>
      <c r="JM37" s="376"/>
      <c r="JN37" s="376"/>
      <c r="JO37" s="376"/>
      <c r="JP37" s="376"/>
      <c r="JQ37" s="376"/>
      <c r="JR37" s="376"/>
      <c r="JS37" s="376"/>
      <c r="JT37" s="376"/>
      <c r="JU37" s="376"/>
      <c r="JV37" s="376"/>
      <c r="JW37" s="376"/>
      <c r="JX37" s="376"/>
      <c r="JY37" s="376"/>
      <c r="JZ37" s="376"/>
      <c r="KA37" s="376"/>
      <c r="KB37" s="376"/>
      <c r="KC37" s="376"/>
      <c r="KD37" s="376"/>
      <c r="KE37" s="376"/>
      <c r="KF37" s="376"/>
      <c r="KG37" s="376"/>
      <c r="KH37" s="376"/>
      <c r="KI37" s="376"/>
      <c r="KJ37" s="376"/>
      <c r="KK37" s="376"/>
      <c r="KL37" s="376"/>
      <c r="KM37" s="376"/>
      <c r="KN37" s="376"/>
      <c r="KO37" s="376"/>
      <c r="KP37" s="376"/>
      <c r="KQ37" s="376"/>
      <c r="KR37" s="376"/>
      <c r="KS37" s="376"/>
      <c r="KT37" s="376"/>
      <c r="KU37" s="376"/>
      <c r="KV37" s="376"/>
      <c r="KW37" s="376"/>
      <c r="KX37" s="376"/>
      <c r="KY37" s="376"/>
      <c r="KZ37" s="376"/>
      <c r="LA37" s="376"/>
      <c r="LB37" s="376"/>
      <c r="LC37" s="376"/>
      <c r="LD37" s="376"/>
      <c r="LE37" s="376"/>
      <c r="LF37" s="376"/>
      <c r="LG37" s="376"/>
      <c r="LH37" s="376"/>
      <c r="LI37" s="376"/>
    </row>
    <row r="38" spans="1:321" ht="30">
      <c r="D38" s="74">
        <v>7153</v>
      </c>
      <c r="E38" s="78" t="s">
        <v>91</v>
      </c>
      <c r="F38" s="104"/>
      <c r="G38" s="105"/>
      <c r="H38" s="105"/>
      <c r="I38" s="105"/>
      <c r="J38" s="105"/>
      <c r="K38" s="105"/>
      <c r="L38" s="105"/>
      <c r="M38" s="105"/>
      <c r="N38" s="105"/>
      <c r="O38" s="105"/>
      <c r="P38" s="105"/>
      <c r="Q38" s="106"/>
      <c r="R38" s="104"/>
      <c r="S38" s="105"/>
      <c r="T38" s="105"/>
      <c r="U38" s="105"/>
      <c r="V38" s="105"/>
      <c r="W38" s="105"/>
      <c r="X38" s="105"/>
      <c r="Y38" s="105"/>
      <c r="Z38" s="105"/>
      <c r="AA38" s="105"/>
      <c r="AB38" s="105"/>
      <c r="AC38" s="106"/>
      <c r="AD38" s="104"/>
      <c r="AE38" s="105"/>
      <c r="AF38" s="105"/>
      <c r="AG38" s="105"/>
      <c r="AH38" s="105"/>
      <c r="AI38" s="105"/>
      <c r="AJ38" s="105"/>
      <c r="AK38" s="105"/>
      <c r="AL38" s="105"/>
      <c r="AM38" s="105"/>
      <c r="AN38" s="105"/>
      <c r="AO38" s="106"/>
      <c r="AP38" s="104"/>
      <c r="AQ38" s="105"/>
      <c r="AR38" s="105"/>
      <c r="AS38" s="105"/>
      <c r="AT38" s="105"/>
      <c r="AU38" s="105"/>
      <c r="AV38" s="105"/>
      <c r="AW38" s="105"/>
      <c r="AX38" s="105"/>
      <c r="AY38" s="105"/>
      <c r="AZ38" s="105"/>
      <c r="BA38" s="106"/>
      <c r="BB38" s="104"/>
      <c r="BC38" s="105"/>
      <c r="BD38" s="105"/>
      <c r="BE38" s="105"/>
      <c r="BF38" s="105"/>
      <c r="BG38" s="105"/>
      <c r="BH38" s="105"/>
      <c r="BI38" s="105"/>
      <c r="BJ38" s="105"/>
      <c r="BK38" s="105"/>
      <c r="BL38" s="105"/>
      <c r="BM38" s="106"/>
      <c r="BN38" s="104"/>
      <c r="BO38" s="105"/>
      <c r="BP38" s="105"/>
      <c r="BQ38" s="105"/>
      <c r="BR38" s="105"/>
      <c r="BS38" s="105"/>
      <c r="BT38" s="105"/>
      <c r="BU38" s="105"/>
      <c r="BV38" s="105"/>
      <c r="BW38" s="105"/>
      <c r="BX38" s="105"/>
      <c r="BY38" s="106"/>
      <c r="BZ38" s="104"/>
      <c r="CA38" s="105"/>
      <c r="CB38" s="105"/>
      <c r="CC38" s="105"/>
      <c r="CD38" s="105"/>
      <c r="CE38" s="105"/>
      <c r="CF38" s="105"/>
      <c r="CG38" s="105"/>
      <c r="CH38" s="105"/>
      <c r="CI38" s="105"/>
      <c r="CJ38" s="105"/>
      <c r="CK38" s="105"/>
      <c r="CL38" s="104">
        <v>90759.260000000009</v>
      </c>
      <c r="CM38" s="105">
        <v>122800.12000000001</v>
      </c>
      <c r="CN38" s="105">
        <v>196877.73000000016</v>
      </c>
      <c r="CO38" s="105">
        <v>166320.09</v>
      </c>
      <c r="CP38" s="105">
        <v>148764.78999999998</v>
      </c>
      <c r="CQ38" s="105">
        <v>212250.30999999991</v>
      </c>
      <c r="CR38" s="105">
        <v>254772.72000000012</v>
      </c>
      <c r="CS38" s="105">
        <v>246804.62</v>
      </c>
      <c r="CT38" s="105">
        <v>170264.19999999998</v>
      </c>
      <c r="CU38" s="105">
        <v>179854.41000000003</v>
      </c>
      <c r="CV38" s="105">
        <v>146602.05000000008</v>
      </c>
      <c r="CW38" s="106">
        <v>243339.96</v>
      </c>
      <c r="CX38" s="104">
        <v>109376.37</v>
      </c>
      <c r="CY38" s="105">
        <v>160251.59</v>
      </c>
      <c r="CZ38" s="105">
        <v>171488.41</v>
      </c>
      <c r="DA38" s="105">
        <v>218231.41</v>
      </c>
      <c r="DB38" s="105">
        <v>317538.11</v>
      </c>
      <c r="DC38" s="105">
        <v>227087.17</v>
      </c>
      <c r="DD38" s="105">
        <v>181729.34</v>
      </c>
      <c r="DE38" s="105">
        <v>200156.99</v>
      </c>
      <c r="DF38" s="105">
        <v>183628.91</v>
      </c>
      <c r="DG38" s="105">
        <v>177171.64</v>
      </c>
      <c r="DH38" s="105">
        <v>151926.85</v>
      </c>
      <c r="DI38" s="106">
        <v>230907.9</v>
      </c>
      <c r="DJ38" s="104">
        <v>95135.840000000026</v>
      </c>
      <c r="DK38" s="105">
        <v>145189.68000000005</v>
      </c>
      <c r="DL38" s="105">
        <v>156223.7300000001</v>
      </c>
      <c r="DM38" s="105">
        <v>204700.82999999996</v>
      </c>
      <c r="DN38" s="105">
        <v>152469.52000000002</v>
      </c>
      <c r="DO38" s="105">
        <v>225386.87000000002</v>
      </c>
      <c r="DP38" s="105">
        <v>164891.53999999998</v>
      </c>
      <c r="DQ38" s="105">
        <v>192790.5</v>
      </c>
      <c r="DR38" s="105">
        <v>161271.62000000005</v>
      </c>
      <c r="DS38" s="105">
        <v>202040.25</v>
      </c>
      <c r="DT38" s="105">
        <v>168196.06999999995</v>
      </c>
      <c r="DU38" s="106">
        <v>200038.1700000001</v>
      </c>
      <c r="DV38" s="337">
        <v>105576.56</v>
      </c>
      <c r="DW38" s="337">
        <v>144744.65</v>
      </c>
      <c r="DX38" s="337">
        <v>170352.87</v>
      </c>
      <c r="DY38" s="337">
        <v>180780.75</v>
      </c>
      <c r="DZ38" s="337">
        <v>189649</v>
      </c>
      <c r="EA38" s="337">
        <v>251575.22</v>
      </c>
      <c r="EB38" s="337">
        <v>345725.95</v>
      </c>
      <c r="EC38" s="373">
        <v>218436.52</v>
      </c>
      <c r="ED38" s="373">
        <v>192384.74</v>
      </c>
      <c r="EE38" s="373">
        <v>182884.8</v>
      </c>
      <c r="EF38" s="373">
        <v>240266.79</v>
      </c>
      <c r="EG38" s="337">
        <v>2506928.4300000002</v>
      </c>
      <c r="EH38" s="376">
        <v>87533.49</v>
      </c>
      <c r="EI38" s="376">
        <v>159540.37</v>
      </c>
      <c r="EJ38" s="376">
        <v>180211.46</v>
      </c>
      <c r="EK38" s="376">
        <v>152048.34</v>
      </c>
      <c r="EL38" s="376">
        <v>223217.35</v>
      </c>
      <c r="EM38" s="376">
        <v>234564.89</v>
      </c>
      <c r="EN38" s="376">
        <v>195028.41</v>
      </c>
      <c r="EO38" s="376">
        <v>188259.96</v>
      </c>
      <c r="EP38" s="376">
        <v>167623.82</v>
      </c>
      <c r="EQ38" s="376">
        <v>161623.74</v>
      </c>
      <c r="ER38" s="376">
        <v>198903.82</v>
      </c>
      <c r="ES38" s="376">
        <v>245348.63</v>
      </c>
      <c r="ET38" s="376">
        <v>126122.18</v>
      </c>
      <c r="EU38" s="376">
        <v>179834.33</v>
      </c>
      <c r="EV38" s="376">
        <v>220071.26</v>
      </c>
      <c r="EW38" s="376">
        <v>266646.62</v>
      </c>
      <c r="EX38" s="376">
        <v>315030.67</v>
      </c>
      <c r="EY38" s="376">
        <v>421466.02</v>
      </c>
      <c r="EZ38" s="376">
        <v>448738.97</v>
      </c>
      <c r="FA38" s="376">
        <v>248887.25</v>
      </c>
      <c r="FB38" s="376">
        <v>289424.78000000003</v>
      </c>
      <c r="FC38" s="376">
        <v>309001.24</v>
      </c>
      <c r="FD38" s="376">
        <v>272604.90000000002</v>
      </c>
      <c r="FE38" s="376">
        <v>289766.11</v>
      </c>
      <c r="FF38" s="376">
        <v>164019.29</v>
      </c>
      <c r="FG38" s="376"/>
      <c r="FH38" s="376"/>
      <c r="FI38" s="376"/>
      <c r="FJ38" s="376"/>
      <c r="FK38" s="376"/>
      <c r="FL38" s="376"/>
      <c r="FM38" s="376"/>
      <c r="FN38" s="376"/>
      <c r="FO38" s="376"/>
      <c r="FP38" s="376"/>
      <c r="FQ38" s="376"/>
      <c r="FR38" s="376"/>
      <c r="FS38" s="376"/>
      <c r="FT38" s="376"/>
      <c r="FU38" s="376"/>
      <c r="FV38" s="376"/>
      <c r="FW38" s="376"/>
      <c r="FX38" s="376"/>
      <c r="FY38" s="376"/>
      <c r="FZ38" s="376"/>
      <c r="GA38" s="376"/>
      <c r="GB38" s="376"/>
      <c r="GC38" s="376"/>
      <c r="GD38" s="376"/>
      <c r="GE38" s="376"/>
      <c r="GF38" s="376"/>
      <c r="GG38" s="376"/>
      <c r="GH38" s="376"/>
      <c r="GI38" s="376"/>
      <c r="GJ38" s="376"/>
      <c r="GK38" s="376"/>
      <c r="GL38" s="376"/>
      <c r="GM38" s="376"/>
      <c r="GN38" s="376"/>
      <c r="GO38" s="376"/>
      <c r="GP38" s="376"/>
      <c r="GQ38" s="376"/>
      <c r="GR38" s="376"/>
      <c r="GS38" s="376"/>
      <c r="GT38" s="376"/>
      <c r="GU38" s="376"/>
      <c r="GV38" s="376"/>
      <c r="GW38" s="376"/>
      <c r="GX38" s="376"/>
      <c r="GY38" s="376"/>
      <c r="GZ38" s="376"/>
      <c r="HA38" s="376"/>
      <c r="HB38" s="376"/>
      <c r="HC38" s="376"/>
      <c r="HD38" s="376"/>
      <c r="HE38" s="376"/>
      <c r="HF38" s="376"/>
      <c r="HG38" s="376"/>
      <c r="HH38" s="376"/>
      <c r="HI38" s="376"/>
      <c r="HJ38" s="376"/>
      <c r="HK38" s="376"/>
      <c r="HL38" s="376"/>
      <c r="HM38" s="376"/>
      <c r="HN38" s="376"/>
      <c r="HO38" s="376"/>
      <c r="HP38" s="376"/>
      <c r="HQ38" s="376"/>
      <c r="HR38" s="376"/>
      <c r="HS38" s="376"/>
      <c r="HT38" s="376"/>
      <c r="HU38" s="376"/>
      <c r="HV38" s="376"/>
      <c r="HW38" s="376"/>
      <c r="HX38" s="376"/>
      <c r="HY38" s="376"/>
      <c r="HZ38" s="376"/>
      <c r="IA38" s="376"/>
      <c r="IB38" s="376"/>
      <c r="IC38" s="376"/>
      <c r="ID38" s="376"/>
      <c r="IE38" s="376"/>
      <c r="IF38" s="376"/>
      <c r="IG38" s="376"/>
      <c r="IH38" s="376"/>
      <c r="II38" s="376"/>
      <c r="IJ38" s="376"/>
      <c r="IK38" s="376"/>
      <c r="IL38" s="376"/>
      <c r="IM38" s="376"/>
      <c r="IN38" s="376"/>
      <c r="IO38" s="376"/>
      <c r="IP38" s="376"/>
      <c r="IQ38" s="376"/>
      <c r="IR38" s="376"/>
      <c r="IS38" s="376"/>
      <c r="IT38" s="376"/>
      <c r="IU38" s="376"/>
      <c r="IV38" s="376"/>
      <c r="IW38" s="376"/>
      <c r="IX38" s="376"/>
      <c r="IY38" s="376"/>
      <c r="IZ38" s="376"/>
      <c r="JA38" s="376"/>
      <c r="JB38" s="376"/>
      <c r="JC38" s="376"/>
      <c r="JD38" s="376"/>
      <c r="JE38" s="376"/>
      <c r="JF38" s="376"/>
      <c r="JG38" s="376"/>
      <c r="JH38" s="376"/>
      <c r="JI38" s="376"/>
      <c r="JJ38" s="376"/>
      <c r="JK38" s="376"/>
      <c r="JL38" s="376"/>
      <c r="JM38" s="376"/>
      <c r="JN38" s="376"/>
      <c r="JO38" s="376"/>
      <c r="JP38" s="376"/>
      <c r="JQ38" s="376"/>
      <c r="JR38" s="376"/>
      <c r="JS38" s="376"/>
      <c r="JT38" s="376"/>
      <c r="JU38" s="376"/>
      <c r="JV38" s="376"/>
      <c r="JW38" s="376"/>
      <c r="JX38" s="376"/>
      <c r="JY38" s="376"/>
      <c r="JZ38" s="376"/>
      <c r="KA38" s="376"/>
      <c r="KB38" s="376"/>
      <c r="KC38" s="376"/>
      <c r="KD38" s="376"/>
      <c r="KE38" s="376"/>
      <c r="KF38" s="376"/>
      <c r="KG38" s="376"/>
      <c r="KH38" s="376"/>
      <c r="KI38" s="376"/>
      <c r="KJ38" s="376"/>
      <c r="KK38" s="376"/>
      <c r="KL38" s="376"/>
      <c r="KM38" s="376"/>
      <c r="KN38" s="376"/>
      <c r="KO38" s="376"/>
      <c r="KP38" s="376"/>
      <c r="KQ38" s="376"/>
      <c r="KR38" s="376"/>
      <c r="KS38" s="376"/>
      <c r="KT38" s="376"/>
      <c r="KU38" s="376"/>
      <c r="KV38" s="376"/>
      <c r="KW38" s="376"/>
      <c r="KX38" s="376"/>
      <c r="KY38" s="376"/>
      <c r="KZ38" s="376"/>
      <c r="LA38" s="376"/>
      <c r="LB38" s="376"/>
      <c r="LC38" s="376"/>
      <c r="LD38" s="376"/>
      <c r="LE38" s="376"/>
      <c r="LF38" s="376"/>
      <c r="LG38" s="376"/>
      <c r="LH38" s="376"/>
      <c r="LI38" s="376"/>
    </row>
    <row r="39" spans="1:321">
      <c r="D39" s="74">
        <v>7155</v>
      </c>
      <c r="E39" s="78" t="s">
        <v>85</v>
      </c>
      <c r="F39" s="104"/>
      <c r="G39" s="105"/>
      <c r="H39" s="105"/>
      <c r="I39" s="105"/>
      <c r="J39" s="105"/>
      <c r="K39" s="105"/>
      <c r="L39" s="105"/>
      <c r="M39" s="105"/>
      <c r="N39" s="105"/>
      <c r="O39" s="105"/>
      <c r="P39" s="105"/>
      <c r="Q39" s="106"/>
      <c r="R39" s="104"/>
      <c r="S39" s="105"/>
      <c r="T39" s="105"/>
      <c r="U39" s="105"/>
      <c r="V39" s="105"/>
      <c r="W39" s="105"/>
      <c r="X39" s="105"/>
      <c r="Y39" s="105"/>
      <c r="Z39" s="105"/>
      <c r="AA39" s="105"/>
      <c r="AB39" s="105"/>
      <c r="AC39" s="106"/>
      <c r="AD39" s="104"/>
      <c r="AE39" s="105"/>
      <c r="AF39" s="105"/>
      <c r="AG39" s="105"/>
      <c r="AH39" s="105"/>
      <c r="AI39" s="105"/>
      <c r="AJ39" s="105"/>
      <c r="AK39" s="105"/>
      <c r="AL39" s="105"/>
      <c r="AM39" s="105"/>
      <c r="AN39" s="105"/>
      <c r="AO39" s="106"/>
      <c r="AP39" s="104"/>
      <c r="AQ39" s="105"/>
      <c r="AR39" s="105"/>
      <c r="AS39" s="105"/>
      <c r="AT39" s="105"/>
      <c r="AU39" s="105"/>
      <c r="AV39" s="105"/>
      <c r="AW39" s="105"/>
      <c r="AX39" s="105"/>
      <c r="AY39" s="105"/>
      <c r="AZ39" s="105"/>
      <c r="BA39" s="106"/>
      <c r="BB39" s="104"/>
      <c r="BC39" s="105"/>
      <c r="BD39" s="105"/>
      <c r="BE39" s="105"/>
      <c r="BF39" s="105"/>
      <c r="BG39" s="105"/>
      <c r="BH39" s="105"/>
      <c r="BI39" s="105"/>
      <c r="BJ39" s="105"/>
      <c r="BK39" s="105"/>
      <c r="BL39" s="105"/>
      <c r="BM39" s="106"/>
      <c r="BN39" s="104"/>
      <c r="BO39" s="105"/>
      <c r="BP39" s="105"/>
      <c r="BQ39" s="105"/>
      <c r="BR39" s="105"/>
      <c r="BS39" s="105"/>
      <c r="BT39" s="105"/>
      <c r="BU39" s="105"/>
      <c r="BV39" s="105"/>
      <c r="BW39" s="105"/>
      <c r="BX39" s="105"/>
      <c r="BY39" s="106"/>
      <c r="BZ39" s="104"/>
      <c r="CA39" s="105"/>
      <c r="CB39" s="105"/>
      <c r="CC39" s="105"/>
      <c r="CD39" s="105"/>
      <c r="CE39" s="105"/>
      <c r="CF39" s="105"/>
      <c r="CG39" s="105"/>
      <c r="CH39" s="105"/>
      <c r="CI39" s="105"/>
      <c r="CJ39" s="105"/>
      <c r="CK39" s="105"/>
      <c r="CL39" s="104">
        <v>1582092.9700000011</v>
      </c>
      <c r="CM39" s="105">
        <v>467166.5799999999</v>
      </c>
      <c r="CN39" s="105">
        <v>585403.71000000078</v>
      </c>
      <c r="CO39" s="105">
        <v>811837.54</v>
      </c>
      <c r="CP39" s="105">
        <v>1501433.7900000005</v>
      </c>
      <c r="CQ39" s="105">
        <v>609898.66000000015</v>
      </c>
      <c r="CR39" s="105">
        <v>1295393.3900000006</v>
      </c>
      <c r="CS39" s="105">
        <v>671385.39000000013</v>
      </c>
      <c r="CT39" s="105">
        <v>1187244.9900000012</v>
      </c>
      <c r="CU39" s="105">
        <v>1128414.8400000012</v>
      </c>
      <c r="CV39" s="105">
        <v>1302236.9500000007</v>
      </c>
      <c r="CW39" s="106">
        <v>1884247.05</v>
      </c>
      <c r="CX39" s="104">
        <v>656244.35</v>
      </c>
      <c r="CY39" s="105">
        <v>435853.86</v>
      </c>
      <c r="CZ39" s="105">
        <v>457851.94</v>
      </c>
      <c r="DA39" s="105">
        <v>609310.96</v>
      </c>
      <c r="DB39" s="105">
        <v>1220223</v>
      </c>
      <c r="DC39" s="105">
        <v>1700621.34</v>
      </c>
      <c r="DD39" s="105">
        <v>572881.34</v>
      </c>
      <c r="DE39" s="105">
        <v>540401.69999999995</v>
      </c>
      <c r="DF39" s="105">
        <v>613884.09</v>
      </c>
      <c r="DG39" s="105">
        <v>530834.34</v>
      </c>
      <c r="DH39" s="105">
        <v>568906.5</v>
      </c>
      <c r="DI39" s="106">
        <v>2568492.5</v>
      </c>
      <c r="DJ39" s="104">
        <v>262504.66000000003</v>
      </c>
      <c r="DK39" s="105">
        <v>373882.59999999992</v>
      </c>
      <c r="DL39" s="105">
        <v>545324.67999999947</v>
      </c>
      <c r="DM39" s="105">
        <v>1241913.7000000004</v>
      </c>
      <c r="DN39" s="105">
        <v>1316719.060000001</v>
      </c>
      <c r="DO39" s="105">
        <v>568160.96999999951</v>
      </c>
      <c r="DP39" s="105">
        <v>628018.37999999977</v>
      </c>
      <c r="DQ39" s="105">
        <v>814120.16999999946</v>
      </c>
      <c r="DR39" s="105">
        <v>519231.22999999975</v>
      </c>
      <c r="DS39" s="105">
        <v>438045.68000000023</v>
      </c>
      <c r="DT39" s="105">
        <v>1078324.3099999994</v>
      </c>
      <c r="DU39" s="106">
        <v>2198963.1100000003</v>
      </c>
      <c r="DV39" s="337">
        <v>292029.42</v>
      </c>
      <c r="DW39" s="337">
        <v>474967.12</v>
      </c>
      <c r="DX39" s="337">
        <v>1098635.5</v>
      </c>
      <c r="DY39" s="337">
        <v>1620384.37</v>
      </c>
      <c r="DZ39" s="337">
        <v>746067.1</v>
      </c>
      <c r="EA39" s="337">
        <v>1177505.94</v>
      </c>
      <c r="EB39" s="337">
        <v>515251.25</v>
      </c>
      <c r="EC39" s="373">
        <v>640066.84</v>
      </c>
      <c r="ED39" s="373">
        <v>764175.9</v>
      </c>
      <c r="EE39" s="373">
        <v>587106.59</v>
      </c>
      <c r="EF39" s="373">
        <v>514071.16</v>
      </c>
      <c r="EG39" s="373">
        <v>2733621.84</v>
      </c>
      <c r="EH39" s="376">
        <v>727993.26</v>
      </c>
      <c r="EI39" s="376">
        <v>1312808.81</v>
      </c>
      <c r="EJ39" s="376">
        <v>820100.55</v>
      </c>
      <c r="EK39" s="376">
        <v>1412095.76</v>
      </c>
      <c r="EL39" s="376">
        <v>928152.31</v>
      </c>
      <c r="EM39" s="376">
        <v>1269790.53</v>
      </c>
      <c r="EN39" s="376">
        <v>991530.81</v>
      </c>
      <c r="EO39" s="376">
        <v>586941.27</v>
      </c>
      <c r="EP39" s="376">
        <v>589569.39</v>
      </c>
      <c r="EQ39" s="376">
        <v>1803511.11</v>
      </c>
      <c r="ER39" s="376">
        <v>586255.42000000004</v>
      </c>
      <c r="ES39" s="376">
        <v>2869990.07</v>
      </c>
      <c r="ET39" s="376">
        <v>884483.19</v>
      </c>
      <c r="EU39" s="376">
        <v>558412.55000000005</v>
      </c>
      <c r="EV39" s="376">
        <v>754229.21</v>
      </c>
      <c r="EW39" s="376">
        <v>2271431.5699999998</v>
      </c>
      <c r="EX39" s="376">
        <v>900361.61</v>
      </c>
      <c r="EY39" s="376">
        <v>1083396.1299999999</v>
      </c>
      <c r="EZ39" s="376">
        <v>1396821.89</v>
      </c>
      <c r="FA39" s="376">
        <v>1467566.13</v>
      </c>
      <c r="FB39" s="376">
        <v>794367.45</v>
      </c>
      <c r="FC39" s="376">
        <v>884956.07</v>
      </c>
      <c r="FD39" s="376">
        <v>2238150.0099999998</v>
      </c>
      <c r="FE39" s="376">
        <v>1558672.65</v>
      </c>
      <c r="FF39" s="376">
        <v>421023.85</v>
      </c>
      <c r="FG39" s="376"/>
      <c r="FH39" s="376"/>
      <c r="FI39" s="376"/>
      <c r="FJ39" s="376"/>
      <c r="FK39" s="376"/>
      <c r="FL39" s="376"/>
      <c r="FM39" s="376"/>
      <c r="FN39" s="376"/>
      <c r="FO39" s="376"/>
      <c r="FP39" s="376"/>
      <c r="FQ39" s="376"/>
      <c r="FR39" s="376"/>
      <c r="FS39" s="376"/>
      <c r="FT39" s="376"/>
      <c r="FU39" s="376"/>
      <c r="FV39" s="376"/>
      <c r="FW39" s="376"/>
      <c r="FX39" s="376"/>
      <c r="FY39" s="376"/>
      <c r="FZ39" s="376"/>
      <c r="GA39" s="376"/>
      <c r="GB39" s="376"/>
      <c r="GC39" s="376"/>
      <c r="GD39" s="376"/>
      <c r="GE39" s="376"/>
      <c r="GF39" s="376"/>
      <c r="GG39" s="376"/>
      <c r="GH39" s="376"/>
      <c r="GI39" s="376"/>
      <c r="GJ39" s="376"/>
      <c r="GK39" s="376"/>
      <c r="GL39" s="376"/>
      <c r="GM39" s="376"/>
      <c r="GN39" s="376"/>
      <c r="GO39" s="376"/>
      <c r="GP39" s="376"/>
      <c r="GQ39" s="376"/>
      <c r="GR39" s="376"/>
      <c r="GS39" s="376"/>
      <c r="GT39" s="376"/>
      <c r="GU39" s="376"/>
      <c r="GV39" s="376"/>
      <c r="GW39" s="376"/>
      <c r="GX39" s="376"/>
      <c r="GY39" s="376"/>
      <c r="GZ39" s="376"/>
      <c r="HA39" s="376"/>
      <c r="HB39" s="376"/>
      <c r="HC39" s="376"/>
      <c r="HD39" s="376"/>
      <c r="HE39" s="376"/>
      <c r="HF39" s="376"/>
      <c r="HG39" s="376"/>
      <c r="HH39" s="376"/>
      <c r="HI39" s="376"/>
      <c r="HJ39" s="376"/>
      <c r="HK39" s="376"/>
      <c r="HL39" s="376"/>
      <c r="HM39" s="376"/>
      <c r="HN39" s="376"/>
      <c r="HO39" s="376"/>
      <c r="HP39" s="376"/>
      <c r="HQ39" s="376"/>
      <c r="HR39" s="376"/>
      <c r="HS39" s="376"/>
      <c r="HT39" s="376"/>
      <c r="HU39" s="376"/>
      <c r="HV39" s="376"/>
      <c r="HW39" s="376"/>
      <c r="HX39" s="376"/>
      <c r="HY39" s="376"/>
      <c r="HZ39" s="376"/>
      <c r="IA39" s="376"/>
      <c r="IB39" s="376"/>
      <c r="IC39" s="376"/>
      <c r="ID39" s="376"/>
      <c r="IE39" s="376"/>
      <c r="IF39" s="376"/>
      <c r="IG39" s="376"/>
      <c r="IH39" s="376"/>
      <c r="II39" s="376"/>
      <c r="IJ39" s="376"/>
      <c r="IK39" s="376"/>
      <c r="IL39" s="376"/>
      <c r="IM39" s="376"/>
      <c r="IN39" s="376"/>
      <c r="IO39" s="376"/>
      <c r="IP39" s="376"/>
      <c r="IQ39" s="376"/>
      <c r="IR39" s="376"/>
      <c r="IS39" s="376"/>
      <c r="IT39" s="376"/>
      <c r="IU39" s="376"/>
      <c r="IV39" s="376"/>
      <c r="IW39" s="376"/>
      <c r="IX39" s="376"/>
      <c r="IY39" s="376"/>
      <c r="IZ39" s="376"/>
      <c r="JA39" s="376"/>
      <c r="JB39" s="376"/>
      <c r="JC39" s="376"/>
      <c r="JD39" s="376"/>
      <c r="JE39" s="376"/>
      <c r="JF39" s="376"/>
      <c r="JG39" s="376"/>
      <c r="JH39" s="376"/>
      <c r="JI39" s="376"/>
      <c r="JJ39" s="376"/>
      <c r="JK39" s="376"/>
      <c r="JL39" s="376"/>
      <c r="JM39" s="376"/>
      <c r="JN39" s="376"/>
      <c r="JO39" s="376"/>
      <c r="JP39" s="376"/>
      <c r="JQ39" s="376"/>
      <c r="JR39" s="376"/>
      <c r="JS39" s="376"/>
      <c r="JT39" s="376"/>
      <c r="JU39" s="376"/>
      <c r="JV39" s="376"/>
      <c r="JW39" s="376"/>
      <c r="JX39" s="376"/>
      <c r="JY39" s="376"/>
      <c r="JZ39" s="376"/>
      <c r="KA39" s="376"/>
      <c r="KB39" s="376"/>
      <c r="KC39" s="376"/>
      <c r="KD39" s="376"/>
      <c r="KE39" s="376"/>
      <c r="KF39" s="376"/>
      <c r="KG39" s="376"/>
      <c r="KH39" s="376"/>
      <c r="KI39" s="376"/>
      <c r="KJ39" s="376"/>
      <c r="KK39" s="376"/>
      <c r="KL39" s="376"/>
      <c r="KM39" s="376"/>
      <c r="KN39" s="376"/>
      <c r="KO39" s="376"/>
      <c r="KP39" s="376"/>
      <c r="KQ39" s="376"/>
      <c r="KR39" s="376"/>
      <c r="KS39" s="376"/>
      <c r="KT39" s="376"/>
      <c r="KU39" s="376"/>
      <c r="KV39" s="376"/>
      <c r="KW39" s="376"/>
      <c r="KX39" s="376"/>
      <c r="KY39" s="376"/>
      <c r="KZ39" s="376"/>
      <c r="LA39" s="376"/>
      <c r="LB39" s="376"/>
      <c r="LC39" s="376"/>
      <c r="LD39" s="376"/>
      <c r="LE39" s="376"/>
      <c r="LF39" s="376"/>
      <c r="LG39" s="376"/>
      <c r="LH39" s="376"/>
      <c r="LI39" s="376"/>
    </row>
    <row r="40" spans="1:321" s="9" customFormat="1">
      <c r="A40" s="139"/>
      <c r="B40" s="139">
        <v>72</v>
      </c>
      <c r="C40" s="139" t="s">
        <v>96</v>
      </c>
      <c r="D40" s="139">
        <v>72</v>
      </c>
      <c r="E40" s="140" t="s">
        <v>97</v>
      </c>
      <c r="F40" s="141"/>
      <c r="G40" s="142"/>
      <c r="H40" s="142"/>
      <c r="I40" s="142"/>
      <c r="J40" s="142"/>
      <c r="K40" s="142"/>
      <c r="L40" s="142"/>
      <c r="M40" s="142"/>
      <c r="N40" s="142"/>
      <c r="O40" s="142"/>
      <c r="P40" s="142"/>
      <c r="Q40" s="143"/>
      <c r="R40" s="141"/>
      <c r="S40" s="142"/>
      <c r="T40" s="142"/>
      <c r="U40" s="142"/>
      <c r="V40" s="142"/>
      <c r="W40" s="142"/>
      <c r="X40" s="142"/>
      <c r="Y40" s="142"/>
      <c r="Z40" s="142"/>
      <c r="AA40" s="142"/>
      <c r="AB40" s="142"/>
      <c r="AC40" s="143"/>
      <c r="AD40" s="141"/>
      <c r="AE40" s="142"/>
      <c r="AF40" s="142"/>
      <c r="AG40" s="142"/>
      <c r="AH40" s="142"/>
      <c r="AI40" s="142"/>
      <c r="AJ40" s="142"/>
      <c r="AK40" s="142"/>
      <c r="AL40" s="142"/>
      <c r="AM40" s="142"/>
      <c r="AN40" s="142"/>
      <c r="AO40" s="143"/>
      <c r="AP40" s="141"/>
      <c r="AQ40" s="142"/>
      <c r="AR40" s="142"/>
      <c r="AS40" s="142"/>
      <c r="AT40" s="142"/>
      <c r="AU40" s="142"/>
      <c r="AV40" s="142"/>
      <c r="AW40" s="142"/>
      <c r="AX40" s="142"/>
      <c r="AY40" s="142"/>
      <c r="AZ40" s="142"/>
      <c r="BA40" s="143"/>
      <c r="BB40" s="141"/>
      <c r="BC40" s="142"/>
      <c r="BD40" s="142"/>
      <c r="BE40" s="142"/>
      <c r="BF40" s="142"/>
      <c r="BG40" s="142"/>
      <c r="BH40" s="142"/>
      <c r="BI40" s="142"/>
      <c r="BJ40" s="142"/>
      <c r="BK40" s="142"/>
      <c r="BL40" s="142"/>
      <c r="BM40" s="143"/>
      <c r="BN40" s="141"/>
      <c r="BO40" s="142"/>
      <c r="BP40" s="142"/>
      <c r="BQ40" s="142"/>
      <c r="BR40" s="142"/>
      <c r="BS40" s="142"/>
      <c r="BT40" s="142"/>
      <c r="BU40" s="142"/>
      <c r="BV40" s="142"/>
      <c r="BW40" s="142"/>
      <c r="BX40" s="142"/>
      <c r="BY40" s="143"/>
      <c r="BZ40" s="141"/>
      <c r="CA40" s="142"/>
      <c r="CB40" s="142"/>
      <c r="CC40" s="142"/>
      <c r="CD40" s="142"/>
      <c r="CE40" s="142"/>
      <c r="CF40" s="142"/>
      <c r="CG40" s="142"/>
      <c r="CH40" s="142"/>
      <c r="CI40" s="142"/>
      <c r="CJ40" s="142"/>
      <c r="CK40" s="142"/>
      <c r="CL40" s="141">
        <v>10542.3</v>
      </c>
      <c r="CM40" s="142">
        <v>34351.880000000005</v>
      </c>
      <c r="CN40" s="142">
        <v>12933.289999999999</v>
      </c>
      <c r="CO40" s="142">
        <v>120350.93999999999</v>
      </c>
      <c r="CP40" s="142">
        <v>206183.41000000003</v>
      </c>
      <c r="CQ40" s="142">
        <v>461491.11</v>
      </c>
      <c r="CR40" s="142">
        <v>435504.79999999993</v>
      </c>
      <c r="CS40" s="142">
        <v>828248.49</v>
      </c>
      <c r="CT40" s="142">
        <v>315288.5</v>
      </c>
      <c r="CU40" s="142">
        <v>261391.69</v>
      </c>
      <c r="CV40" s="142">
        <v>330347.20999999996</v>
      </c>
      <c r="CW40" s="143">
        <v>8932212.7300000004</v>
      </c>
      <c r="CX40" s="141">
        <f>+SUM(CX41:CX42)</f>
        <v>238690.3</v>
      </c>
      <c r="CY40" s="142">
        <f>+SUM(CY41:CY42)</f>
        <v>180551.59</v>
      </c>
      <c r="CZ40" s="142">
        <f>+SUM(CZ41:CZ42)</f>
        <v>238150.88</v>
      </c>
      <c r="DA40" s="142">
        <f>+SUM(DA41:DA42)</f>
        <v>57269.99</v>
      </c>
      <c r="DB40" s="142">
        <f t="shared" ref="DB40:DI40" si="5">+SUM(DB41:DB42)</f>
        <v>144908.31</v>
      </c>
      <c r="DC40" s="142">
        <f t="shared" si="5"/>
        <v>267027.43</v>
      </c>
      <c r="DD40" s="142">
        <f t="shared" si="5"/>
        <v>704985.3899999999</v>
      </c>
      <c r="DE40" s="142">
        <f t="shared" si="5"/>
        <v>471372.96</v>
      </c>
      <c r="DF40" s="142">
        <f t="shared" si="5"/>
        <v>1969746.6500000001</v>
      </c>
      <c r="DG40" s="142">
        <f t="shared" si="5"/>
        <v>882280.21</v>
      </c>
      <c r="DH40" s="142">
        <f t="shared" si="5"/>
        <v>238081.41999999998</v>
      </c>
      <c r="DI40" s="143">
        <f t="shared" si="5"/>
        <v>1298764.57</v>
      </c>
      <c r="DJ40" s="141">
        <v>78698.81</v>
      </c>
      <c r="DK40" s="142">
        <v>172824.69</v>
      </c>
      <c r="DL40" s="142">
        <v>1025099.47</v>
      </c>
      <c r="DM40" s="142">
        <v>23946.27</v>
      </c>
      <c r="DN40" s="142">
        <v>2673826.0900000003</v>
      </c>
      <c r="DO40" s="142">
        <v>70019.59</v>
      </c>
      <c r="DP40" s="142">
        <v>829842.76</v>
      </c>
      <c r="DQ40" s="142">
        <v>1748791.8</v>
      </c>
      <c r="DR40" s="142">
        <v>24096.58</v>
      </c>
      <c r="DS40" s="142">
        <v>156908.39000000001</v>
      </c>
      <c r="DT40" s="142">
        <v>109348.38</v>
      </c>
      <c r="DU40" s="143">
        <v>929741.52</v>
      </c>
      <c r="DV40" s="338">
        <v>32341.5</v>
      </c>
      <c r="DW40" s="338">
        <v>691978.88</v>
      </c>
      <c r="DX40" s="338">
        <v>24390.81</v>
      </c>
      <c r="DY40" s="338">
        <v>112253.6</v>
      </c>
      <c r="DZ40" s="338">
        <v>103090.11</v>
      </c>
      <c r="EA40" s="338">
        <v>83178.69</v>
      </c>
      <c r="EB40" s="338">
        <v>504334.47</v>
      </c>
      <c r="EC40" s="377">
        <v>89093.46</v>
      </c>
      <c r="ED40" s="377">
        <v>551429.85</v>
      </c>
      <c r="EE40" s="377">
        <v>54505.3</v>
      </c>
      <c r="EF40" s="377">
        <v>1206435.3</v>
      </c>
      <c r="EG40" s="377">
        <v>766535.54</v>
      </c>
      <c r="EH40" s="378"/>
      <c r="EI40" s="378"/>
      <c r="EJ40" s="378"/>
      <c r="EK40" s="378"/>
      <c r="EL40" s="378"/>
      <c r="EM40" s="378"/>
      <c r="EN40" s="378"/>
      <c r="EO40" s="378"/>
      <c r="EP40" s="378"/>
      <c r="EQ40" s="378"/>
      <c r="ER40" s="378"/>
      <c r="ES40" s="378"/>
      <c r="ET40" s="378">
        <v>136671.79999999999</v>
      </c>
      <c r="EU40" s="378">
        <v>273046.61</v>
      </c>
      <c r="EV40" s="378">
        <v>2343256.64</v>
      </c>
      <c r="EW40" s="378">
        <v>108273.11</v>
      </c>
      <c r="EX40" s="378">
        <v>215845.16</v>
      </c>
      <c r="EY40" s="378">
        <v>10312117.130000001</v>
      </c>
      <c r="EZ40" s="378">
        <v>406327.81</v>
      </c>
      <c r="FA40" s="378">
        <v>257929.95</v>
      </c>
      <c r="FB40" s="378">
        <v>223709.29</v>
      </c>
      <c r="FC40" s="378">
        <v>158760.32999999999</v>
      </c>
      <c r="FD40" s="378">
        <v>314684.94</v>
      </c>
      <c r="FE40" s="378">
        <v>998458.94</v>
      </c>
      <c r="FF40" s="378">
        <v>26594.13</v>
      </c>
      <c r="FG40" s="378"/>
      <c r="FH40" s="378"/>
      <c r="FI40" s="378"/>
      <c r="FJ40" s="378"/>
      <c r="FK40" s="378"/>
      <c r="FL40" s="378"/>
      <c r="FM40" s="378"/>
      <c r="FN40" s="378"/>
      <c r="FO40" s="378"/>
      <c r="FP40" s="378"/>
      <c r="FQ40" s="378"/>
      <c r="FR40" s="378"/>
      <c r="FS40" s="378"/>
      <c r="FT40" s="378"/>
      <c r="FU40" s="378"/>
      <c r="FV40" s="378"/>
      <c r="FW40" s="378"/>
      <c r="FX40" s="378"/>
      <c r="FY40" s="378"/>
      <c r="FZ40" s="378"/>
      <c r="GA40" s="378"/>
      <c r="GB40" s="378"/>
      <c r="GC40" s="378"/>
      <c r="GD40" s="378"/>
      <c r="GE40" s="378"/>
      <c r="GF40" s="378"/>
      <c r="GG40" s="378"/>
      <c r="GH40" s="378"/>
      <c r="GI40" s="378"/>
      <c r="GJ40" s="378"/>
      <c r="GK40" s="378"/>
      <c r="GL40" s="378"/>
      <c r="GM40" s="378"/>
      <c r="GN40" s="378"/>
      <c r="GO40" s="378"/>
      <c r="GP40" s="378"/>
      <c r="GQ40" s="378"/>
      <c r="GR40" s="378"/>
      <c r="GS40" s="378"/>
      <c r="GT40" s="378"/>
      <c r="GU40" s="378"/>
      <c r="GV40" s="378"/>
      <c r="GW40" s="378"/>
      <c r="GX40" s="378"/>
      <c r="GY40" s="378"/>
      <c r="GZ40" s="378"/>
      <c r="HA40" s="378"/>
      <c r="HB40" s="378"/>
      <c r="HC40" s="378"/>
      <c r="HD40" s="378"/>
      <c r="HE40" s="378"/>
      <c r="HF40" s="378"/>
      <c r="HG40" s="378"/>
      <c r="HH40" s="378"/>
      <c r="HI40" s="378"/>
      <c r="HJ40" s="378"/>
      <c r="HK40" s="378"/>
      <c r="HL40" s="378"/>
      <c r="HM40" s="378"/>
      <c r="HN40" s="378"/>
      <c r="HO40" s="378"/>
      <c r="HP40" s="378"/>
      <c r="HQ40" s="378"/>
      <c r="HR40" s="378"/>
      <c r="HS40" s="378"/>
      <c r="HT40" s="378"/>
      <c r="HU40" s="378"/>
      <c r="HV40" s="378"/>
      <c r="HW40" s="378"/>
      <c r="HX40" s="378"/>
      <c r="HY40" s="378"/>
      <c r="HZ40" s="378"/>
      <c r="IA40" s="378"/>
      <c r="IB40" s="378"/>
      <c r="IC40" s="378"/>
      <c r="ID40" s="378"/>
      <c r="IE40" s="378"/>
      <c r="IF40" s="378"/>
      <c r="IG40" s="378"/>
      <c r="IH40" s="378"/>
      <c r="II40" s="378"/>
      <c r="IJ40" s="378"/>
      <c r="IK40" s="378"/>
      <c r="IL40" s="378"/>
      <c r="IM40" s="378"/>
      <c r="IN40" s="378"/>
      <c r="IO40" s="378"/>
      <c r="IP40" s="378"/>
      <c r="IQ40" s="378"/>
      <c r="IR40" s="378"/>
      <c r="IS40" s="378"/>
      <c r="IT40" s="378"/>
      <c r="IU40" s="378"/>
      <c r="IV40" s="378"/>
      <c r="IW40" s="378"/>
      <c r="IX40" s="378"/>
      <c r="IY40" s="378"/>
      <c r="IZ40" s="378"/>
      <c r="JA40" s="378"/>
      <c r="JB40" s="378"/>
      <c r="JC40" s="378"/>
      <c r="JD40" s="378"/>
      <c r="JE40" s="378"/>
      <c r="JF40" s="378"/>
      <c r="JG40" s="378"/>
      <c r="JH40" s="378"/>
      <c r="JI40" s="378"/>
      <c r="JJ40" s="378"/>
      <c r="JK40" s="378"/>
      <c r="JL40" s="378"/>
      <c r="JM40" s="378"/>
      <c r="JN40" s="378"/>
      <c r="JO40" s="378"/>
      <c r="JP40" s="378"/>
      <c r="JQ40" s="378"/>
      <c r="JR40" s="378"/>
      <c r="JS40" s="378"/>
      <c r="JT40" s="378"/>
      <c r="JU40" s="378"/>
      <c r="JV40" s="378"/>
      <c r="JW40" s="378"/>
      <c r="JX40" s="378"/>
      <c r="JY40" s="378"/>
      <c r="JZ40" s="378"/>
      <c r="KA40" s="378"/>
      <c r="KB40" s="378"/>
      <c r="KC40" s="378"/>
      <c r="KD40" s="378"/>
      <c r="KE40" s="378"/>
      <c r="KF40" s="378"/>
      <c r="KG40" s="378"/>
      <c r="KH40" s="378"/>
      <c r="KI40" s="378"/>
      <c r="KJ40" s="378"/>
      <c r="KK40" s="378"/>
      <c r="KL40" s="378"/>
      <c r="KM40" s="378"/>
      <c r="KN40" s="378"/>
      <c r="KO40" s="378"/>
      <c r="KP40" s="378"/>
      <c r="KQ40" s="378"/>
      <c r="KR40" s="378"/>
      <c r="KS40" s="378"/>
      <c r="KT40" s="378"/>
      <c r="KU40" s="378"/>
      <c r="KV40" s="378"/>
      <c r="KW40" s="378"/>
      <c r="KX40" s="378"/>
      <c r="KY40" s="378"/>
      <c r="KZ40" s="378"/>
      <c r="LA40" s="378"/>
      <c r="LB40" s="378"/>
      <c r="LC40" s="378"/>
      <c r="LD40" s="378"/>
      <c r="LE40" s="378"/>
      <c r="LF40" s="378"/>
      <c r="LG40" s="378"/>
      <c r="LH40" s="378"/>
      <c r="LI40" s="378"/>
    </row>
    <row r="41" spans="1:321" ht="30">
      <c r="C41" s="74">
        <v>721</v>
      </c>
      <c r="D41" s="74">
        <v>7212</v>
      </c>
      <c r="E41" s="78" t="s">
        <v>99</v>
      </c>
      <c r="F41" s="104"/>
      <c r="G41" s="105"/>
      <c r="H41" s="105"/>
      <c r="I41" s="105"/>
      <c r="J41" s="105"/>
      <c r="K41" s="105"/>
      <c r="L41" s="105"/>
      <c r="M41" s="105"/>
      <c r="N41" s="105"/>
      <c r="O41" s="105"/>
      <c r="P41" s="105"/>
      <c r="Q41" s="106"/>
      <c r="R41" s="104"/>
      <c r="S41" s="105"/>
      <c r="T41" s="105"/>
      <c r="U41" s="105"/>
      <c r="V41" s="105"/>
      <c r="W41" s="105"/>
      <c r="X41" s="105"/>
      <c r="Y41" s="105"/>
      <c r="Z41" s="105"/>
      <c r="AA41" s="105"/>
      <c r="AB41" s="105"/>
      <c r="AC41" s="106"/>
      <c r="AD41" s="104"/>
      <c r="AE41" s="105"/>
      <c r="AF41" s="105"/>
      <c r="AG41" s="105"/>
      <c r="AH41" s="105"/>
      <c r="AI41" s="105"/>
      <c r="AJ41" s="105"/>
      <c r="AK41" s="105"/>
      <c r="AL41" s="105"/>
      <c r="AM41" s="105"/>
      <c r="AN41" s="105"/>
      <c r="AO41" s="106"/>
      <c r="AP41" s="104"/>
      <c r="AQ41" s="105"/>
      <c r="AR41" s="105"/>
      <c r="AS41" s="105"/>
      <c r="AT41" s="105"/>
      <c r="AU41" s="105"/>
      <c r="AV41" s="105"/>
      <c r="AW41" s="105"/>
      <c r="AX41" s="105"/>
      <c r="AY41" s="105"/>
      <c r="AZ41" s="105"/>
      <c r="BA41" s="106"/>
      <c r="BB41" s="104"/>
      <c r="BC41" s="105"/>
      <c r="BD41" s="105"/>
      <c r="BE41" s="105"/>
      <c r="BF41" s="105"/>
      <c r="BG41" s="105"/>
      <c r="BH41" s="105"/>
      <c r="BI41" s="105"/>
      <c r="BJ41" s="105"/>
      <c r="BK41" s="105"/>
      <c r="BL41" s="105"/>
      <c r="BM41" s="106"/>
      <c r="BN41" s="104"/>
      <c r="BO41" s="105"/>
      <c r="BP41" s="105"/>
      <c r="BQ41" s="105"/>
      <c r="BR41" s="105"/>
      <c r="BS41" s="105"/>
      <c r="BT41" s="105"/>
      <c r="BU41" s="105"/>
      <c r="BV41" s="105"/>
      <c r="BW41" s="105"/>
      <c r="BX41" s="105"/>
      <c r="BY41" s="106"/>
      <c r="BZ41" s="104"/>
      <c r="CA41" s="105"/>
      <c r="CB41" s="105"/>
      <c r="CC41" s="105"/>
      <c r="CD41" s="105"/>
      <c r="CE41" s="105"/>
      <c r="CF41" s="105"/>
      <c r="CG41" s="105"/>
      <c r="CH41" s="105"/>
      <c r="CI41" s="105"/>
      <c r="CJ41" s="105"/>
      <c r="CK41" s="105"/>
      <c r="CL41" s="104">
        <v>0</v>
      </c>
      <c r="CM41" s="105">
        <v>0</v>
      </c>
      <c r="CN41" s="105">
        <v>0</v>
      </c>
      <c r="CO41" s="105">
        <v>0</v>
      </c>
      <c r="CP41" s="105">
        <v>0</v>
      </c>
      <c r="CQ41" s="105">
        <v>0</v>
      </c>
      <c r="CR41" s="105">
        <v>0</v>
      </c>
      <c r="CS41" s="105">
        <v>806645.4</v>
      </c>
      <c r="CT41" s="105">
        <v>0</v>
      </c>
      <c r="CU41" s="105">
        <v>42455.02</v>
      </c>
      <c r="CV41" s="105">
        <v>0</v>
      </c>
      <c r="CW41" s="106">
        <v>808096.84</v>
      </c>
      <c r="CX41" s="104">
        <v>238690.3</v>
      </c>
      <c r="CY41" s="105">
        <v>117596.01</v>
      </c>
      <c r="CZ41" s="105">
        <v>238150.88</v>
      </c>
      <c r="DA41" s="105">
        <v>2000</v>
      </c>
      <c r="DB41" s="105">
        <v>144908.31</v>
      </c>
      <c r="DC41" s="105">
        <v>81036.460000000006</v>
      </c>
      <c r="DD41" s="105">
        <v>22801.94</v>
      </c>
      <c r="DE41" s="105">
        <v>8506.2800000000007</v>
      </c>
      <c r="DF41" s="105">
        <v>1931437.28</v>
      </c>
      <c r="DG41" s="105">
        <v>180705.85</v>
      </c>
      <c r="DH41" s="105">
        <v>232737.93</v>
      </c>
      <c r="DI41" s="106">
        <v>811068.65</v>
      </c>
      <c r="DJ41" s="104">
        <v>78698.81</v>
      </c>
      <c r="DK41" s="105">
        <v>172824.69</v>
      </c>
      <c r="DL41" s="105">
        <v>1025099.47</v>
      </c>
      <c r="DM41" s="105">
        <v>23946.27</v>
      </c>
      <c r="DN41" s="105">
        <v>2673826.0900000003</v>
      </c>
      <c r="DO41" s="105">
        <v>70019.59</v>
      </c>
      <c r="DP41" s="105">
        <v>829842.76</v>
      </c>
      <c r="DQ41" s="105">
        <v>1748791.8</v>
      </c>
      <c r="DR41" s="105">
        <v>24096.58</v>
      </c>
      <c r="DS41" s="105">
        <v>156908.39000000001</v>
      </c>
      <c r="DT41" s="105">
        <v>109.348</v>
      </c>
      <c r="DU41" s="106">
        <v>929741.52</v>
      </c>
      <c r="DV41" s="337">
        <v>32341.5</v>
      </c>
      <c r="DW41" s="337">
        <v>691978.88</v>
      </c>
      <c r="DX41" s="337">
        <v>24386.31</v>
      </c>
      <c r="DY41" s="337">
        <v>112253.6</v>
      </c>
      <c r="DZ41" s="372">
        <v>103090.11</v>
      </c>
      <c r="EA41" s="337">
        <v>83178.69</v>
      </c>
      <c r="EB41" s="337">
        <v>504334.47</v>
      </c>
      <c r="EC41" s="373">
        <v>89093.46</v>
      </c>
      <c r="ED41" s="373">
        <v>551429.85</v>
      </c>
      <c r="EE41" s="373">
        <v>54505.3</v>
      </c>
      <c r="EF41" s="373">
        <v>1206435.3</v>
      </c>
      <c r="EG41" s="373">
        <v>766535.54</v>
      </c>
      <c r="EH41" s="376"/>
      <c r="EI41" s="376"/>
      <c r="EJ41" s="376"/>
      <c r="EK41" s="376"/>
      <c r="EL41" s="376"/>
      <c r="EM41" s="376"/>
      <c r="EN41" s="376"/>
      <c r="EO41" s="376"/>
      <c r="EP41" s="376"/>
      <c r="EQ41" s="376"/>
      <c r="ER41" s="376"/>
      <c r="ES41" s="376"/>
      <c r="ET41" s="424"/>
      <c r="EU41" s="424"/>
      <c r="EV41" s="424"/>
      <c r="EW41" s="424"/>
      <c r="EX41" s="424"/>
      <c r="EY41" s="424"/>
      <c r="EZ41" s="424"/>
      <c r="FA41" s="424"/>
      <c r="FB41" s="424"/>
      <c r="FC41" s="424"/>
      <c r="FD41" s="376"/>
      <c r="FE41" s="376"/>
      <c r="FF41" s="376"/>
      <c r="FG41" s="376"/>
      <c r="FH41" s="376"/>
      <c r="FI41" s="376"/>
      <c r="FJ41" s="376"/>
      <c r="FK41" s="376"/>
      <c r="FL41" s="376"/>
      <c r="FM41" s="376"/>
      <c r="FN41" s="376"/>
      <c r="FO41" s="376"/>
      <c r="FP41" s="376"/>
      <c r="FQ41" s="376"/>
      <c r="FR41" s="376"/>
      <c r="FS41" s="376"/>
      <c r="FT41" s="376"/>
      <c r="FU41" s="376"/>
      <c r="FV41" s="376"/>
      <c r="FW41" s="376"/>
      <c r="FX41" s="376"/>
      <c r="FY41" s="376"/>
      <c r="FZ41" s="376"/>
      <c r="GA41" s="376"/>
      <c r="GB41" s="376"/>
      <c r="GC41" s="376"/>
      <c r="GD41" s="376"/>
      <c r="GE41" s="376"/>
      <c r="GF41" s="376"/>
      <c r="GG41" s="376"/>
      <c r="GH41" s="376"/>
      <c r="GI41" s="376"/>
      <c r="GJ41" s="376"/>
      <c r="GK41" s="376"/>
      <c r="GL41" s="376"/>
      <c r="GM41" s="376"/>
      <c r="GN41" s="376"/>
      <c r="GO41" s="376"/>
      <c r="GP41" s="376"/>
      <c r="GQ41" s="376"/>
      <c r="GR41" s="376"/>
      <c r="GS41" s="376"/>
      <c r="GT41" s="376"/>
      <c r="GU41" s="376"/>
      <c r="GV41" s="376"/>
      <c r="GW41" s="376"/>
      <c r="GX41" s="376"/>
      <c r="GY41" s="376"/>
      <c r="GZ41" s="376"/>
      <c r="HA41" s="376"/>
      <c r="HB41" s="376"/>
      <c r="HC41" s="376"/>
      <c r="HD41" s="376"/>
      <c r="HE41" s="376"/>
      <c r="HF41" s="376"/>
      <c r="HG41" s="376"/>
      <c r="HH41" s="376"/>
      <c r="HI41" s="376"/>
      <c r="HJ41" s="376"/>
      <c r="HK41" s="376"/>
      <c r="HL41" s="376"/>
      <c r="HM41" s="376"/>
      <c r="HN41" s="376"/>
      <c r="HO41" s="376"/>
      <c r="HP41" s="376"/>
      <c r="HQ41" s="376"/>
      <c r="HR41" s="376"/>
      <c r="HS41" s="376"/>
      <c r="HT41" s="376"/>
      <c r="HU41" s="376"/>
      <c r="HV41" s="376"/>
      <c r="HW41" s="376"/>
      <c r="HX41" s="376"/>
      <c r="HY41" s="376"/>
      <c r="HZ41" s="376"/>
      <c r="IA41" s="376"/>
      <c r="IB41" s="376"/>
      <c r="IC41" s="376"/>
      <c r="ID41" s="376"/>
      <c r="IE41" s="376"/>
      <c r="IF41" s="376"/>
      <c r="IG41" s="376"/>
      <c r="IH41" s="376"/>
      <c r="II41" s="376"/>
      <c r="IJ41" s="376"/>
      <c r="IK41" s="376"/>
      <c r="IL41" s="376"/>
      <c r="IM41" s="376"/>
      <c r="IN41" s="376"/>
      <c r="IO41" s="376"/>
      <c r="IP41" s="376"/>
      <c r="IQ41" s="376"/>
      <c r="IR41" s="376"/>
      <c r="IS41" s="376"/>
      <c r="IT41" s="376"/>
      <c r="IU41" s="376"/>
      <c r="IV41" s="376"/>
      <c r="IW41" s="376"/>
      <c r="IX41" s="376"/>
      <c r="IY41" s="376"/>
      <c r="IZ41" s="376"/>
      <c r="JA41" s="376"/>
      <c r="JB41" s="376"/>
      <c r="JC41" s="376"/>
      <c r="JD41" s="376"/>
      <c r="JE41" s="376"/>
      <c r="JF41" s="376"/>
      <c r="JG41" s="376"/>
      <c r="JH41" s="376"/>
      <c r="JI41" s="376"/>
      <c r="JJ41" s="376"/>
      <c r="JK41" s="376"/>
      <c r="JL41" s="376"/>
      <c r="JM41" s="376"/>
      <c r="JN41" s="376"/>
      <c r="JO41" s="376"/>
      <c r="JP41" s="376"/>
      <c r="JQ41" s="376"/>
      <c r="JR41" s="376"/>
      <c r="JS41" s="376"/>
      <c r="JT41" s="376"/>
      <c r="JU41" s="376"/>
      <c r="JV41" s="376"/>
      <c r="JW41" s="376"/>
      <c r="JX41" s="376"/>
      <c r="JY41" s="376"/>
      <c r="JZ41" s="376"/>
      <c r="KA41" s="376"/>
      <c r="KB41" s="376"/>
      <c r="KC41" s="376"/>
      <c r="KD41" s="376"/>
      <c r="KE41" s="376"/>
      <c r="KF41" s="376"/>
      <c r="KG41" s="376"/>
      <c r="KH41" s="376"/>
      <c r="KI41" s="376"/>
      <c r="KJ41" s="376"/>
      <c r="KK41" s="376"/>
      <c r="KL41" s="376"/>
      <c r="KM41" s="376"/>
      <c r="KN41" s="376"/>
      <c r="KO41" s="376"/>
      <c r="KP41" s="376"/>
      <c r="KQ41" s="376"/>
      <c r="KR41" s="376"/>
      <c r="KS41" s="376"/>
      <c r="KT41" s="376"/>
      <c r="KU41" s="376"/>
      <c r="KV41" s="376"/>
      <c r="KW41" s="376"/>
      <c r="KX41" s="376"/>
      <c r="KY41" s="376"/>
      <c r="KZ41" s="376"/>
      <c r="LA41" s="376"/>
      <c r="LB41" s="376"/>
      <c r="LC41" s="376"/>
      <c r="LD41" s="376"/>
      <c r="LE41" s="376"/>
      <c r="LF41" s="376"/>
      <c r="LG41" s="376"/>
      <c r="LH41" s="376"/>
      <c r="LI41" s="376"/>
    </row>
    <row r="42" spans="1:321" ht="30">
      <c r="C42" s="74">
        <v>722</v>
      </c>
      <c r="D42" s="74">
        <v>7222</v>
      </c>
      <c r="E42" s="78" t="s">
        <v>101</v>
      </c>
      <c r="F42" s="104"/>
      <c r="G42" s="105"/>
      <c r="H42" s="105"/>
      <c r="I42" s="105"/>
      <c r="J42" s="105"/>
      <c r="K42" s="105"/>
      <c r="L42" s="105"/>
      <c r="M42" s="105"/>
      <c r="N42" s="105"/>
      <c r="O42" s="105"/>
      <c r="P42" s="105"/>
      <c r="Q42" s="106"/>
      <c r="R42" s="104"/>
      <c r="S42" s="105"/>
      <c r="T42" s="105"/>
      <c r="U42" s="105"/>
      <c r="V42" s="105"/>
      <c r="W42" s="105"/>
      <c r="X42" s="105"/>
      <c r="Y42" s="105"/>
      <c r="Z42" s="105"/>
      <c r="AA42" s="105"/>
      <c r="AB42" s="105"/>
      <c r="AC42" s="106"/>
      <c r="AD42" s="104"/>
      <c r="AE42" s="105"/>
      <c r="AF42" s="105"/>
      <c r="AG42" s="105"/>
      <c r="AH42" s="105"/>
      <c r="AI42" s="105"/>
      <c r="AJ42" s="105"/>
      <c r="AK42" s="105"/>
      <c r="AL42" s="105"/>
      <c r="AM42" s="105"/>
      <c r="AN42" s="105"/>
      <c r="AO42" s="106"/>
      <c r="AP42" s="104"/>
      <c r="AQ42" s="105"/>
      <c r="AR42" s="105"/>
      <c r="AS42" s="105"/>
      <c r="AT42" s="105"/>
      <c r="AU42" s="105"/>
      <c r="AV42" s="105"/>
      <c r="AW42" s="105"/>
      <c r="AX42" s="105"/>
      <c r="AY42" s="105"/>
      <c r="AZ42" s="105"/>
      <c r="BA42" s="106"/>
      <c r="BB42" s="104"/>
      <c r="BC42" s="105"/>
      <c r="BD42" s="105"/>
      <c r="BE42" s="105"/>
      <c r="BF42" s="105"/>
      <c r="BG42" s="105"/>
      <c r="BH42" s="105"/>
      <c r="BI42" s="105"/>
      <c r="BJ42" s="105"/>
      <c r="BK42" s="105"/>
      <c r="BL42" s="105"/>
      <c r="BM42" s="106"/>
      <c r="BN42" s="104"/>
      <c r="BO42" s="105"/>
      <c r="BP42" s="105"/>
      <c r="BQ42" s="105"/>
      <c r="BR42" s="105"/>
      <c r="BS42" s="105"/>
      <c r="BT42" s="105"/>
      <c r="BU42" s="105"/>
      <c r="BV42" s="105"/>
      <c r="BW42" s="105"/>
      <c r="BX42" s="105"/>
      <c r="BY42" s="106"/>
      <c r="BZ42" s="104"/>
      <c r="CA42" s="105"/>
      <c r="CB42" s="105"/>
      <c r="CC42" s="105"/>
      <c r="CD42" s="105"/>
      <c r="CE42" s="105"/>
      <c r="CF42" s="105"/>
      <c r="CG42" s="105"/>
      <c r="CH42" s="105"/>
      <c r="CI42" s="105"/>
      <c r="CJ42" s="105"/>
      <c r="CK42" s="105"/>
      <c r="CL42" s="104">
        <v>10542.3</v>
      </c>
      <c r="CM42" s="105">
        <v>34351.880000000005</v>
      </c>
      <c r="CN42" s="105">
        <v>12933.289999999999</v>
      </c>
      <c r="CO42" s="105">
        <v>120350.93999999999</v>
      </c>
      <c r="CP42" s="105">
        <v>206183.41000000003</v>
      </c>
      <c r="CQ42" s="105">
        <v>461491.11</v>
      </c>
      <c r="CR42" s="105">
        <v>435504.79999999993</v>
      </c>
      <c r="CS42" s="105">
        <v>21603.090000000004</v>
      </c>
      <c r="CT42" s="105">
        <v>315288.5</v>
      </c>
      <c r="CU42" s="105">
        <v>218936.67</v>
      </c>
      <c r="CV42" s="105">
        <v>330347.20999999996</v>
      </c>
      <c r="CW42" s="106">
        <v>8124115.8899999997</v>
      </c>
      <c r="CX42" s="104">
        <v>0</v>
      </c>
      <c r="CY42" s="105">
        <v>62955.58</v>
      </c>
      <c r="DA42" s="105">
        <v>55269.99</v>
      </c>
      <c r="DB42" s="105">
        <v>0</v>
      </c>
      <c r="DC42" s="105">
        <v>185990.97</v>
      </c>
      <c r="DD42" s="105">
        <v>682183.45</v>
      </c>
      <c r="DE42" s="105">
        <v>462866.68</v>
      </c>
      <c r="DF42" s="105">
        <v>38309.370000000003</v>
      </c>
      <c r="DG42" s="105">
        <v>701574.36</v>
      </c>
      <c r="DH42" s="105">
        <v>5343.49</v>
      </c>
      <c r="DI42" s="106">
        <v>487695.92</v>
      </c>
      <c r="DJ42" s="104">
        <v>0</v>
      </c>
      <c r="DK42" s="105">
        <v>0</v>
      </c>
      <c r="DL42" s="105">
        <v>0</v>
      </c>
      <c r="DM42" s="105">
        <v>0</v>
      </c>
      <c r="DN42" s="105">
        <v>0</v>
      </c>
      <c r="DO42" s="105">
        <v>0</v>
      </c>
      <c r="DP42" s="105">
        <v>0</v>
      </c>
      <c r="DQ42" s="105">
        <v>0</v>
      </c>
      <c r="DR42" s="105">
        <v>0</v>
      </c>
      <c r="DS42" s="105">
        <v>0</v>
      </c>
      <c r="DT42" s="105">
        <v>0</v>
      </c>
      <c r="DU42" s="106">
        <v>0</v>
      </c>
      <c r="DV42" s="337">
        <v>0</v>
      </c>
      <c r="DW42" s="337">
        <v>0</v>
      </c>
      <c r="DX42" s="337">
        <v>4.5</v>
      </c>
      <c r="DY42" s="337">
        <v>0</v>
      </c>
      <c r="DZ42" s="337">
        <v>0</v>
      </c>
      <c r="EA42" s="337">
        <v>0</v>
      </c>
      <c r="EB42" s="337">
        <v>0</v>
      </c>
      <c r="EC42" s="373">
        <v>0</v>
      </c>
      <c r="ED42" s="373">
        <v>0</v>
      </c>
      <c r="EE42" s="373">
        <v>0</v>
      </c>
      <c r="EF42" s="373">
        <v>0</v>
      </c>
      <c r="EG42" s="373">
        <v>0</v>
      </c>
      <c r="EH42" s="376">
        <v>150350.67000000001</v>
      </c>
      <c r="EI42" s="376">
        <v>500193.46</v>
      </c>
      <c r="EJ42" s="376">
        <v>126045.79</v>
      </c>
      <c r="EK42" s="376">
        <v>67133.97</v>
      </c>
      <c r="EL42" s="376">
        <v>340170.16</v>
      </c>
      <c r="EM42" s="376">
        <v>1431878.17</v>
      </c>
      <c r="EN42" s="376">
        <v>588856.99</v>
      </c>
      <c r="EO42" s="376">
        <v>142813.88</v>
      </c>
      <c r="EP42" s="376">
        <v>182139.62</v>
      </c>
      <c r="EQ42" s="376">
        <v>603855.75</v>
      </c>
      <c r="ER42" s="376">
        <v>987894.53</v>
      </c>
      <c r="ES42" s="376">
        <v>1153177.5900000001</v>
      </c>
      <c r="ET42" s="424"/>
      <c r="EU42" s="424"/>
      <c r="EV42" s="424"/>
      <c r="EW42" s="424"/>
      <c r="EX42" s="424"/>
      <c r="EY42" s="424"/>
      <c r="EZ42" s="424"/>
      <c r="FA42" s="424"/>
      <c r="FB42" s="424"/>
      <c r="FC42" s="424"/>
      <c r="FD42" s="376"/>
      <c r="FE42" s="376"/>
      <c r="FF42" s="376"/>
      <c r="FG42" s="376"/>
      <c r="FH42" s="376"/>
      <c r="FI42" s="376"/>
      <c r="FJ42" s="376"/>
      <c r="FK42" s="376"/>
      <c r="FL42" s="376"/>
      <c r="FM42" s="376"/>
      <c r="FN42" s="376"/>
      <c r="FO42" s="376"/>
      <c r="FP42" s="376"/>
      <c r="FQ42" s="376"/>
      <c r="FR42" s="376"/>
      <c r="FS42" s="376"/>
      <c r="FT42" s="376"/>
      <c r="FU42" s="376"/>
      <c r="FV42" s="376"/>
      <c r="FW42" s="376"/>
      <c r="FX42" s="376"/>
      <c r="FY42" s="376"/>
      <c r="FZ42" s="376"/>
      <c r="GA42" s="376"/>
      <c r="GB42" s="376"/>
      <c r="GC42" s="376"/>
      <c r="GD42" s="376"/>
      <c r="GE42" s="376"/>
      <c r="GF42" s="376"/>
      <c r="GG42" s="376"/>
      <c r="GH42" s="376"/>
      <c r="GI42" s="376"/>
      <c r="GJ42" s="376"/>
      <c r="GK42" s="376"/>
      <c r="GL42" s="376"/>
      <c r="GM42" s="376"/>
      <c r="GN42" s="376"/>
      <c r="GO42" s="376"/>
      <c r="GP42" s="376"/>
      <c r="GQ42" s="376"/>
      <c r="GR42" s="376"/>
      <c r="GS42" s="376"/>
      <c r="GT42" s="376"/>
      <c r="GU42" s="376"/>
      <c r="GV42" s="376"/>
      <c r="GW42" s="376"/>
      <c r="GX42" s="376"/>
      <c r="GY42" s="376"/>
      <c r="GZ42" s="376"/>
      <c r="HA42" s="376"/>
      <c r="HB42" s="376"/>
      <c r="HC42" s="376"/>
      <c r="HD42" s="376"/>
      <c r="HE42" s="376"/>
      <c r="HF42" s="376"/>
      <c r="HG42" s="376"/>
      <c r="HH42" s="376"/>
      <c r="HI42" s="376"/>
      <c r="HJ42" s="376"/>
      <c r="HK42" s="376"/>
      <c r="HL42" s="376"/>
      <c r="HM42" s="376"/>
      <c r="HN42" s="376"/>
      <c r="HO42" s="376"/>
      <c r="HP42" s="376"/>
      <c r="HQ42" s="376"/>
      <c r="HR42" s="376"/>
      <c r="HS42" s="376"/>
      <c r="HT42" s="376"/>
      <c r="HU42" s="376"/>
      <c r="HV42" s="376"/>
      <c r="HW42" s="376"/>
      <c r="HX42" s="376"/>
      <c r="HY42" s="376"/>
      <c r="HZ42" s="376"/>
      <c r="IA42" s="376"/>
      <c r="IB42" s="376"/>
      <c r="IC42" s="376"/>
      <c r="ID42" s="376"/>
      <c r="IE42" s="376"/>
      <c r="IF42" s="376"/>
      <c r="IG42" s="376"/>
      <c r="IH42" s="376"/>
      <c r="II42" s="376"/>
      <c r="IJ42" s="376"/>
      <c r="IK42" s="376"/>
      <c r="IL42" s="376"/>
      <c r="IM42" s="376"/>
      <c r="IN42" s="376"/>
      <c r="IO42" s="376"/>
      <c r="IP42" s="376"/>
      <c r="IQ42" s="376"/>
      <c r="IR42" s="376"/>
      <c r="IS42" s="376"/>
      <c r="IT42" s="376"/>
      <c r="IU42" s="376"/>
      <c r="IV42" s="376"/>
      <c r="IW42" s="376"/>
      <c r="IX42" s="376"/>
      <c r="IY42" s="376"/>
      <c r="IZ42" s="376"/>
      <c r="JA42" s="376"/>
      <c r="JB42" s="376"/>
      <c r="JC42" s="376"/>
      <c r="JD42" s="376"/>
      <c r="JE42" s="376"/>
      <c r="JF42" s="376"/>
      <c r="JG42" s="376"/>
      <c r="JH42" s="376"/>
      <c r="JI42" s="376"/>
      <c r="JJ42" s="376"/>
      <c r="JK42" s="376"/>
      <c r="JL42" s="376"/>
      <c r="JM42" s="376"/>
      <c r="JN42" s="376"/>
      <c r="JO42" s="376"/>
      <c r="JP42" s="376"/>
      <c r="JQ42" s="376"/>
      <c r="JR42" s="376"/>
      <c r="JS42" s="376"/>
      <c r="JT42" s="376"/>
      <c r="JU42" s="376"/>
      <c r="JV42" s="376"/>
      <c r="JW42" s="376"/>
      <c r="JX42" s="376"/>
      <c r="JY42" s="376"/>
      <c r="JZ42" s="376"/>
      <c r="KA42" s="376"/>
      <c r="KB42" s="376"/>
      <c r="KC42" s="376"/>
      <c r="KD42" s="376"/>
      <c r="KE42" s="376"/>
      <c r="KF42" s="376"/>
      <c r="KG42" s="376"/>
      <c r="KH42" s="376"/>
      <c r="KI42" s="376"/>
      <c r="KJ42" s="376"/>
      <c r="KK42" s="376"/>
      <c r="KL42" s="376"/>
      <c r="KM42" s="376"/>
      <c r="KN42" s="376"/>
      <c r="KO42" s="376"/>
      <c r="KP42" s="376"/>
      <c r="KQ42" s="376"/>
      <c r="KR42" s="376"/>
      <c r="KS42" s="376"/>
      <c r="KT42" s="376"/>
      <c r="KU42" s="376"/>
      <c r="KV42" s="376"/>
      <c r="KW42" s="376"/>
      <c r="KX42" s="376"/>
      <c r="KY42" s="376"/>
      <c r="KZ42" s="376"/>
      <c r="LA42" s="376"/>
      <c r="LB42" s="376"/>
      <c r="LC42" s="376"/>
      <c r="LD42" s="376"/>
      <c r="LE42" s="376"/>
      <c r="LF42" s="376"/>
      <c r="LG42" s="376"/>
      <c r="LH42" s="376"/>
      <c r="LI42" s="376"/>
    </row>
    <row r="43" spans="1:321" s="9" customFormat="1">
      <c r="A43" s="139"/>
      <c r="B43" s="139">
        <v>73</v>
      </c>
      <c r="C43" s="139"/>
      <c r="D43" s="139">
        <v>73</v>
      </c>
      <c r="E43" s="140" t="s">
        <v>105</v>
      </c>
      <c r="F43" s="141"/>
      <c r="G43" s="142"/>
      <c r="H43" s="142"/>
      <c r="I43" s="142"/>
      <c r="J43" s="142"/>
      <c r="K43" s="142"/>
      <c r="L43" s="142"/>
      <c r="M43" s="142"/>
      <c r="N43" s="142"/>
      <c r="O43" s="142"/>
      <c r="P43" s="142"/>
      <c r="Q43" s="143"/>
      <c r="R43" s="141"/>
      <c r="S43" s="142"/>
      <c r="T43" s="142"/>
      <c r="U43" s="142"/>
      <c r="V43" s="142"/>
      <c r="W43" s="142"/>
      <c r="X43" s="142"/>
      <c r="Y43" s="142"/>
      <c r="Z43" s="142"/>
      <c r="AA43" s="142"/>
      <c r="AB43" s="142"/>
      <c r="AC43" s="143"/>
      <c r="AD43" s="141"/>
      <c r="AE43" s="142"/>
      <c r="AF43" s="142"/>
      <c r="AG43" s="142"/>
      <c r="AH43" s="142"/>
      <c r="AI43" s="142"/>
      <c r="AJ43" s="142"/>
      <c r="AK43" s="142"/>
      <c r="AL43" s="142"/>
      <c r="AM43" s="142"/>
      <c r="AN43" s="142"/>
      <c r="AO43" s="143"/>
      <c r="AP43" s="141"/>
      <c r="AQ43" s="142"/>
      <c r="AR43" s="142"/>
      <c r="AS43" s="142"/>
      <c r="AT43" s="142"/>
      <c r="AU43" s="142"/>
      <c r="AV43" s="142"/>
      <c r="AW43" s="142"/>
      <c r="AX43" s="142"/>
      <c r="AY43" s="142"/>
      <c r="AZ43" s="142"/>
      <c r="BA43" s="143"/>
      <c r="BB43" s="141"/>
      <c r="BC43" s="142"/>
      <c r="BD43" s="142"/>
      <c r="BE43" s="142"/>
      <c r="BF43" s="142"/>
      <c r="BG43" s="142"/>
      <c r="BH43" s="142"/>
      <c r="BI43" s="142"/>
      <c r="BJ43" s="142"/>
      <c r="BK43" s="142"/>
      <c r="BL43" s="142"/>
      <c r="BM43" s="143"/>
      <c r="BN43" s="141"/>
      <c r="BO43" s="142"/>
      <c r="BP43" s="142"/>
      <c r="BQ43" s="142"/>
      <c r="BR43" s="142"/>
      <c r="BS43" s="142"/>
      <c r="BT43" s="142"/>
      <c r="BU43" s="142"/>
      <c r="BV43" s="142"/>
      <c r="BW43" s="142"/>
      <c r="BX43" s="142"/>
      <c r="BY43" s="143"/>
      <c r="BZ43" s="141"/>
      <c r="CA43" s="142"/>
      <c r="CB43" s="142"/>
      <c r="CC43" s="142"/>
      <c r="CD43" s="142"/>
      <c r="CE43" s="142"/>
      <c r="CF43" s="142"/>
      <c r="CG43" s="142"/>
      <c r="CH43" s="142"/>
      <c r="CI43" s="142"/>
      <c r="CJ43" s="142"/>
      <c r="CK43" s="142"/>
      <c r="CL43" s="141">
        <v>206949.9</v>
      </c>
      <c r="CM43" s="142">
        <v>235107.78999999998</v>
      </c>
      <c r="CN43" s="142">
        <v>299748.19</v>
      </c>
      <c r="CO43" s="142">
        <v>298965.78000000003</v>
      </c>
      <c r="CP43" s="142">
        <v>208873.82</v>
      </c>
      <c r="CQ43" s="142">
        <v>273742.46000000002</v>
      </c>
      <c r="CR43" s="142">
        <v>3435190.4099999997</v>
      </c>
      <c r="CS43" s="142">
        <v>586185.70000000007</v>
      </c>
      <c r="CT43" s="142">
        <v>401482.51</v>
      </c>
      <c r="CU43" s="142">
        <v>614629.94999999995</v>
      </c>
      <c r="CV43" s="142">
        <v>171580.47</v>
      </c>
      <c r="CW43" s="143">
        <v>1810625.69</v>
      </c>
      <c r="CX43" s="141">
        <f>+SUM(CX44:CX45)</f>
        <v>145969.23000000001</v>
      </c>
      <c r="CY43" s="142">
        <f t="shared" ref="CY43:DI43" si="6">+SUM(CY44:CY45)</f>
        <v>107462.68</v>
      </c>
      <c r="CZ43" s="142">
        <f t="shared" si="6"/>
        <v>292731.87</v>
      </c>
      <c r="DA43" s="142">
        <f t="shared" si="6"/>
        <v>369726.11</v>
      </c>
      <c r="DB43" s="142">
        <f t="shared" si="6"/>
        <v>118088.34</v>
      </c>
      <c r="DC43" s="142">
        <f t="shared" si="6"/>
        <v>988773.85</v>
      </c>
      <c r="DD43" s="142">
        <f t="shared" si="6"/>
        <v>98780.82</v>
      </c>
      <c r="DE43" s="142">
        <f t="shared" si="6"/>
        <v>305044.76</v>
      </c>
      <c r="DF43" s="142">
        <f t="shared" si="6"/>
        <v>476893.98</v>
      </c>
      <c r="DG43" s="142">
        <f t="shared" si="6"/>
        <v>368051.05</v>
      </c>
      <c r="DH43" s="142">
        <f t="shared" si="6"/>
        <v>1895040.21</v>
      </c>
      <c r="DI43" s="143">
        <f t="shared" si="6"/>
        <v>3355488.29</v>
      </c>
      <c r="DJ43" s="141">
        <v>444135.32</v>
      </c>
      <c r="DK43" s="142">
        <v>1847442.89</v>
      </c>
      <c r="DL43" s="142">
        <v>506716.21999999991</v>
      </c>
      <c r="DM43" s="142">
        <v>364215.68999999994</v>
      </c>
      <c r="DN43" s="142">
        <v>411816.75</v>
      </c>
      <c r="DO43" s="142">
        <v>1029407.6</v>
      </c>
      <c r="DP43" s="142">
        <v>90543.209999999992</v>
      </c>
      <c r="DQ43" s="142">
        <v>79534.3</v>
      </c>
      <c r="DR43" s="142">
        <v>141338.74</v>
      </c>
      <c r="DS43" s="142">
        <v>599188.87</v>
      </c>
      <c r="DT43" s="142">
        <v>330568.99</v>
      </c>
      <c r="DU43" s="143">
        <v>2084879.29</v>
      </c>
      <c r="DV43" s="338">
        <v>148151.23000000001</v>
      </c>
      <c r="DW43" s="338">
        <v>82290.95</v>
      </c>
      <c r="DX43" s="338">
        <v>119438.57</v>
      </c>
      <c r="DY43" s="338">
        <v>103043.66</v>
      </c>
      <c r="DZ43" s="338">
        <v>921596.33</v>
      </c>
      <c r="EA43" s="338">
        <v>565850.1</v>
      </c>
      <c r="EB43" s="338">
        <v>84480.12</v>
      </c>
      <c r="EC43" s="377">
        <v>79378.06</v>
      </c>
      <c r="ED43" s="377">
        <v>134318.35</v>
      </c>
      <c r="EE43" s="377">
        <v>226256.22</v>
      </c>
      <c r="EF43" s="377">
        <v>783922.87</v>
      </c>
      <c r="EG43" s="377">
        <v>1413894.45</v>
      </c>
      <c r="EH43" s="378"/>
      <c r="EI43" s="378"/>
      <c r="EJ43" s="378"/>
      <c r="EK43" s="378"/>
      <c r="EL43" s="378"/>
      <c r="EM43" s="378"/>
      <c r="EN43" s="378"/>
      <c r="EO43" s="378"/>
      <c r="EP43" s="378"/>
      <c r="EQ43" s="378"/>
      <c r="ER43" s="378"/>
      <c r="ES43" s="378"/>
      <c r="ET43" s="378">
        <v>172043.05</v>
      </c>
      <c r="EU43" s="378">
        <v>78777.210000000006</v>
      </c>
      <c r="EV43" s="378">
        <v>195694.06</v>
      </c>
      <c r="EW43" s="378">
        <v>443978.03</v>
      </c>
      <c r="EX43" s="378">
        <v>1090667.1299999999</v>
      </c>
      <c r="EY43" s="378">
        <v>2374577.77</v>
      </c>
      <c r="EZ43" s="378">
        <v>178131.97</v>
      </c>
      <c r="FA43" s="378">
        <v>146792.74</v>
      </c>
      <c r="FB43" s="378">
        <v>907089.49</v>
      </c>
      <c r="FC43" s="378">
        <v>525509.51</v>
      </c>
      <c r="FD43" s="378">
        <v>4230114.6399999997</v>
      </c>
      <c r="FE43" s="378">
        <v>780987.28</v>
      </c>
      <c r="FF43" s="378">
        <v>69158.880000000005</v>
      </c>
      <c r="FG43" s="378"/>
      <c r="FH43" s="378"/>
      <c r="FI43" s="378"/>
      <c r="FJ43" s="378"/>
      <c r="FK43" s="378"/>
      <c r="FL43" s="378"/>
      <c r="FM43" s="378"/>
      <c r="FN43" s="378"/>
      <c r="FO43" s="378"/>
      <c r="FP43" s="378"/>
      <c r="FQ43" s="378"/>
      <c r="FR43" s="378"/>
      <c r="FS43" s="378"/>
      <c r="FT43" s="378"/>
      <c r="FU43" s="378"/>
      <c r="FV43" s="378"/>
      <c r="FW43" s="378"/>
      <c r="FX43" s="378"/>
      <c r="FY43" s="378"/>
      <c r="FZ43" s="378"/>
      <c r="GA43" s="378"/>
      <c r="GB43" s="378"/>
      <c r="GC43" s="378"/>
      <c r="GD43" s="378"/>
      <c r="GE43" s="378"/>
      <c r="GF43" s="378"/>
      <c r="GG43" s="378"/>
      <c r="GH43" s="378"/>
      <c r="GI43" s="378"/>
      <c r="GJ43" s="378"/>
      <c r="GK43" s="378"/>
      <c r="GL43" s="378"/>
      <c r="GM43" s="378"/>
      <c r="GN43" s="378"/>
      <c r="GO43" s="378"/>
      <c r="GP43" s="378"/>
      <c r="GQ43" s="378"/>
      <c r="GR43" s="378"/>
      <c r="GS43" s="378"/>
      <c r="GT43" s="378"/>
      <c r="GU43" s="378"/>
      <c r="GV43" s="378"/>
      <c r="GW43" s="378"/>
      <c r="GX43" s="378"/>
      <c r="GY43" s="378"/>
      <c r="GZ43" s="378"/>
      <c r="HA43" s="378"/>
      <c r="HB43" s="378"/>
      <c r="HC43" s="378"/>
      <c r="HD43" s="378"/>
      <c r="HE43" s="378"/>
      <c r="HF43" s="378"/>
      <c r="HG43" s="378"/>
      <c r="HH43" s="378"/>
      <c r="HI43" s="378"/>
      <c r="HJ43" s="378"/>
      <c r="HK43" s="378"/>
      <c r="HL43" s="378"/>
      <c r="HM43" s="378"/>
      <c r="HN43" s="378"/>
      <c r="HO43" s="378"/>
      <c r="HP43" s="378"/>
      <c r="HQ43" s="378"/>
      <c r="HR43" s="378"/>
      <c r="HS43" s="378"/>
      <c r="HT43" s="378"/>
      <c r="HU43" s="378"/>
      <c r="HV43" s="378"/>
      <c r="HW43" s="378"/>
      <c r="HX43" s="378"/>
      <c r="HY43" s="378"/>
      <c r="HZ43" s="378"/>
      <c r="IA43" s="378"/>
      <c r="IB43" s="378"/>
      <c r="IC43" s="378"/>
      <c r="ID43" s="378"/>
      <c r="IE43" s="378"/>
      <c r="IF43" s="378"/>
      <c r="IG43" s="378"/>
      <c r="IH43" s="378"/>
      <c r="II43" s="378"/>
      <c r="IJ43" s="378"/>
      <c r="IK43" s="378"/>
      <c r="IL43" s="378"/>
      <c r="IM43" s="378"/>
      <c r="IN43" s="378"/>
      <c r="IO43" s="378"/>
      <c r="IP43" s="378"/>
      <c r="IQ43" s="378"/>
      <c r="IR43" s="378"/>
      <c r="IS43" s="378"/>
      <c r="IT43" s="378"/>
      <c r="IU43" s="378"/>
      <c r="IV43" s="378"/>
      <c r="IW43" s="378"/>
      <c r="IX43" s="378"/>
      <c r="IY43" s="378"/>
      <c r="IZ43" s="378"/>
      <c r="JA43" s="378"/>
      <c r="JB43" s="378"/>
      <c r="JC43" s="378"/>
      <c r="JD43" s="378"/>
      <c r="JE43" s="378"/>
      <c r="JF43" s="378"/>
      <c r="JG43" s="378"/>
      <c r="JH43" s="378"/>
      <c r="JI43" s="378"/>
      <c r="JJ43" s="378"/>
      <c r="JK43" s="378"/>
      <c r="JL43" s="378"/>
      <c r="JM43" s="378"/>
      <c r="JN43" s="378"/>
      <c r="JO43" s="378"/>
      <c r="JP43" s="378"/>
      <c r="JQ43" s="378"/>
      <c r="JR43" s="378"/>
      <c r="JS43" s="378"/>
      <c r="JT43" s="378"/>
      <c r="JU43" s="378"/>
      <c r="JV43" s="378"/>
      <c r="JW43" s="378"/>
      <c r="JX43" s="378"/>
      <c r="JY43" s="378"/>
      <c r="JZ43" s="378"/>
      <c r="KA43" s="378"/>
      <c r="KB43" s="378"/>
      <c r="KC43" s="378"/>
      <c r="KD43" s="378"/>
      <c r="KE43" s="378"/>
      <c r="KF43" s="378"/>
      <c r="KG43" s="378"/>
      <c r="KH43" s="378"/>
      <c r="KI43" s="378"/>
      <c r="KJ43" s="378"/>
      <c r="KK43" s="378"/>
      <c r="KL43" s="378"/>
      <c r="KM43" s="378"/>
      <c r="KN43" s="378"/>
      <c r="KO43" s="378"/>
      <c r="KP43" s="378"/>
      <c r="KQ43" s="378"/>
      <c r="KR43" s="378"/>
      <c r="KS43" s="378"/>
      <c r="KT43" s="378"/>
      <c r="KU43" s="378"/>
      <c r="KV43" s="378"/>
      <c r="KW43" s="378"/>
      <c r="KX43" s="378"/>
      <c r="KY43" s="378"/>
      <c r="KZ43" s="378"/>
      <c r="LA43" s="378"/>
      <c r="LB43" s="378"/>
      <c r="LC43" s="378"/>
      <c r="LD43" s="378"/>
      <c r="LE43" s="378"/>
      <c r="LF43" s="378"/>
      <c r="LG43" s="378"/>
      <c r="LH43" s="378"/>
      <c r="LI43" s="378"/>
    </row>
    <row r="44" spans="1:321">
      <c r="B44" s="74" t="s">
        <v>96</v>
      </c>
      <c r="C44" s="74">
        <v>731</v>
      </c>
      <c r="D44" s="74">
        <v>7311</v>
      </c>
      <c r="E44" s="78" t="s">
        <v>105</v>
      </c>
      <c r="F44" s="104"/>
      <c r="G44" s="105"/>
      <c r="H44" s="105"/>
      <c r="I44" s="105"/>
      <c r="J44" s="105"/>
      <c r="K44" s="105"/>
      <c r="L44" s="105"/>
      <c r="M44" s="105"/>
      <c r="N44" s="105"/>
      <c r="O44" s="105"/>
      <c r="P44" s="105"/>
      <c r="Q44" s="106"/>
      <c r="R44" s="104"/>
      <c r="S44" s="105"/>
      <c r="T44" s="105"/>
      <c r="U44" s="105"/>
      <c r="V44" s="105"/>
      <c r="W44" s="105"/>
      <c r="X44" s="105"/>
      <c r="Y44" s="105"/>
      <c r="Z44" s="105"/>
      <c r="AA44" s="105"/>
      <c r="AB44" s="105"/>
      <c r="AC44" s="106"/>
      <c r="AD44" s="104"/>
      <c r="AE44" s="105"/>
      <c r="AF44" s="105"/>
      <c r="AG44" s="105"/>
      <c r="AH44" s="105"/>
      <c r="AI44" s="105"/>
      <c r="AJ44" s="105"/>
      <c r="AK44" s="105"/>
      <c r="AL44" s="105"/>
      <c r="AM44" s="105"/>
      <c r="AN44" s="105"/>
      <c r="AO44" s="106"/>
      <c r="AP44" s="104"/>
      <c r="AQ44" s="105"/>
      <c r="AR44" s="105"/>
      <c r="AS44" s="105"/>
      <c r="AT44" s="105"/>
      <c r="AU44" s="105"/>
      <c r="AV44" s="105"/>
      <c r="AW44" s="105"/>
      <c r="AX44" s="105"/>
      <c r="AY44" s="105"/>
      <c r="AZ44" s="105"/>
      <c r="BA44" s="106"/>
      <c r="BB44" s="104"/>
      <c r="BC44" s="105"/>
      <c r="BD44" s="105"/>
      <c r="BE44" s="105"/>
      <c r="BF44" s="105"/>
      <c r="BG44" s="105"/>
      <c r="BH44" s="105"/>
      <c r="BI44" s="105"/>
      <c r="BJ44" s="105"/>
      <c r="BK44" s="105"/>
      <c r="BL44" s="105"/>
      <c r="BM44" s="106"/>
      <c r="BN44" s="104"/>
      <c r="BO44" s="105"/>
      <c r="BP44" s="105"/>
      <c r="BQ44" s="105"/>
      <c r="BR44" s="105"/>
      <c r="BS44" s="105"/>
      <c r="BT44" s="105"/>
      <c r="BU44" s="105"/>
      <c r="BV44" s="105"/>
      <c r="BW44" s="105"/>
      <c r="BX44" s="105"/>
      <c r="BY44" s="106"/>
      <c r="BZ44" s="104"/>
      <c r="CA44" s="105"/>
      <c r="CB44" s="105"/>
      <c r="CC44" s="105"/>
      <c r="CD44" s="105"/>
      <c r="CE44" s="105"/>
      <c r="CF44" s="105"/>
      <c r="CG44" s="105"/>
      <c r="CH44" s="105"/>
      <c r="CI44" s="105"/>
      <c r="CJ44" s="105"/>
      <c r="CK44" s="105"/>
      <c r="CL44" s="104">
        <v>206949.9</v>
      </c>
      <c r="CM44" s="105">
        <v>235107.78999999998</v>
      </c>
      <c r="CN44" s="105">
        <v>299748.19</v>
      </c>
      <c r="CO44" s="105">
        <v>298965.78000000003</v>
      </c>
      <c r="CP44" s="105">
        <v>208873.82</v>
      </c>
      <c r="CQ44" s="105">
        <v>273742.46000000002</v>
      </c>
      <c r="CR44" s="105">
        <v>3435190.4099999997</v>
      </c>
      <c r="CS44" s="105">
        <v>586185.70000000007</v>
      </c>
      <c r="CT44" s="105">
        <v>401482.51</v>
      </c>
      <c r="CU44" s="105">
        <v>614629.94999999995</v>
      </c>
      <c r="CV44" s="105">
        <v>171580.47</v>
      </c>
      <c r="CW44" s="106">
        <v>1810625.69</v>
      </c>
      <c r="CX44" s="104">
        <v>145969.23000000001</v>
      </c>
      <c r="CY44" s="105">
        <v>107462.68</v>
      </c>
      <c r="CZ44" s="105">
        <v>292731.87</v>
      </c>
      <c r="DA44" s="105">
        <v>369726.11</v>
      </c>
      <c r="DB44" s="105">
        <v>118088.34</v>
      </c>
      <c r="DC44" s="105">
        <v>988773.85</v>
      </c>
      <c r="DD44" s="105">
        <v>98780.82</v>
      </c>
      <c r="DE44" s="105">
        <v>305044.76</v>
      </c>
      <c r="DF44" s="105">
        <v>476893.98</v>
      </c>
      <c r="DG44" s="105">
        <v>368051.05</v>
      </c>
      <c r="DH44" s="105">
        <v>1895040.21</v>
      </c>
      <c r="DI44" s="106">
        <v>3355488.29</v>
      </c>
      <c r="DJ44" s="104">
        <v>444135.32</v>
      </c>
      <c r="DK44" s="105">
        <v>1847442.89</v>
      </c>
      <c r="DL44" s="105">
        <v>506716.21999999991</v>
      </c>
      <c r="DM44" s="105">
        <v>364215.68999999994</v>
      </c>
      <c r="DN44" s="105">
        <v>411816.75</v>
      </c>
      <c r="DO44" s="105">
        <v>1029407.6</v>
      </c>
      <c r="DP44" s="105">
        <v>90543.209999999992</v>
      </c>
      <c r="DQ44" s="105">
        <v>79534.3</v>
      </c>
      <c r="DR44" s="105">
        <v>141338.74</v>
      </c>
      <c r="DS44" s="105">
        <v>599188.87</v>
      </c>
      <c r="DT44" s="105">
        <v>330568.99</v>
      </c>
      <c r="DU44" s="106">
        <v>2084879.29</v>
      </c>
      <c r="DV44" s="337">
        <v>148151.22999999998</v>
      </c>
      <c r="DW44" s="337">
        <v>82290.95</v>
      </c>
      <c r="DX44" s="337">
        <v>119438.56999999999</v>
      </c>
      <c r="DY44" s="337">
        <v>103043.65999999999</v>
      </c>
      <c r="DZ44" s="372">
        <v>921596.33</v>
      </c>
      <c r="EA44" s="337">
        <v>565850.1</v>
      </c>
      <c r="EB44" s="337">
        <v>84480.12</v>
      </c>
      <c r="EC44" s="373">
        <v>79378.060000000012</v>
      </c>
      <c r="ED44" s="373">
        <v>134318.35</v>
      </c>
      <c r="EE44" s="373">
        <v>226256.22</v>
      </c>
      <c r="EF44" s="373">
        <v>783922.87</v>
      </c>
      <c r="EG44" s="373">
        <v>1034220.21</v>
      </c>
      <c r="EH44" s="376"/>
      <c r="EI44" s="376"/>
      <c r="EJ44" s="376"/>
      <c r="EK44" s="376"/>
      <c r="EL44" s="376"/>
      <c r="EM44" s="376"/>
      <c r="EN44" s="376"/>
      <c r="EO44" s="376"/>
      <c r="EP44" s="376"/>
      <c r="EQ44" s="376"/>
      <c r="ER44" s="376"/>
      <c r="ES44" s="376"/>
      <c r="ET44" s="424"/>
      <c r="EU44" s="424"/>
      <c r="EV44" s="424"/>
      <c r="EW44" s="424"/>
      <c r="EX44" s="424"/>
      <c r="EY44" s="424"/>
      <c r="EZ44" s="424"/>
      <c r="FA44" s="424"/>
      <c r="FB44" s="424"/>
      <c r="FC44" s="424"/>
      <c r="FD44" s="376"/>
      <c r="FE44" s="376"/>
      <c r="FF44" s="376"/>
      <c r="FG44" s="376"/>
      <c r="FH44" s="376"/>
      <c r="FI44" s="376"/>
      <c r="FJ44" s="376"/>
      <c r="FK44" s="376"/>
      <c r="FL44" s="376"/>
      <c r="FM44" s="376"/>
      <c r="FN44" s="376"/>
      <c r="FO44" s="376"/>
      <c r="FP44" s="376"/>
      <c r="FQ44" s="376"/>
      <c r="FR44" s="376"/>
      <c r="FS44" s="376"/>
      <c r="FT44" s="376"/>
      <c r="FU44" s="376"/>
      <c r="FV44" s="376"/>
      <c r="FW44" s="376"/>
      <c r="FX44" s="376"/>
      <c r="FY44" s="376"/>
      <c r="FZ44" s="376"/>
      <c r="GA44" s="376"/>
      <c r="GB44" s="376"/>
      <c r="GC44" s="376"/>
      <c r="GD44" s="376"/>
      <c r="GE44" s="376"/>
      <c r="GF44" s="376"/>
      <c r="GG44" s="376"/>
      <c r="GH44" s="376"/>
      <c r="GI44" s="376"/>
      <c r="GJ44" s="376"/>
      <c r="GK44" s="376"/>
      <c r="GL44" s="376"/>
      <c r="GM44" s="376"/>
      <c r="GN44" s="376"/>
      <c r="GO44" s="376"/>
      <c r="GP44" s="376"/>
      <c r="GQ44" s="376"/>
      <c r="GR44" s="376"/>
      <c r="GS44" s="376"/>
      <c r="GT44" s="376"/>
      <c r="GU44" s="376"/>
      <c r="GV44" s="376"/>
      <c r="GW44" s="376"/>
      <c r="GX44" s="376"/>
      <c r="GY44" s="376"/>
      <c r="GZ44" s="376"/>
      <c r="HA44" s="376"/>
      <c r="HB44" s="376"/>
      <c r="HC44" s="376"/>
      <c r="HD44" s="376"/>
      <c r="HE44" s="376"/>
      <c r="HF44" s="376"/>
      <c r="HG44" s="376"/>
      <c r="HH44" s="376"/>
      <c r="HI44" s="376"/>
      <c r="HJ44" s="376"/>
      <c r="HK44" s="376"/>
      <c r="HL44" s="376"/>
      <c r="HM44" s="376"/>
      <c r="HN44" s="376"/>
      <c r="HO44" s="376"/>
      <c r="HP44" s="376"/>
      <c r="HQ44" s="376"/>
      <c r="HR44" s="376"/>
      <c r="HS44" s="376"/>
      <c r="HT44" s="376"/>
      <c r="HU44" s="376"/>
      <c r="HV44" s="376"/>
      <c r="HW44" s="376"/>
      <c r="HX44" s="376"/>
      <c r="HY44" s="376"/>
      <c r="HZ44" s="376"/>
      <c r="IA44" s="376"/>
      <c r="IB44" s="376"/>
      <c r="IC44" s="376"/>
      <c r="ID44" s="376"/>
      <c r="IE44" s="376"/>
      <c r="IF44" s="376"/>
      <c r="IG44" s="376"/>
      <c r="IH44" s="376"/>
      <c r="II44" s="376"/>
      <c r="IJ44" s="376"/>
      <c r="IK44" s="376"/>
      <c r="IL44" s="376"/>
      <c r="IM44" s="376"/>
      <c r="IN44" s="376"/>
      <c r="IO44" s="376"/>
      <c r="IP44" s="376"/>
      <c r="IQ44" s="376"/>
      <c r="IR44" s="376"/>
      <c r="IS44" s="376"/>
      <c r="IT44" s="376"/>
      <c r="IU44" s="376"/>
      <c r="IV44" s="376"/>
      <c r="IW44" s="376"/>
      <c r="IX44" s="376"/>
      <c r="IY44" s="376"/>
      <c r="IZ44" s="376"/>
      <c r="JA44" s="376"/>
      <c r="JB44" s="376"/>
      <c r="JC44" s="376"/>
      <c r="JD44" s="376"/>
      <c r="JE44" s="376"/>
      <c r="JF44" s="376"/>
      <c r="JG44" s="376"/>
      <c r="JH44" s="376"/>
      <c r="JI44" s="376"/>
      <c r="JJ44" s="376"/>
      <c r="JK44" s="376"/>
      <c r="JL44" s="376"/>
      <c r="JM44" s="376"/>
      <c r="JN44" s="376"/>
      <c r="JO44" s="376"/>
      <c r="JP44" s="376"/>
      <c r="JQ44" s="376"/>
      <c r="JR44" s="376"/>
      <c r="JS44" s="376"/>
      <c r="JT44" s="376"/>
      <c r="JU44" s="376"/>
      <c r="JV44" s="376"/>
      <c r="JW44" s="376"/>
      <c r="JX44" s="376"/>
      <c r="JY44" s="376"/>
      <c r="JZ44" s="376"/>
      <c r="KA44" s="376"/>
      <c r="KB44" s="376"/>
      <c r="KC44" s="376"/>
      <c r="KD44" s="376"/>
      <c r="KE44" s="376"/>
      <c r="KF44" s="376"/>
      <c r="KG44" s="376"/>
      <c r="KH44" s="376"/>
      <c r="KI44" s="376"/>
      <c r="KJ44" s="376"/>
      <c r="KK44" s="376"/>
      <c r="KL44" s="376"/>
      <c r="KM44" s="376"/>
      <c r="KN44" s="376"/>
      <c r="KO44" s="376"/>
      <c r="KP44" s="376"/>
      <c r="KQ44" s="376"/>
      <c r="KR44" s="376"/>
      <c r="KS44" s="376"/>
      <c r="KT44" s="376"/>
      <c r="KU44" s="376"/>
      <c r="KV44" s="376"/>
      <c r="KW44" s="376"/>
      <c r="KX44" s="376"/>
      <c r="KY44" s="376"/>
      <c r="KZ44" s="376"/>
      <c r="LA44" s="376"/>
      <c r="LB44" s="376"/>
      <c r="LC44" s="376"/>
      <c r="LD44" s="376"/>
      <c r="LE44" s="376"/>
      <c r="LF44" s="376"/>
      <c r="LG44" s="376"/>
      <c r="LH44" s="376"/>
      <c r="LI44" s="376"/>
    </row>
    <row r="45" spans="1:321" ht="30">
      <c r="C45" s="74">
        <v>732</v>
      </c>
      <c r="D45" s="74">
        <v>7321</v>
      </c>
      <c r="E45" s="78" t="s">
        <v>107</v>
      </c>
      <c r="F45" s="104"/>
      <c r="G45" s="105"/>
      <c r="H45" s="105"/>
      <c r="I45" s="105"/>
      <c r="J45" s="105"/>
      <c r="K45" s="105"/>
      <c r="L45" s="105"/>
      <c r="M45" s="105"/>
      <c r="N45" s="105"/>
      <c r="O45" s="105"/>
      <c r="P45" s="105"/>
      <c r="Q45" s="106"/>
      <c r="R45" s="104"/>
      <c r="S45" s="105"/>
      <c r="T45" s="105"/>
      <c r="U45" s="105"/>
      <c r="V45" s="105"/>
      <c r="W45" s="105"/>
      <c r="X45" s="105"/>
      <c r="Y45" s="105"/>
      <c r="Z45" s="105"/>
      <c r="AA45" s="105"/>
      <c r="AB45" s="105"/>
      <c r="AC45" s="106"/>
      <c r="AD45" s="104"/>
      <c r="AE45" s="105"/>
      <c r="AF45" s="105"/>
      <c r="AG45" s="105"/>
      <c r="AH45" s="105"/>
      <c r="AI45" s="105"/>
      <c r="AJ45" s="105"/>
      <c r="AK45" s="105"/>
      <c r="AL45" s="105"/>
      <c r="AM45" s="105"/>
      <c r="AN45" s="105"/>
      <c r="AO45" s="106"/>
      <c r="AP45" s="104"/>
      <c r="AQ45" s="105"/>
      <c r="AR45" s="105"/>
      <c r="AS45" s="105"/>
      <c r="AT45" s="105"/>
      <c r="AU45" s="105"/>
      <c r="AV45" s="105"/>
      <c r="AW45" s="105"/>
      <c r="AX45" s="105"/>
      <c r="AY45" s="105"/>
      <c r="AZ45" s="105"/>
      <c r="BA45" s="106"/>
      <c r="BB45" s="104"/>
      <c r="BC45" s="105"/>
      <c r="BD45" s="105"/>
      <c r="BE45" s="105"/>
      <c r="BF45" s="105"/>
      <c r="BG45" s="105"/>
      <c r="BH45" s="105"/>
      <c r="BI45" s="105"/>
      <c r="BJ45" s="105"/>
      <c r="BK45" s="105"/>
      <c r="BL45" s="105"/>
      <c r="BM45" s="106"/>
      <c r="BN45" s="104"/>
      <c r="BO45" s="105"/>
      <c r="BP45" s="105"/>
      <c r="BQ45" s="105"/>
      <c r="BR45" s="105"/>
      <c r="BS45" s="105"/>
      <c r="BT45" s="105"/>
      <c r="BU45" s="105"/>
      <c r="BV45" s="105"/>
      <c r="BW45" s="105"/>
      <c r="BX45" s="105"/>
      <c r="BY45" s="106"/>
      <c r="BZ45" s="104"/>
      <c r="CA45" s="105"/>
      <c r="CB45" s="105"/>
      <c r="CC45" s="105"/>
      <c r="CD45" s="105"/>
      <c r="CE45" s="105"/>
      <c r="CF45" s="105"/>
      <c r="CG45" s="105"/>
      <c r="CH45" s="105"/>
      <c r="CI45" s="105"/>
      <c r="CJ45" s="105"/>
      <c r="CK45" s="105"/>
      <c r="CL45" s="104">
        <v>0</v>
      </c>
      <c r="CM45" s="105">
        <v>0</v>
      </c>
      <c r="CN45" s="105">
        <v>0</v>
      </c>
      <c r="CO45" s="105">
        <v>0</v>
      </c>
      <c r="CP45" s="105">
        <v>0</v>
      </c>
      <c r="CQ45" s="105">
        <v>0</v>
      </c>
      <c r="CR45" s="105">
        <v>0</v>
      </c>
      <c r="CS45" s="105">
        <v>0</v>
      </c>
      <c r="CT45" s="105">
        <v>0</v>
      </c>
      <c r="CU45" s="105">
        <v>0</v>
      </c>
      <c r="CV45" s="105">
        <v>0</v>
      </c>
      <c r="CW45" s="106">
        <v>0</v>
      </c>
      <c r="CX45" s="104">
        <v>0</v>
      </c>
      <c r="CY45" s="105">
        <v>0</v>
      </c>
      <c r="CZ45" s="105">
        <v>0</v>
      </c>
      <c r="DA45" s="105">
        <v>0</v>
      </c>
      <c r="DB45" s="105">
        <v>0</v>
      </c>
      <c r="DC45" s="105">
        <v>0</v>
      </c>
      <c r="DD45" s="105">
        <v>0</v>
      </c>
      <c r="DE45" s="105">
        <v>0</v>
      </c>
      <c r="DF45" s="105">
        <v>0</v>
      </c>
      <c r="DG45" s="105">
        <v>0</v>
      </c>
      <c r="DH45" s="105">
        <v>0</v>
      </c>
      <c r="DI45" s="106">
        <v>0</v>
      </c>
      <c r="DJ45" s="104">
        <v>0</v>
      </c>
      <c r="DK45" s="105">
        <v>0</v>
      </c>
      <c r="DL45" s="105">
        <v>0</v>
      </c>
      <c r="DM45" s="105">
        <v>0</v>
      </c>
      <c r="DN45" s="105">
        <v>0</v>
      </c>
      <c r="DO45" s="105">
        <v>0</v>
      </c>
      <c r="DP45" s="105">
        <v>0</v>
      </c>
      <c r="DQ45" s="105">
        <v>0</v>
      </c>
      <c r="DR45" s="105">
        <v>0</v>
      </c>
      <c r="DS45" s="105">
        <v>0</v>
      </c>
      <c r="DT45" s="105">
        <v>0</v>
      </c>
      <c r="DU45" s="106">
        <v>0</v>
      </c>
      <c r="DV45" s="337">
        <v>0</v>
      </c>
      <c r="DW45" s="337">
        <v>0</v>
      </c>
      <c r="DX45" s="337">
        <v>0</v>
      </c>
      <c r="DY45" s="337">
        <v>0</v>
      </c>
      <c r="EC45" s="373">
        <v>0</v>
      </c>
      <c r="ED45" s="373"/>
      <c r="EE45" s="373"/>
      <c r="EF45" s="373"/>
      <c r="EG45" s="373"/>
      <c r="EH45" s="376">
        <v>198902.46</v>
      </c>
      <c r="EI45" s="376">
        <v>1119540.18</v>
      </c>
      <c r="EJ45" s="376">
        <v>2133451.14</v>
      </c>
      <c r="EK45" s="376">
        <v>849572.77</v>
      </c>
      <c r="EL45" s="376">
        <v>1895943.06</v>
      </c>
      <c r="EM45" s="376">
        <v>1063223.94</v>
      </c>
      <c r="EN45" s="376">
        <v>2617220.7200000002</v>
      </c>
      <c r="EO45" s="376">
        <v>693924.15</v>
      </c>
      <c r="EP45" s="376">
        <v>1500964.26</v>
      </c>
      <c r="EQ45" s="376">
        <v>2652981.5699999998</v>
      </c>
      <c r="ER45" s="376">
        <v>2284497.5299999998</v>
      </c>
      <c r="ES45" s="376">
        <v>8271247.9800000004</v>
      </c>
      <c r="ET45" s="424"/>
      <c r="EU45" s="424"/>
      <c r="EV45" s="424"/>
      <c r="EW45" s="424"/>
      <c r="EX45" s="424"/>
      <c r="EY45" s="424"/>
      <c r="EZ45" s="424"/>
      <c r="FA45" s="424"/>
      <c r="FB45" s="424"/>
      <c r="FC45" s="424"/>
      <c r="FD45" s="376"/>
      <c r="FE45" s="376"/>
      <c r="FF45" s="376"/>
      <c r="FG45" s="376"/>
      <c r="FH45" s="376"/>
      <c r="FI45" s="376"/>
      <c r="FJ45" s="376"/>
      <c r="FK45" s="376"/>
      <c r="FL45" s="376"/>
      <c r="FM45" s="376"/>
      <c r="FN45" s="376"/>
      <c r="FO45" s="376"/>
      <c r="FP45" s="376"/>
      <c r="FQ45" s="376"/>
      <c r="FR45" s="376"/>
      <c r="FS45" s="376"/>
      <c r="FT45" s="376"/>
      <c r="FU45" s="376"/>
      <c r="FV45" s="376"/>
      <c r="FW45" s="376"/>
      <c r="FX45" s="376"/>
      <c r="FY45" s="376"/>
      <c r="FZ45" s="376"/>
      <c r="GA45" s="376"/>
      <c r="GB45" s="376"/>
      <c r="GC45" s="376"/>
      <c r="GD45" s="376"/>
      <c r="GE45" s="376"/>
      <c r="GF45" s="376"/>
      <c r="GG45" s="376"/>
      <c r="GH45" s="376"/>
      <c r="GI45" s="376"/>
      <c r="GJ45" s="376"/>
      <c r="GK45" s="376"/>
      <c r="GL45" s="376"/>
      <c r="GM45" s="376"/>
      <c r="GN45" s="376"/>
      <c r="GO45" s="376"/>
      <c r="GP45" s="376"/>
      <c r="GQ45" s="376"/>
      <c r="GR45" s="376"/>
      <c r="GS45" s="376"/>
      <c r="GT45" s="376"/>
      <c r="GU45" s="376"/>
      <c r="GV45" s="376"/>
      <c r="GW45" s="376"/>
      <c r="GX45" s="376"/>
      <c r="GY45" s="376"/>
      <c r="GZ45" s="376"/>
      <c r="HA45" s="376"/>
      <c r="HB45" s="376"/>
      <c r="HC45" s="376"/>
      <c r="HD45" s="376"/>
      <c r="HE45" s="376"/>
      <c r="HF45" s="376"/>
      <c r="HG45" s="376"/>
      <c r="HH45" s="376"/>
      <c r="HI45" s="376"/>
      <c r="HJ45" s="376"/>
      <c r="HK45" s="376"/>
      <c r="HL45" s="376"/>
      <c r="HM45" s="376"/>
      <c r="HN45" s="376"/>
      <c r="HO45" s="376"/>
      <c r="HP45" s="376"/>
      <c r="HQ45" s="376"/>
      <c r="HR45" s="376"/>
      <c r="HS45" s="376"/>
      <c r="HT45" s="376"/>
      <c r="HU45" s="376"/>
      <c r="HV45" s="376"/>
      <c r="HW45" s="376"/>
      <c r="HX45" s="376"/>
      <c r="HY45" s="376"/>
      <c r="HZ45" s="376"/>
      <c r="IA45" s="376"/>
      <c r="IB45" s="376"/>
      <c r="IC45" s="376"/>
      <c r="ID45" s="376"/>
      <c r="IE45" s="376"/>
      <c r="IF45" s="376"/>
      <c r="IG45" s="376"/>
      <c r="IH45" s="376"/>
      <c r="II45" s="376"/>
      <c r="IJ45" s="376"/>
      <c r="IK45" s="376"/>
      <c r="IL45" s="376"/>
      <c r="IM45" s="376"/>
      <c r="IN45" s="376"/>
      <c r="IO45" s="376"/>
      <c r="IP45" s="376"/>
      <c r="IQ45" s="376"/>
      <c r="IR45" s="376"/>
      <c r="IS45" s="376"/>
      <c r="IT45" s="376"/>
      <c r="IU45" s="376"/>
      <c r="IV45" s="376"/>
      <c r="IW45" s="376"/>
      <c r="IX45" s="376"/>
      <c r="IY45" s="376"/>
      <c r="IZ45" s="376"/>
      <c r="JA45" s="376"/>
      <c r="JB45" s="376"/>
      <c r="JC45" s="376"/>
      <c r="JD45" s="376"/>
      <c r="JE45" s="376"/>
      <c r="JF45" s="376"/>
      <c r="JG45" s="376"/>
      <c r="JH45" s="376"/>
      <c r="JI45" s="376"/>
      <c r="JJ45" s="376"/>
      <c r="JK45" s="376"/>
      <c r="JL45" s="376"/>
      <c r="JM45" s="376"/>
      <c r="JN45" s="376"/>
      <c r="JO45" s="376"/>
      <c r="JP45" s="376"/>
      <c r="JQ45" s="376"/>
      <c r="JR45" s="376"/>
      <c r="JS45" s="376"/>
      <c r="JT45" s="376"/>
      <c r="JU45" s="376"/>
      <c r="JV45" s="376"/>
      <c r="JW45" s="376"/>
      <c r="JX45" s="376"/>
      <c r="JY45" s="376"/>
      <c r="JZ45" s="376"/>
      <c r="KA45" s="376"/>
      <c r="KB45" s="376"/>
      <c r="KC45" s="376"/>
      <c r="KD45" s="376"/>
      <c r="KE45" s="376"/>
      <c r="KF45" s="376"/>
      <c r="KG45" s="376"/>
      <c r="KH45" s="376"/>
      <c r="KI45" s="376"/>
      <c r="KJ45" s="376"/>
      <c r="KK45" s="376"/>
      <c r="KL45" s="376"/>
      <c r="KM45" s="376"/>
      <c r="KN45" s="376"/>
      <c r="KO45" s="376"/>
      <c r="KP45" s="376"/>
      <c r="KQ45" s="376"/>
      <c r="KR45" s="376"/>
      <c r="KS45" s="376"/>
      <c r="KT45" s="376"/>
      <c r="KU45" s="376"/>
      <c r="KV45" s="376"/>
      <c r="KW45" s="376"/>
      <c r="KX45" s="376"/>
      <c r="KY45" s="376"/>
      <c r="KZ45" s="376"/>
      <c r="LA45" s="376"/>
      <c r="LB45" s="376"/>
      <c r="LC45" s="376"/>
      <c r="LD45" s="376"/>
      <c r="LE45" s="376"/>
      <c r="LF45" s="376"/>
      <c r="LG45" s="376"/>
      <c r="LH45" s="376"/>
      <c r="LI45" s="376"/>
    </row>
    <row r="46" spans="1:321" s="9" customFormat="1">
      <c r="A46" s="139"/>
      <c r="B46" s="139">
        <v>74</v>
      </c>
      <c r="C46" s="139" t="s">
        <v>96</v>
      </c>
      <c r="D46" s="139">
        <v>74</v>
      </c>
      <c r="E46" s="140" t="s">
        <v>109</v>
      </c>
      <c r="F46" s="141"/>
      <c r="G46" s="142"/>
      <c r="H46" s="142"/>
      <c r="I46" s="142"/>
      <c r="J46" s="142"/>
      <c r="K46" s="142"/>
      <c r="L46" s="142"/>
      <c r="M46" s="142"/>
      <c r="N46" s="142"/>
      <c r="O46" s="142"/>
      <c r="P46" s="142"/>
      <c r="Q46" s="143"/>
      <c r="R46" s="141"/>
      <c r="S46" s="142"/>
      <c r="T46" s="142"/>
      <c r="U46" s="142"/>
      <c r="V46" s="142"/>
      <c r="W46" s="142"/>
      <c r="X46" s="142"/>
      <c r="Y46" s="142"/>
      <c r="Z46" s="142"/>
      <c r="AA46" s="142"/>
      <c r="AB46" s="142"/>
      <c r="AC46" s="143"/>
      <c r="AD46" s="141"/>
      <c r="AE46" s="142"/>
      <c r="AF46" s="142"/>
      <c r="AG46" s="142"/>
      <c r="AH46" s="142"/>
      <c r="AI46" s="142"/>
      <c r="AJ46" s="142"/>
      <c r="AK46" s="142"/>
      <c r="AL46" s="142"/>
      <c r="AM46" s="142"/>
      <c r="AN46" s="142"/>
      <c r="AO46" s="143"/>
      <c r="AP46" s="141"/>
      <c r="AQ46" s="142"/>
      <c r="AR46" s="142"/>
      <c r="AS46" s="142"/>
      <c r="AT46" s="142"/>
      <c r="AU46" s="142"/>
      <c r="AV46" s="142"/>
      <c r="AW46" s="142"/>
      <c r="AX46" s="142"/>
      <c r="AY46" s="142"/>
      <c r="AZ46" s="142"/>
      <c r="BA46" s="143"/>
      <c r="BB46" s="141"/>
      <c r="BC46" s="142"/>
      <c r="BD46" s="142"/>
      <c r="BE46" s="142"/>
      <c r="BF46" s="142"/>
      <c r="BG46" s="142"/>
      <c r="BH46" s="142"/>
      <c r="BI46" s="142"/>
      <c r="BJ46" s="142"/>
      <c r="BK46" s="142"/>
      <c r="BL46" s="142"/>
      <c r="BM46" s="143"/>
      <c r="BN46" s="141"/>
      <c r="BO46" s="142"/>
      <c r="BP46" s="142"/>
      <c r="BQ46" s="142"/>
      <c r="BR46" s="142"/>
      <c r="BS46" s="142"/>
      <c r="BT46" s="142"/>
      <c r="BU46" s="142"/>
      <c r="BV46" s="142"/>
      <c r="BW46" s="142"/>
      <c r="BX46" s="142"/>
      <c r="BY46" s="143"/>
      <c r="BZ46" s="141"/>
      <c r="CA46" s="142"/>
      <c r="CB46" s="142"/>
      <c r="CC46" s="142"/>
      <c r="CD46" s="142"/>
      <c r="CE46" s="142"/>
      <c r="CF46" s="142"/>
      <c r="CG46" s="142"/>
      <c r="CH46" s="142"/>
      <c r="CI46" s="142"/>
      <c r="CJ46" s="142"/>
      <c r="CK46" s="142"/>
      <c r="CL46" s="141">
        <v>165851.26</v>
      </c>
      <c r="CM46" s="142">
        <v>158391.43</v>
      </c>
      <c r="CN46" s="142">
        <v>618410.81000000006</v>
      </c>
      <c r="CO46" s="142">
        <v>143255.71000000002</v>
      </c>
      <c r="CP46" s="142">
        <v>330184.12999999995</v>
      </c>
      <c r="CQ46" s="142">
        <v>460006.45</v>
      </c>
      <c r="CR46" s="142">
        <v>487486.95</v>
      </c>
      <c r="CS46" s="142">
        <v>225390.90000000002</v>
      </c>
      <c r="CT46" s="142">
        <v>761867.5299999998</v>
      </c>
      <c r="CU46" s="142">
        <v>1447115.8099999996</v>
      </c>
      <c r="CV46" s="142">
        <v>707499.84000000008</v>
      </c>
      <c r="CW46" s="143">
        <v>1108546.8899999999</v>
      </c>
      <c r="CX46" s="141">
        <f>+SUM(CX47:CX48)</f>
        <v>149764.72</v>
      </c>
      <c r="CY46" s="142">
        <f t="shared" ref="CY46:DI46" si="7">+SUM(CY47:CY48)</f>
        <v>720536.12</v>
      </c>
      <c r="CZ46" s="142">
        <f t="shared" si="7"/>
        <v>173095.78</v>
      </c>
      <c r="DA46" s="142">
        <f t="shared" si="7"/>
        <v>636951.02</v>
      </c>
      <c r="DB46" s="142">
        <f t="shared" si="7"/>
        <v>295224.23</v>
      </c>
      <c r="DC46" s="142">
        <f t="shared" si="7"/>
        <v>145661.5</v>
      </c>
      <c r="DD46" s="142">
        <f t="shared" si="7"/>
        <v>289870.69</v>
      </c>
      <c r="DE46" s="142">
        <f t="shared" si="7"/>
        <v>331260.12</v>
      </c>
      <c r="DF46" s="142">
        <f t="shared" si="7"/>
        <v>407300.13</v>
      </c>
      <c r="DG46" s="142">
        <f t="shared" si="7"/>
        <v>306869.74</v>
      </c>
      <c r="DH46" s="142">
        <f t="shared" si="7"/>
        <v>983922.2</v>
      </c>
      <c r="DI46" s="143">
        <f t="shared" si="7"/>
        <v>1114471.47</v>
      </c>
      <c r="DJ46" s="141">
        <v>261888.06</v>
      </c>
      <c r="DK46" s="142">
        <v>275848.11000000004</v>
      </c>
      <c r="DL46" s="142">
        <v>287203.82000000007</v>
      </c>
      <c r="DM46" s="142">
        <v>571154.25999999989</v>
      </c>
      <c r="DN46" s="142">
        <v>142862.19000000003</v>
      </c>
      <c r="DO46" s="142">
        <v>349110.17999999993</v>
      </c>
      <c r="DP46" s="142">
        <v>735788.29</v>
      </c>
      <c r="DQ46" s="142">
        <v>159688.91999999998</v>
      </c>
      <c r="DR46" s="142">
        <v>386068.30999999988</v>
      </c>
      <c r="DS46" s="142">
        <v>623176.68999999994</v>
      </c>
      <c r="DT46" s="142">
        <v>442043.53999999992</v>
      </c>
      <c r="DU46" s="143">
        <v>2363231.5299999993</v>
      </c>
      <c r="DV46" s="338">
        <v>180241.46</v>
      </c>
      <c r="DW46" s="338">
        <v>153797.54</v>
      </c>
      <c r="DX46" s="338">
        <v>730633.86</v>
      </c>
      <c r="DY46" s="338">
        <v>546087.31000000006</v>
      </c>
      <c r="DZ46" s="338">
        <v>968262.62</v>
      </c>
      <c r="EA46" s="338">
        <v>1146053.18</v>
      </c>
      <c r="EB46" s="338">
        <v>496128.69</v>
      </c>
      <c r="EC46" s="377">
        <v>612721</v>
      </c>
      <c r="ED46" s="377">
        <v>1394917.14</v>
      </c>
      <c r="EE46" s="377">
        <v>1316452.33</v>
      </c>
      <c r="EF46" s="377">
        <v>1562846.95</v>
      </c>
      <c r="EG46" s="377">
        <v>2485021.3199999998</v>
      </c>
      <c r="EH46" s="378"/>
      <c r="EI46" s="378"/>
      <c r="EJ46" s="378"/>
      <c r="EK46" s="378"/>
      <c r="EL46" s="378"/>
      <c r="EM46" s="378"/>
      <c r="EN46" s="378"/>
      <c r="EO46" s="378"/>
      <c r="EP46" s="378"/>
      <c r="EQ46" s="378"/>
      <c r="ER46" s="378"/>
      <c r="ES46" s="378"/>
      <c r="ET46" s="378">
        <v>1517510.59</v>
      </c>
      <c r="EU46" s="378">
        <v>776556.18</v>
      </c>
      <c r="EV46" s="378">
        <v>1210159.24</v>
      </c>
      <c r="EW46" s="378">
        <v>8493510.6400000006</v>
      </c>
      <c r="EX46" s="378">
        <v>1746477.29</v>
      </c>
      <c r="EY46" s="378">
        <v>1534287.36</v>
      </c>
      <c r="EZ46" s="378">
        <v>778731.38</v>
      </c>
      <c r="FA46" s="378">
        <v>259046.56</v>
      </c>
      <c r="FB46" s="378">
        <v>658145.13</v>
      </c>
      <c r="FC46" s="378">
        <v>1526158.48</v>
      </c>
      <c r="FD46" s="378">
        <v>5006180.46</v>
      </c>
      <c r="FE46" s="378">
        <v>3845038.84</v>
      </c>
      <c r="FF46" s="378">
        <v>13518225.6</v>
      </c>
      <c r="FG46" s="378"/>
      <c r="FH46" s="378"/>
      <c r="FI46" s="378"/>
      <c r="FJ46" s="378"/>
      <c r="FK46" s="378"/>
      <c r="FL46" s="378"/>
      <c r="FM46" s="378"/>
      <c r="FN46" s="378"/>
      <c r="FO46" s="378"/>
      <c r="FP46" s="378"/>
      <c r="FQ46" s="378"/>
      <c r="FR46" s="378"/>
      <c r="FS46" s="378"/>
      <c r="FT46" s="378"/>
      <c r="FU46" s="378"/>
      <c r="FV46" s="378"/>
      <c r="FW46" s="378"/>
      <c r="FX46" s="378"/>
      <c r="FY46" s="378"/>
      <c r="FZ46" s="378"/>
      <c r="GA46" s="378"/>
      <c r="GB46" s="378"/>
      <c r="GC46" s="378"/>
      <c r="GD46" s="378"/>
      <c r="GE46" s="378"/>
      <c r="GF46" s="378"/>
      <c r="GG46" s="378"/>
      <c r="GH46" s="378"/>
      <c r="GI46" s="378"/>
      <c r="GJ46" s="378"/>
      <c r="GK46" s="378"/>
      <c r="GL46" s="378"/>
      <c r="GM46" s="378"/>
      <c r="GN46" s="378"/>
      <c r="GO46" s="378"/>
      <c r="GP46" s="378"/>
      <c r="GQ46" s="378"/>
      <c r="GR46" s="378"/>
      <c r="GS46" s="378"/>
      <c r="GT46" s="378"/>
      <c r="GU46" s="378"/>
      <c r="GV46" s="378"/>
      <c r="GW46" s="378"/>
      <c r="GX46" s="378"/>
      <c r="GY46" s="378"/>
      <c r="GZ46" s="378"/>
      <c r="HA46" s="378"/>
      <c r="HB46" s="378"/>
      <c r="HC46" s="378"/>
      <c r="HD46" s="378"/>
      <c r="HE46" s="378"/>
      <c r="HF46" s="378"/>
      <c r="HG46" s="378"/>
      <c r="HH46" s="378"/>
      <c r="HI46" s="378"/>
      <c r="HJ46" s="378"/>
      <c r="HK46" s="378"/>
      <c r="HL46" s="378"/>
      <c r="HM46" s="378"/>
      <c r="HN46" s="378"/>
      <c r="HO46" s="378"/>
      <c r="HP46" s="378"/>
      <c r="HQ46" s="378"/>
      <c r="HR46" s="378"/>
      <c r="HS46" s="378"/>
      <c r="HT46" s="378"/>
      <c r="HU46" s="378"/>
      <c r="HV46" s="378"/>
      <c r="HW46" s="378"/>
      <c r="HX46" s="378"/>
      <c r="HY46" s="378"/>
      <c r="HZ46" s="378"/>
      <c r="IA46" s="378"/>
      <c r="IB46" s="378"/>
      <c r="IC46" s="378"/>
      <c r="ID46" s="378"/>
      <c r="IE46" s="378"/>
      <c r="IF46" s="378"/>
      <c r="IG46" s="378"/>
      <c r="IH46" s="378"/>
      <c r="II46" s="378"/>
      <c r="IJ46" s="378"/>
      <c r="IK46" s="378"/>
      <c r="IL46" s="378"/>
      <c r="IM46" s="378"/>
      <c r="IN46" s="378"/>
      <c r="IO46" s="378"/>
      <c r="IP46" s="378"/>
      <c r="IQ46" s="378"/>
      <c r="IR46" s="378"/>
      <c r="IS46" s="378"/>
      <c r="IT46" s="378"/>
      <c r="IU46" s="378"/>
      <c r="IV46" s="378"/>
      <c r="IW46" s="378"/>
      <c r="IX46" s="378"/>
      <c r="IY46" s="378"/>
      <c r="IZ46" s="378"/>
      <c r="JA46" s="378"/>
      <c r="JB46" s="378"/>
      <c r="JC46" s="378"/>
      <c r="JD46" s="378"/>
      <c r="JE46" s="378"/>
      <c r="JF46" s="378"/>
      <c r="JG46" s="378"/>
      <c r="JH46" s="378"/>
      <c r="JI46" s="378"/>
      <c r="JJ46" s="378"/>
      <c r="JK46" s="378"/>
      <c r="JL46" s="378"/>
      <c r="JM46" s="378"/>
      <c r="JN46" s="378"/>
      <c r="JO46" s="378"/>
      <c r="JP46" s="378"/>
      <c r="JQ46" s="378"/>
      <c r="JR46" s="378"/>
      <c r="JS46" s="378"/>
      <c r="JT46" s="378"/>
      <c r="JU46" s="378"/>
      <c r="JV46" s="378"/>
      <c r="JW46" s="378"/>
      <c r="JX46" s="378"/>
      <c r="JY46" s="378"/>
      <c r="JZ46" s="378"/>
      <c r="KA46" s="378"/>
      <c r="KB46" s="378"/>
      <c r="KC46" s="378"/>
      <c r="KD46" s="378"/>
      <c r="KE46" s="378"/>
      <c r="KF46" s="378"/>
      <c r="KG46" s="378"/>
      <c r="KH46" s="378"/>
      <c r="KI46" s="378"/>
      <c r="KJ46" s="378"/>
      <c r="KK46" s="378"/>
      <c r="KL46" s="378"/>
      <c r="KM46" s="378"/>
      <c r="KN46" s="378"/>
      <c r="KO46" s="378"/>
      <c r="KP46" s="378"/>
      <c r="KQ46" s="378"/>
      <c r="KR46" s="378"/>
      <c r="KS46" s="378"/>
      <c r="KT46" s="378"/>
      <c r="KU46" s="378"/>
      <c r="KV46" s="378"/>
      <c r="KW46" s="378"/>
      <c r="KX46" s="378"/>
      <c r="KY46" s="378"/>
      <c r="KZ46" s="378"/>
      <c r="LA46" s="378"/>
      <c r="LB46" s="378"/>
      <c r="LC46" s="378"/>
      <c r="LD46" s="378"/>
      <c r="LE46" s="378"/>
      <c r="LF46" s="378"/>
      <c r="LG46" s="378"/>
      <c r="LH46" s="378"/>
      <c r="LI46" s="378"/>
    </row>
    <row r="47" spans="1:321">
      <c r="C47" s="74">
        <v>741</v>
      </c>
      <c r="D47" s="74">
        <v>7411</v>
      </c>
      <c r="E47" s="78" t="s">
        <v>111</v>
      </c>
      <c r="F47" s="104"/>
      <c r="G47" s="105"/>
      <c r="H47" s="105"/>
      <c r="I47" s="105"/>
      <c r="J47" s="105"/>
      <c r="K47" s="105"/>
      <c r="L47" s="105"/>
      <c r="M47" s="105"/>
      <c r="N47" s="105"/>
      <c r="O47" s="105"/>
      <c r="P47" s="105"/>
      <c r="Q47" s="106"/>
      <c r="R47" s="104"/>
      <c r="S47" s="105"/>
      <c r="T47" s="105"/>
      <c r="U47" s="105"/>
      <c r="V47" s="105"/>
      <c r="W47" s="105"/>
      <c r="X47" s="105"/>
      <c r="Y47" s="105"/>
      <c r="Z47" s="105"/>
      <c r="AA47" s="105"/>
      <c r="AB47" s="105"/>
      <c r="AC47" s="106"/>
      <c r="AD47" s="104"/>
      <c r="AE47" s="105"/>
      <c r="AF47" s="105"/>
      <c r="AG47" s="105"/>
      <c r="AH47" s="105"/>
      <c r="AI47" s="105"/>
      <c r="AJ47" s="105"/>
      <c r="AK47" s="105"/>
      <c r="AL47" s="105"/>
      <c r="AM47" s="105"/>
      <c r="AN47" s="105"/>
      <c r="AO47" s="106"/>
      <c r="AP47" s="104"/>
      <c r="AQ47" s="105"/>
      <c r="AR47" s="105"/>
      <c r="AS47" s="105"/>
      <c r="AT47" s="105"/>
      <c r="AU47" s="105"/>
      <c r="AV47" s="105"/>
      <c r="AW47" s="105"/>
      <c r="AX47" s="105"/>
      <c r="AY47" s="105"/>
      <c r="AZ47" s="105"/>
      <c r="BA47" s="106"/>
      <c r="BB47" s="104"/>
      <c r="BC47" s="105"/>
      <c r="BD47" s="105"/>
      <c r="BE47" s="105"/>
      <c r="BF47" s="105"/>
      <c r="BG47" s="105"/>
      <c r="BH47" s="105"/>
      <c r="BI47" s="105"/>
      <c r="BJ47" s="105"/>
      <c r="BK47" s="105"/>
      <c r="BL47" s="105"/>
      <c r="BM47" s="106"/>
      <c r="BN47" s="104"/>
      <c r="BO47" s="105"/>
      <c r="BP47" s="105"/>
      <c r="BQ47" s="105"/>
      <c r="BR47" s="105"/>
      <c r="BS47" s="105"/>
      <c r="BT47" s="105"/>
      <c r="BU47" s="105"/>
      <c r="BV47" s="105"/>
      <c r="BW47" s="105"/>
      <c r="BX47" s="105"/>
      <c r="BY47" s="106"/>
      <c r="BZ47" s="104"/>
      <c r="CA47" s="105"/>
      <c r="CB47" s="105"/>
      <c r="CC47" s="105"/>
      <c r="CD47" s="105"/>
      <c r="CE47" s="105"/>
      <c r="CF47" s="105"/>
      <c r="CG47" s="105"/>
      <c r="CH47" s="105"/>
      <c r="CI47" s="105"/>
      <c r="CJ47" s="105"/>
      <c r="CK47" s="105"/>
      <c r="CL47" s="104">
        <v>165851.26</v>
      </c>
      <c r="CM47" s="105">
        <v>158391.43</v>
      </c>
      <c r="CN47" s="105">
        <v>618410.81000000006</v>
      </c>
      <c r="CO47" s="105">
        <v>143255.71000000002</v>
      </c>
      <c r="CP47" s="105">
        <v>330184.12999999995</v>
      </c>
      <c r="CQ47" s="105">
        <v>460006.45</v>
      </c>
      <c r="CR47" s="105">
        <v>487486.95</v>
      </c>
      <c r="CS47" s="105">
        <v>225390.90000000002</v>
      </c>
      <c r="CT47" s="105">
        <v>761867.5299999998</v>
      </c>
      <c r="CU47" s="105">
        <v>1447115.8099999996</v>
      </c>
      <c r="CV47" s="105">
        <v>707499.84000000008</v>
      </c>
      <c r="CW47" s="106">
        <v>1108546.8899999999</v>
      </c>
      <c r="CX47" s="104">
        <v>149764.72</v>
      </c>
      <c r="CY47" s="105">
        <v>720536.12</v>
      </c>
      <c r="CZ47" s="105">
        <v>173095.78</v>
      </c>
      <c r="DA47" s="105">
        <v>636951.02</v>
      </c>
      <c r="DB47" s="105">
        <v>295224.23</v>
      </c>
      <c r="DC47" s="105">
        <v>145661.5</v>
      </c>
      <c r="DD47" s="105">
        <v>289870.69</v>
      </c>
      <c r="DE47" s="105">
        <v>331260.12</v>
      </c>
      <c r="DF47" s="105">
        <v>407300.13</v>
      </c>
      <c r="DG47" s="105">
        <v>306869.74</v>
      </c>
      <c r="DH47" s="105">
        <v>983922.2</v>
      </c>
      <c r="DI47" s="106">
        <v>1114471.47</v>
      </c>
      <c r="DJ47" s="104">
        <v>261888.06</v>
      </c>
      <c r="DK47" s="105">
        <v>275848.11000000004</v>
      </c>
      <c r="DL47" s="105">
        <v>287203.82000000007</v>
      </c>
      <c r="DM47" s="105">
        <v>571154.25999999989</v>
      </c>
      <c r="DN47" s="105">
        <v>142862.19000000003</v>
      </c>
      <c r="DO47" s="105">
        <v>349110.17999999993</v>
      </c>
      <c r="DP47" s="105">
        <v>735788.29</v>
      </c>
      <c r="DQ47" s="105">
        <v>159688.91999999998</v>
      </c>
      <c r="DR47" s="105">
        <v>386068.30999999988</v>
      </c>
      <c r="DS47" s="105">
        <v>623176.68999999994</v>
      </c>
      <c r="DT47" s="105">
        <v>442043.53999999992</v>
      </c>
      <c r="DU47" s="106">
        <v>2363231.5299999993</v>
      </c>
      <c r="DV47" s="337">
        <v>196891.75999999998</v>
      </c>
      <c r="DW47" s="337">
        <v>153797.54</v>
      </c>
      <c r="DX47" s="337">
        <v>730633.8600000001</v>
      </c>
      <c r="DY47" s="337">
        <v>546087.31000000006</v>
      </c>
      <c r="DZ47" s="337">
        <v>968262.62</v>
      </c>
      <c r="EA47" s="337">
        <v>1146053.18</v>
      </c>
      <c r="EB47" s="337">
        <v>496128.69</v>
      </c>
      <c r="EC47" s="373">
        <v>612720.99999999988</v>
      </c>
      <c r="ED47" s="373">
        <v>1394917.14</v>
      </c>
      <c r="EE47" s="373">
        <v>1303452.33</v>
      </c>
      <c r="EF47" s="373">
        <v>1562846.95</v>
      </c>
      <c r="EG47" s="373">
        <v>2483747.6800000002</v>
      </c>
      <c r="EH47" s="376"/>
      <c r="EI47" s="376"/>
      <c r="EJ47" s="376"/>
      <c r="EK47" s="376"/>
      <c r="EL47" s="376"/>
      <c r="EM47" s="376"/>
      <c r="EN47" s="376"/>
      <c r="EO47" s="376"/>
      <c r="EP47" s="376"/>
      <c r="EQ47" s="376"/>
      <c r="ER47" s="376"/>
      <c r="ES47" s="376"/>
      <c r="ET47" s="424"/>
      <c r="EU47" s="424"/>
      <c r="EV47" s="424"/>
      <c r="EW47" s="424"/>
      <c r="EX47" s="424"/>
      <c r="EY47" s="424"/>
      <c r="EZ47" s="424"/>
      <c r="FA47" s="424"/>
      <c r="FB47" s="424"/>
      <c r="FC47" s="424"/>
      <c r="FD47" s="376"/>
      <c r="FE47" s="376"/>
      <c r="FF47" s="376"/>
      <c r="FG47" s="376"/>
      <c r="FH47" s="376"/>
      <c r="FI47" s="376"/>
      <c r="FJ47" s="376"/>
      <c r="FK47" s="376"/>
      <c r="FL47" s="376"/>
      <c r="FM47" s="376"/>
      <c r="FN47" s="376"/>
      <c r="FO47" s="376"/>
      <c r="FP47" s="376"/>
      <c r="FQ47" s="376"/>
      <c r="FR47" s="376"/>
      <c r="FS47" s="376"/>
      <c r="FT47" s="376"/>
      <c r="FU47" s="376"/>
      <c r="FV47" s="376"/>
      <c r="FW47" s="376"/>
      <c r="FX47" s="376"/>
      <c r="FY47" s="376"/>
      <c r="FZ47" s="376"/>
      <c r="GA47" s="376"/>
      <c r="GB47" s="376"/>
      <c r="GC47" s="376"/>
      <c r="GD47" s="376"/>
      <c r="GE47" s="376"/>
      <c r="GF47" s="376"/>
      <c r="GG47" s="376"/>
      <c r="GH47" s="376"/>
      <c r="GI47" s="376"/>
      <c r="GJ47" s="376"/>
      <c r="GK47" s="376"/>
      <c r="GL47" s="376"/>
      <c r="GM47" s="376"/>
      <c r="GN47" s="376"/>
      <c r="GO47" s="376"/>
      <c r="GP47" s="376"/>
      <c r="GQ47" s="376"/>
      <c r="GR47" s="376"/>
      <c r="GS47" s="376"/>
      <c r="GT47" s="376"/>
      <c r="GU47" s="376"/>
      <c r="GV47" s="376"/>
      <c r="GW47" s="376"/>
      <c r="GX47" s="376"/>
      <c r="GY47" s="376"/>
      <c r="GZ47" s="376"/>
      <c r="HA47" s="376"/>
      <c r="HB47" s="376"/>
      <c r="HC47" s="376"/>
      <c r="HD47" s="376"/>
      <c r="HE47" s="376"/>
      <c r="HF47" s="376"/>
      <c r="HG47" s="376"/>
      <c r="HH47" s="376"/>
      <c r="HI47" s="376"/>
      <c r="HJ47" s="376"/>
      <c r="HK47" s="376"/>
      <c r="HL47" s="376"/>
      <c r="HM47" s="376"/>
      <c r="HN47" s="376"/>
      <c r="HO47" s="376"/>
      <c r="HP47" s="376"/>
      <c r="HQ47" s="376"/>
      <c r="HR47" s="376"/>
      <c r="HS47" s="376"/>
      <c r="HT47" s="376"/>
      <c r="HU47" s="376"/>
      <c r="HV47" s="376"/>
      <c r="HW47" s="376"/>
      <c r="HX47" s="376"/>
      <c r="HY47" s="376"/>
      <c r="HZ47" s="376"/>
      <c r="IA47" s="376"/>
      <c r="IB47" s="376"/>
      <c r="IC47" s="376"/>
      <c r="ID47" s="376"/>
      <c r="IE47" s="376"/>
      <c r="IF47" s="376"/>
      <c r="IG47" s="376"/>
      <c r="IH47" s="376"/>
      <c r="II47" s="376"/>
      <c r="IJ47" s="376"/>
      <c r="IK47" s="376"/>
      <c r="IL47" s="376"/>
      <c r="IM47" s="376"/>
      <c r="IN47" s="376"/>
      <c r="IO47" s="376"/>
      <c r="IP47" s="376"/>
      <c r="IQ47" s="376"/>
      <c r="IR47" s="376"/>
      <c r="IS47" s="376"/>
      <c r="IT47" s="376"/>
      <c r="IU47" s="376"/>
      <c r="IV47" s="376"/>
      <c r="IW47" s="376"/>
      <c r="IX47" s="376"/>
      <c r="IY47" s="376"/>
      <c r="IZ47" s="376"/>
      <c r="JA47" s="376"/>
      <c r="JB47" s="376"/>
      <c r="JC47" s="376"/>
      <c r="JD47" s="376"/>
      <c r="JE47" s="376"/>
      <c r="JF47" s="376"/>
      <c r="JG47" s="376"/>
      <c r="JH47" s="376"/>
      <c r="JI47" s="376"/>
      <c r="JJ47" s="376"/>
      <c r="JK47" s="376"/>
      <c r="JL47" s="376"/>
      <c r="JM47" s="376"/>
      <c r="JN47" s="376"/>
      <c r="JO47" s="376"/>
      <c r="JP47" s="376"/>
      <c r="JQ47" s="376"/>
      <c r="JR47" s="376"/>
      <c r="JS47" s="376"/>
      <c r="JT47" s="376"/>
      <c r="JU47" s="376"/>
      <c r="JV47" s="376"/>
      <c r="JW47" s="376"/>
      <c r="JX47" s="376"/>
      <c r="JY47" s="376"/>
      <c r="JZ47" s="376"/>
      <c r="KA47" s="376"/>
      <c r="KB47" s="376"/>
      <c r="KC47" s="376"/>
      <c r="KD47" s="376"/>
      <c r="KE47" s="376"/>
      <c r="KF47" s="376"/>
      <c r="KG47" s="376"/>
      <c r="KH47" s="376"/>
      <c r="KI47" s="376"/>
      <c r="KJ47" s="376"/>
      <c r="KK47" s="376"/>
      <c r="KL47" s="376"/>
      <c r="KM47" s="376"/>
      <c r="KN47" s="376"/>
      <c r="KO47" s="376"/>
      <c r="KP47" s="376"/>
      <c r="KQ47" s="376"/>
      <c r="KR47" s="376"/>
      <c r="KS47" s="376"/>
      <c r="KT47" s="376"/>
      <c r="KU47" s="376"/>
      <c r="KV47" s="376"/>
      <c r="KW47" s="376"/>
      <c r="KX47" s="376"/>
      <c r="KY47" s="376"/>
      <c r="KZ47" s="376"/>
      <c r="LA47" s="376"/>
      <c r="LB47" s="376"/>
      <c r="LC47" s="376"/>
      <c r="LD47" s="376"/>
      <c r="LE47" s="376"/>
      <c r="LF47" s="376"/>
      <c r="LG47" s="376"/>
      <c r="LH47" s="376"/>
      <c r="LI47" s="376"/>
    </row>
    <row r="48" spans="1:321">
      <c r="C48" s="74">
        <v>742</v>
      </c>
      <c r="D48" s="74">
        <v>7421</v>
      </c>
      <c r="E48" s="78" t="s">
        <v>113</v>
      </c>
      <c r="F48" s="104"/>
      <c r="G48" s="105"/>
      <c r="H48" s="105"/>
      <c r="I48" s="105"/>
      <c r="J48" s="105"/>
      <c r="K48" s="105"/>
      <c r="L48" s="105"/>
      <c r="M48" s="105"/>
      <c r="N48" s="105"/>
      <c r="O48" s="105"/>
      <c r="P48" s="105"/>
      <c r="Q48" s="106"/>
      <c r="R48" s="104"/>
      <c r="S48" s="105"/>
      <c r="T48" s="105"/>
      <c r="U48" s="105"/>
      <c r="V48" s="105"/>
      <c r="W48" s="105"/>
      <c r="X48" s="105"/>
      <c r="Y48" s="105"/>
      <c r="Z48" s="105"/>
      <c r="AA48" s="105"/>
      <c r="AB48" s="105"/>
      <c r="AC48" s="106"/>
      <c r="AD48" s="104"/>
      <c r="AE48" s="105"/>
      <c r="AF48" s="105"/>
      <c r="AG48" s="105"/>
      <c r="AH48" s="105"/>
      <c r="AI48" s="105"/>
      <c r="AJ48" s="105"/>
      <c r="AK48" s="105"/>
      <c r="AL48" s="105"/>
      <c r="AM48" s="105"/>
      <c r="AN48" s="105"/>
      <c r="AO48" s="106"/>
      <c r="AP48" s="104"/>
      <c r="AQ48" s="105"/>
      <c r="AR48" s="105"/>
      <c r="AS48" s="105"/>
      <c r="AT48" s="105"/>
      <c r="AU48" s="105"/>
      <c r="AV48" s="105"/>
      <c r="AW48" s="105"/>
      <c r="AX48" s="105"/>
      <c r="AY48" s="105"/>
      <c r="AZ48" s="105"/>
      <c r="BA48" s="106"/>
      <c r="BB48" s="104"/>
      <c r="BC48" s="105"/>
      <c r="BD48" s="105"/>
      <c r="BE48" s="105"/>
      <c r="BF48" s="105"/>
      <c r="BG48" s="105"/>
      <c r="BH48" s="105"/>
      <c r="BI48" s="105"/>
      <c r="BJ48" s="105"/>
      <c r="BK48" s="105"/>
      <c r="BL48" s="105"/>
      <c r="BM48" s="106"/>
      <c r="BN48" s="104"/>
      <c r="BO48" s="105"/>
      <c r="BP48" s="105"/>
      <c r="BQ48" s="105"/>
      <c r="BR48" s="105"/>
      <c r="BS48" s="105"/>
      <c r="BT48" s="105"/>
      <c r="BU48" s="105"/>
      <c r="BV48" s="105"/>
      <c r="BW48" s="105"/>
      <c r="BX48" s="105"/>
      <c r="BY48" s="106"/>
      <c r="BZ48" s="104"/>
      <c r="CA48" s="105"/>
      <c r="CB48" s="105"/>
      <c r="CC48" s="105"/>
      <c r="CD48" s="105"/>
      <c r="CE48" s="105"/>
      <c r="CF48" s="105"/>
      <c r="CG48" s="105"/>
      <c r="CH48" s="105"/>
      <c r="CI48" s="105"/>
      <c r="CJ48" s="105"/>
      <c r="CK48" s="105"/>
      <c r="CL48" s="104">
        <v>0</v>
      </c>
      <c r="CM48" s="105">
        <v>0</v>
      </c>
      <c r="CN48" s="105">
        <v>0</v>
      </c>
      <c r="CO48" s="105">
        <v>0</v>
      </c>
      <c r="CP48" s="105">
        <v>0</v>
      </c>
      <c r="CQ48" s="105">
        <v>0</v>
      </c>
      <c r="CR48" s="105">
        <v>0</v>
      </c>
      <c r="CS48" s="105">
        <v>0</v>
      </c>
      <c r="CT48" s="105">
        <v>0</v>
      </c>
      <c r="CU48" s="105">
        <v>0</v>
      </c>
      <c r="CV48" s="105">
        <v>0</v>
      </c>
      <c r="CW48" s="106">
        <v>0</v>
      </c>
      <c r="CX48" s="104">
        <v>0</v>
      </c>
      <c r="CY48" s="105">
        <v>0</v>
      </c>
      <c r="CZ48" s="105">
        <v>0</v>
      </c>
      <c r="DA48" s="105">
        <v>0</v>
      </c>
      <c r="DB48" s="105">
        <v>0</v>
      </c>
      <c r="DC48" s="105">
        <v>0</v>
      </c>
      <c r="DD48" s="105">
        <v>0</v>
      </c>
      <c r="DE48" s="105">
        <v>0</v>
      </c>
      <c r="DF48" s="105">
        <v>0</v>
      </c>
      <c r="DG48" s="105">
        <v>0</v>
      </c>
      <c r="DH48" s="105">
        <v>0</v>
      </c>
      <c r="DI48" s="106">
        <v>0</v>
      </c>
      <c r="DJ48" s="104">
        <v>0</v>
      </c>
      <c r="DK48" s="105">
        <v>0</v>
      </c>
      <c r="DL48" s="105">
        <v>0</v>
      </c>
      <c r="DM48" s="105">
        <v>0</v>
      </c>
      <c r="DN48" s="105">
        <v>0</v>
      </c>
      <c r="DO48" s="105">
        <v>0</v>
      </c>
      <c r="DP48" s="105">
        <v>0</v>
      </c>
      <c r="DQ48" s="105">
        <v>0</v>
      </c>
      <c r="DR48" s="105">
        <v>0</v>
      </c>
      <c r="DS48" s="105">
        <v>0</v>
      </c>
      <c r="DT48" s="105">
        <v>0</v>
      </c>
      <c r="DU48" s="106">
        <v>0</v>
      </c>
      <c r="DV48" s="337">
        <v>0</v>
      </c>
      <c r="DW48" s="337">
        <v>0</v>
      </c>
      <c r="DX48" s="337">
        <v>0</v>
      </c>
      <c r="DY48" s="337">
        <v>0</v>
      </c>
      <c r="EC48" s="373">
        <v>0</v>
      </c>
      <c r="ED48" s="373"/>
      <c r="EE48" s="382"/>
      <c r="EF48" s="373"/>
      <c r="EG48" s="373"/>
      <c r="EH48" s="376">
        <v>335235.24</v>
      </c>
      <c r="EI48" s="376">
        <v>23071904.219999999</v>
      </c>
      <c r="EJ48" s="376">
        <v>59275742.969999999</v>
      </c>
      <c r="EK48" s="376">
        <v>28598295.489999998</v>
      </c>
      <c r="EL48" s="376">
        <v>259019.66</v>
      </c>
      <c r="EM48" s="376">
        <v>29146143.309999999</v>
      </c>
      <c r="EN48" s="376">
        <v>25183759.27</v>
      </c>
      <c r="EO48" s="376">
        <v>76253335.569999993</v>
      </c>
      <c r="EP48" s="376">
        <v>43020325.210000001</v>
      </c>
      <c r="EQ48" s="376">
        <v>20632990.120000001</v>
      </c>
      <c r="ER48" s="376">
        <v>28222092.870000001</v>
      </c>
      <c r="ES48" s="376">
        <v>127429947.7</v>
      </c>
      <c r="ET48" s="424"/>
      <c r="EU48" s="424"/>
      <c r="EV48" s="424"/>
      <c r="EW48" s="424"/>
      <c r="EX48" s="424"/>
      <c r="EY48" s="424"/>
      <c r="EZ48" s="424"/>
      <c r="FA48" s="424"/>
      <c r="FB48" s="424"/>
      <c r="FC48" s="424"/>
      <c r="FD48" s="376"/>
      <c r="FE48" s="376"/>
      <c r="FF48" s="376"/>
      <c r="FG48" s="376"/>
      <c r="FH48" s="376"/>
      <c r="FI48" s="376"/>
      <c r="FJ48" s="376"/>
      <c r="FK48" s="376"/>
      <c r="FL48" s="376"/>
      <c r="FM48" s="376"/>
      <c r="FN48" s="376"/>
      <c r="FO48" s="376"/>
      <c r="FP48" s="376"/>
      <c r="FQ48" s="376"/>
      <c r="FR48" s="376"/>
      <c r="FS48" s="376"/>
      <c r="FT48" s="376"/>
      <c r="FU48" s="376"/>
      <c r="FV48" s="376"/>
      <c r="FW48" s="376"/>
      <c r="FX48" s="376"/>
      <c r="FY48" s="376"/>
      <c r="FZ48" s="376"/>
      <c r="GA48" s="376"/>
      <c r="GB48" s="376"/>
      <c r="GC48" s="376"/>
      <c r="GD48" s="376"/>
      <c r="GE48" s="376"/>
      <c r="GF48" s="376"/>
      <c r="GG48" s="376"/>
      <c r="GH48" s="376"/>
      <c r="GI48" s="376"/>
      <c r="GJ48" s="376"/>
      <c r="GK48" s="376"/>
      <c r="GL48" s="376"/>
      <c r="GM48" s="376"/>
      <c r="GN48" s="376"/>
      <c r="GO48" s="376"/>
      <c r="GP48" s="376"/>
      <c r="GQ48" s="376"/>
      <c r="GR48" s="376"/>
      <c r="GS48" s="376"/>
      <c r="GT48" s="376"/>
      <c r="GU48" s="376"/>
      <c r="GV48" s="376"/>
      <c r="GW48" s="376"/>
      <c r="GX48" s="376"/>
      <c r="GY48" s="376"/>
      <c r="GZ48" s="376"/>
      <c r="HA48" s="376"/>
      <c r="HB48" s="376"/>
      <c r="HC48" s="376"/>
      <c r="HD48" s="376"/>
      <c r="HE48" s="376"/>
      <c r="HF48" s="376"/>
      <c r="HG48" s="376"/>
      <c r="HH48" s="376"/>
      <c r="HI48" s="376"/>
      <c r="HJ48" s="376"/>
      <c r="HK48" s="376"/>
      <c r="HL48" s="376"/>
      <c r="HM48" s="376"/>
      <c r="HN48" s="376"/>
      <c r="HO48" s="376"/>
      <c r="HP48" s="376"/>
      <c r="HQ48" s="376"/>
      <c r="HR48" s="376"/>
      <c r="HS48" s="376"/>
      <c r="HT48" s="376"/>
      <c r="HU48" s="376"/>
      <c r="HV48" s="376"/>
      <c r="HW48" s="376"/>
      <c r="HX48" s="376"/>
      <c r="HY48" s="376"/>
      <c r="HZ48" s="376"/>
      <c r="IA48" s="376"/>
      <c r="IB48" s="376"/>
      <c r="IC48" s="376"/>
      <c r="ID48" s="376"/>
      <c r="IE48" s="376"/>
      <c r="IF48" s="376"/>
      <c r="IG48" s="376"/>
      <c r="IH48" s="376"/>
      <c r="II48" s="376"/>
      <c r="IJ48" s="376"/>
      <c r="IK48" s="376"/>
      <c r="IL48" s="376"/>
      <c r="IM48" s="376"/>
      <c r="IN48" s="376"/>
      <c r="IO48" s="376"/>
      <c r="IP48" s="376"/>
      <c r="IQ48" s="376"/>
      <c r="IR48" s="376"/>
      <c r="IS48" s="376"/>
      <c r="IT48" s="376"/>
      <c r="IU48" s="376"/>
      <c r="IV48" s="376"/>
      <c r="IW48" s="376"/>
      <c r="IX48" s="376"/>
      <c r="IY48" s="376"/>
      <c r="IZ48" s="376"/>
      <c r="JA48" s="376"/>
      <c r="JB48" s="376"/>
      <c r="JC48" s="376"/>
      <c r="JD48" s="376"/>
      <c r="JE48" s="376"/>
      <c r="JF48" s="376"/>
      <c r="JG48" s="376"/>
      <c r="JH48" s="376"/>
      <c r="JI48" s="376"/>
      <c r="JJ48" s="376"/>
      <c r="JK48" s="376"/>
      <c r="JL48" s="376"/>
      <c r="JM48" s="376"/>
      <c r="JN48" s="376"/>
      <c r="JO48" s="376"/>
      <c r="JP48" s="376"/>
      <c r="JQ48" s="376"/>
      <c r="JR48" s="376"/>
      <c r="JS48" s="376"/>
      <c r="JT48" s="376"/>
      <c r="JU48" s="376"/>
      <c r="JV48" s="376"/>
      <c r="JW48" s="376"/>
      <c r="JX48" s="376"/>
      <c r="JY48" s="376"/>
      <c r="JZ48" s="376"/>
      <c r="KA48" s="376"/>
      <c r="KB48" s="376"/>
      <c r="KC48" s="376"/>
      <c r="KD48" s="376"/>
      <c r="KE48" s="376"/>
      <c r="KF48" s="376"/>
      <c r="KG48" s="376"/>
      <c r="KH48" s="376"/>
      <c r="KI48" s="376"/>
      <c r="KJ48" s="376"/>
      <c r="KK48" s="376"/>
      <c r="KL48" s="376"/>
      <c r="KM48" s="376"/>
      <c r="KN48" s="376"/>
      <c r="KO48" s="376"/>
      <c r="KP48" s="376"/>
      <c r="KQ48" s="376"/>
      <c r="KR48" s="376"/>
      <c r="KS48" s="376"/>
      <c r="KT48" s="376"/>
      <c r="KU48" s="376"/>
      <c r="KV48" s="376"/>
      <c r="KW48" s="376"/>
      <c r="KX48" s="376"/>
      <c r="KY48" s="376"/>
      <c r="KZ48" s="376"/>
      <c r="LA48" s="376"/>
      <c r="LB48" s="376"/>
      <c r="LC48" s="376"/>
      <c r="LD48" s="376"/>
      <c r="LE48" s="376"/>
      <c r="LF48" s="376"/>
      <c r="LG48" s="376"/>
      <c r="LH48" s="376"/>
      <c r="LI48" s="376"/>
    </row>
    <row r="49" spans="1:321" s="9" customFormat="1">
      <c r="A49" s="139"/>
      <c r="B49" s="139">
        <v>75</v>
      </c>
      <c r="C49" s="139"/>
      <c r="D49" s="139">
        <v>75</v>
      </c>
      <c r="E49" s="140" t="s">
        <v>115</v>
      </c>
      <c r="F49" s="141"/>
      <c r="G49" s="142"/>
      <c r="H49" s="142"/>
      <c r="I49" s="142"/>
      <c r="J49" s="142"/>
      <c r="K49" s="142"/>
      <c r="L49" s="142"/>
      <c r="M49" s="142"/>
      <c r="N49" s="142"/>
      <c r="O49" s="142"/>
      <c r="P49" s="142"/>
      <c r="Q49" s="143"/>
      <c r="R49" s="141"/>
      <c r="S49" s="142"/>
      <c r="T49" s="142"/>
      <c r="U49" s="142"/>
      <c r="V49" s="142"/>
      <c r="W49" s="142"/>
      <c r="X49" s="142"/>
      <c r="Y49" s="142"/>
      <c r="Z49" s="142"/>
      <c r="AA49" s="142"/>
      <c r="AB49" s="142"/>
      <c r="AC49" s="143"/>
      <c r="AD49" s="141"/>
      <c r="AE49" s="142"/>
      <c r="AF49" s="142"/>
      <c r="AG49" s="142"/>
      <c r="AH49" s="142"/>
      <c r="AI49" s="142"/>
      <c r="AJ49" s="142"/>
      <c r="AK49" s="142"/>
      <c r="AL49" s="142"/>
      <c r="AM49" s="142"/>
      <c r="AN49" s="142"/>
      <c r="AO49" s="143"/>
      <c r="AP49" s="141"/>
      <c r="AQ49" s="142"/>
      <c r="AR49" s="142"/>
      <c r="AS49" s="142"/>
      <c r="AT49" s="142"/>
      <c r="AU49" s="142"/>
      <c r="AV49" s="142"/>
      <c r="AW49" s="142"/>
      <c r="AX49" s="142"/>
      <c r="AY49" s="142"/>
      <c r="AZ49" s="142"/>
      <c r="BA49" s="143"/>
      <c r="BB49" s="141"/>
      <c r="BC49" s="142"/>
      <c r="BD49" s="142"/>
      <c r="BE49" s="142"/>
      <c r="BF49" s="142"/>
      <c r="BG49" s="142"/>
      <c r="BH49" s="142"/>
      <c r="BI49" s="142"/>
      <c r="BJ49" s="142"/>
      <c r="BK49" s="142"/>
      <c r="BL49" s="142"/>
      <c r="BM49" s="143"/>
      <c r="BN49" s="141"/>
      <c r="BO49" s="142"/>
      <c r="BP49" s="142"/>
      <c r="BQ49" s="142"/>
      <c r="BR49" s="142"/>
      <c r="BS49" s="142"/>
      <c r="BT49" s="142"/>
      <c r="BU49" s="142"/>
      <c r="BV49" s="142"/>
      <c r="BW49" s="142"/>
      <c r="BX49" s="142"/>
      <c r="BY49" s="143"/>
      <c r="BZ49" s="141"/>
      <c r="CA49" s="142"/>
      <c r="CB49" s="142"/>
      <c r="CC49" s="142"/>
      <c r="CD49" s="142"/>
      <c r="CE49" s="142"/>
      <c r="CF49" s="142"/>
      <c r="CG49" s="142"/>
      <c r="CH49" s="142"/>
      <c r="CI49" s="142"/>
      <c r="CJ49" s="142"/>
      <c r="CK49" s="142"/>
      <c r="CL49" s="141">
        <v>35315594.670000009</v>
      </c>
      <c r="CM49" s="142">
        <v>5268335.01</v>
      </c>
      <c r="CN49" s="142">
        <v>24101008.739999998</v>
      </c>
      <c r="CO49" s="142">
        <v>15271204.140000001</v>
      </c>
      <c r="CP49" s="142">
        <v>5539143.8399999999</v>
      </c>
      <c r="CQ49" s="142">
        <v>11192069.119999999</v>
      </c>
      <c r="CR49" s="142">
        <v>70863883.469999999</v>
      </c>
      <c r="CS49" s="142">
        <v>45329380.350000009</v>
      </c>
      <c r="CT49" s="142">
        <v>16107867.279999999</v>
      </c>
      <c r="CU49" s="142">
        <v>443723.68999999994</v>
      </c>
      <c r="CV49" s="142">
        <v>890239.71000000008</v>
      </c>
      <c r="CW49" s="143">
        <v>103544900.23000002</v>
      </c>
      <c r="CX49" s="141">
        <f>+CX50</f>
        <v>8633399.2100000009</v>
      </c>
      <c r="CY49" s="142">
        <f t="shared" ref="CY49:DI49" si="8">+CY50</f>
        <v>43700264.219999999</v>
      </c>
      <c r="CZ49" s="142">
        <f t="shared" si="8"/>
        <v>83407940.25</v>
      </c>
      <c r="DA49" s="142">
        <f t="shared" si="8"/>
        <v>32989063.890000001</v>
      </c>
      <c r="DB49" s="142">
        <f t="shared" si="8"/>
        <v>280177927.55000001</v>
      </c>
      <c r="DC49" s="142">
        <f t="shared" si="8"/>
        <v>524720.3600000001</v>
      </c>
      <c r="DD49" s="142">
        <f t="shared" si="8"/>
        <v>15730778.189999999</v>
      </c>
      <c r="DE49" s="142">
        <f t="shared" si="8"/>
        <v>41036448.079999998</v>
      </c>
      <c r="DF49" s="142">
        <f t="shared" si="8"/>
        <v>15186675.5</v>
      </c>
      <c r="DG49" s="142">
        <f t="shared" si="8"/>
        <v>4181439.2199999997</v>
      </c>
      <c r="DH49" s="142">
        <f t="shared" si="8"/>
        <v>3184747.73</v>
      </c>
      <c r="DI49" s="143">
        <f t="shared" si="8"/>
        <v>6995721.2999999998</v>
      </c>
      <c r="DJ49" s="141">
        <v>35537903.219999999</v>
      </c>
      <c r="DK49" s="142">
        <v>41805682.140000001</v>
      </c>
      <c r="DL49" s="142">
        <v>521661464.60999995</v>
      </c>
      <c r="DM49" s="142">
        <v>70720087.209999979</v>
      </c>
      <c r="DN49" s="142">
        <v>844590.42999999993</v>
      </c>
      <c r="DO49" s="142">
        <v>69787474.810000002</v>
      </c>
      <c r="DP49" s="142">
        <v>19292311.539999999</v>
      </c>
      <c r="DQ49" s="142">
        <v>40857073.5</v>
      </c>
      <c r="DR49" s="142">
        <v>21843054.989999998</v>
      </c>
      <c r="DS49" s="142">
        <v>6340749.1400000006</v>
      </c>
      <c r="DT49" s="142">
        <v>1224576.83</v>
      </c>
      <c r="DU49" s="143">
        <v>2875354.7999999993</v>
      </c>
      <c r="DV49" s="338">
        <v>329543.97999999992</v>
      </c>
      <c r="DW49" s="338">
        <v>1028135.44</v>
      </c>
      <c r="DX49" s="338">
        <v>305578933.99000001</v>
      </c>
      <c r="DY49" s="338">
        <v>611208.73999999987</v>
      </c>
      <c r="DZ49" s="338">
        <v>680920.61</v>
      </c>
      <c r="EA49" s="338">
        <v>10805822.66</v>
      </c>
      <c r="EB49" s="338">
        <v>10466614.34</v>
      </c>
      <c r="EC49" s="377">
        <v>319243.06000000006</v>
      </c>
      <c r="ED49" s="377">
        <v>584698.59</v>
      </c>
      <c r="EE49" s="384">
        <v>713462.32</v>
      </c>
      <c r="EF49" s="377">
        <v>82530376.260000005</v>
      </c>
      <c r="EG49" s="377">
        <v>28136840.120000001</v>
      </c>
      <c r="EH49" s="378"/>
      <c r="EI49" s="378">
        <v>23071904.219999999</v>
      </c>
      <c r="EJ49" s="378">
        <v>59275742.969999999</v>
      </c>
      <c r="EK49" s="378">
        <v>28598295.489999998</v>
      </c>
      <c r="EL49" s="378">
        <v>259019.66</v>
      </c>
      <c r="EM49" s="378">
        <v>29146143.309999999</v>
      </c>
      <c r="EN49" s="378">
        <v>25183759.27</v>
      </c>
      <c r="EO49" s="378">
        <v>76253335.569999993</v>
      </c>
      <c r="EP49" s="378">
        <v>43020325.210000001</v>
      </c>
      <c r="EQ49" s="378"/>
      <c r="ER49" s="378"/>
      <c r="ES49" s="378"/>
      <c r="ET49" s="378">
        <v>24756264.800000001</v>
      </c>
      <c r="EU49" s="378">
        <v>75548588.189999998</v>
      </c>
      <c r="EV49" s="378">
        <v>25944700.27</v>
      </c>
      <c r="EW49" s="378">
        <v>125398354.06999999</v>
      </c>
      <c r="EX49" s="378">
        <v>7673073.0999999996</v>
      </c>
      <c r="EY49" s="378">
        <v>16114636.85</v>
      </c>
      <c r="EZ49" s="378">
        <v>21115189.899999999</v>
      </c>
      <c r="FA49" s="378">
        <v>59204639.390000001</v>
      </c>
      <c r="FB49" s="378">
        <v>16543113.73</v>
      </c>
      <c r="FC49" s="378">
        <v>18813731.219999999</v>
      </c>
      <c r="FD49" s="378">
        <v>38823788.329999998</v>
      </c>
      <c r="FE49" s="378">
        <v>23679982.34</v>
      </c>
      <c r="FF49" s="378"/>
      <c r="FG49" s="378"/>
      <c r="FH49" s="378"/>
      <c r="FI49" s="378"/>
      <c r="FJ49" s="378"/>
      <c r="FK49" s="378"/>
      <c r="FL49" s="378"/>
      <c r="FM49" s="378"/>
      <c r="FN49" s="378"/>
      <c r="FO49" s="378"/>
      <c r="FP49" s="378"/>
      <c r="FQ49" s="378"/>
      <c r="FR49" s="378"/>
      <c r="FS49" s="378"/>
      <c r="FT49" s="378"/>
      <c r="FU49" s="378"/>
      <c r="FV49" s="378"/>
      <c r="FW49" s="378"/>
      <c r="FX49" s="378"/>
      <c r="FY49" s="378"/>
      <c r="FZ49" s="378"/>
      <c r="GA49" s="378"/>
      <c r="GB49" s="378"/>
      <c r="GC49" s="378"/>
      <c r="GD49" s="378"/>
      <c r="GE49" s="378"/>
      <c r="GF49" s="378"/>
      <c r="GG49" s="378"/>
      <c r="GH49" s="378"/>
      <c r="GI49" s="378"/>
      <c r="GJ49" s="378"/>
      <c r="GK49" s="378"/>
      <c r="GL49" s="378"/>
      <c r="GM49" s="378"/>
      <c r="GN49" s="378"/>
      <c r="GO49" s="378"/>
      <c r="GP49" s="378"/>
      <c r="GQ49" s="378"/>
      <c r="GR49" s="378"/>
      <c r="GS49" s="378"/>
      <c r="GT49" s="378"/>
      <c r="GU49" s="378"/>
      <c r="GV49" s="378"/>
      <c r="GW49" s="378"/>
      <c r="GX49" s="378"/>
      <c r="GY49" s="378"/>
      <c r="GZ49" s="378"/>
      <c r="HA49" s="378"/>
      <c r="HB49" s="378"/>
      <c r="HC49" s="378"/>
      <c r="HD49" s="378"/>
      <c r="HE49" s="378"/>
      <c r="HF49" s="378"/>
      <c r="HG49" s="378"/>
      <c r="HH49" s="378"/>
      <c r="HI49" s="378"/>
      <c r="HJ49" s="378"/>
      <c r="HK49" s="378"/>
      <c r="HL49" s="378"/>
      <c r="HM49" s="378"/>
      <c r="HN49" s="378"/>
      <c r="HO49" s="378"/>
      <c r="HP49" s="378"/>
      <c r="HQ49" s="378"/>
      <c r="HR49" s="378"/>
      <c r="HS49" s="378"/>
      <c r="HT49" s="378"/>
      <c r="HU49" s="378"/>
      <c r="HV49" s="378"/>
      <c r="HW49" s="378"/>
      <c r="HX49" s="378"/>
      <c r="HY49" s="378"/>
      <c r="HZ49" s="378"/>
      <c r="IA49" s="378"/>
      <c r="IB49" s="378"/>
      <c r="IC49" s="378"/>
      <c r="ID49" s="378"/>
      <c r="IE49" s="378"/>
      <c r="IF49" s="378"/>
      <c r="IG49" s="378"/>
      <c r="IH49" s="378"/>
      <c r="II49" s="378"/>
      <c r="IJ49" s="378"/>
      <c r="IK49" s="378"/>
      <c r="IL49" s="378"/>
      <c r="IM49" s="378"/>
      <c r="IN49" s="378"/>
      <c r="IO49" s="378"/>
      <c r="IP49" s="378"/>
      <c r="IQ49" s="378"/>
      <c r="IR49" s="378"/>
      <c r="IS49" s="378"/>
      <c r="IT49" s="378"/>
      <c r="IU49" s="378"/>
      <c r="IV49" s="378"/>
      <c r="IW49" s="378"/>
      <c r="IX49" s="378"/>
      <c r="IY49" s="378"/>
      <c r="IZ49" s="378"/>
      <c r="JA49" s="378"/>
      <c r="JB49" s="378"/>
      <c r="JC49" s="378"/>
      <c r="JD49" s="378"/>
      <c r="JE49" s="378"/>
      <c r="JF49" s="378"/>
      <c r="JG49" s="378"/>
      <c r="JH49" s="378"/>
      <c r="JI49" s="378"/>
      <c r="JJ49" s="378"/>
      <c r="JK49" s="378"/>
      <c r="JL49" s="378"/>
      <c r="JM49" s="378"/>
      <c r="JN49" s="378"/>
      <c r="JO49" s="378"/>
      <c r="JP49" s="378"/>
      <c r="JQ49" s="378"/>
      <c r="JR49" s="378"/>
      <c r="JS49" s="378"/>
      <c r="JT49" s="378"/>
      <c r="JU49" s="378"/>
      <c r="JV49" s="378"/>
      <c r="JW49" s="378"/>
      <c r="JX49" s="378"/>
      <c r="JY49" s="378"/>
      <c r="JZ49" s="378"/>
      <c r="KA49" s="378"/>
      <c r="KB49" s="378"/>
      <c r="KC49" s="378"/>
      <c r="KD49" s="378"/>
      <c r="KE49" s="378"/>
      <c r="KF49" s="378"/>
      <c r="KG49" s="378"/>
      <c r="KH49" s="378"/>
      <c r="KI49" s="378"/>
      <c r="KJ49" s="378"/>
      <c r="KK49" s="378"/>
      <c r="KL49" s="378"/>
      <c r="KM49" s="378"/>
      <c r="KN49" s="378"/>
      <c r="KO49" s="378"/>
      <c r="KP49" s="378"/>
      <c r="KQ49" s="378"/>
      <c r="KR49" s="378"/>
      <c r="KS49" s="378"/>
      <c r="KT49" s="378"/>
      <c r="KU49" s="378"/>
      <c r="KV49" s="378"/>
      <c r="KW49" s="378"/>
      <c r="KX49" s="378"/>
      <c r="KY49" s="378"/>
      <c r="KZ49" s="378"/>
      <c r="LA49" s="378"/>
      <c r="LB49" s="378"/>
      <c r="LC49" s="378"/>
      <c r="LD49" s="378"/>
      <c r="LE49" s="378"/>
      <c r="LF49" s="378"/>
      <c r="LG49" s="378"/>
      <c r="LH49" s="378"/>
      <c r="LI49" s="378"/>
    </row>
    <row r="50" spans="1:321">
      <c r="C50" s="74">
        <v>751</v>
      </c>
      <c r="D50" s="74">
        <v>751</v>
      </c>
      <c r="E50" s="78" t="s">
        <v>117</v>
      </c>
      <c r="F50" s="104"/>
      <c r="G50" s="105"/>
      <c r="H50" s="105"/>
      <c r="I50" s="105"/>
      <c r="J50" s="105"/>
      <c r="K50" s="105"/>
      <c r="L50" s="105"/>
      <c r="M50" s="105"/>
      <c r="N50" s="105"/>
      <c r="O50" s="105"/>
      <c r="P50" s="105"/>
      <c r="Q50" s="106"/>
      <c r="R50" s="104"/>
      <c r="S50" s="105"/>
      <c r="T50" s="105"/>
      <c r="U50" s="105"/>
      <c r="V50" s="105"/>
      <c r="W50" s="105"/>
      <c r="X50" s="105"/>
      <c r="Y50" s="105"/>
      <c r="Z50" s="105"/>
      <c r="AA50" s="105"/>
      <c r="AB50" s="105"/>
      <c r="AC50" s="106"/>
      <c r="AD50" s="104"/>
      <c r="AE50" s="105"/>
      <c r="AF50" s="105"/>
      <c r="AG50" s="105"/>
      <c r="AH50" s="105"/>
      <c r="AI50" s="105"/>
      <c r="AJ50" s="105"/>
      <c r="AK50" s="105"/>
      <c r="AL50" s="105"/>
      <c r="AM50" s="105"/>
      <c r="AN50" s="105"/>
      <c r="AO50" s="106"/>
      <c r="AP50" s="104"/>
      <c r="AQ50" s="105"/>
      <c r="AR50" s="105"/>
      <c r="AS50" s="105"/>
      <c r="AT50" s="105"/>
      <c r="AU50" s="105"/>
      <c r="AV50" s="105"/>
      <c r="AW50" s="105"/>
      <c r="AX50" s="105"/>
      <c r="AY50" s="105"/>
      <c r="AZ50" s="105"/>
      <c r="BA50" s="106"/>
      <c r="BB50" s="104"/>
      <c r="BC50" s="105"/>
      <c r="BD50" s="105"/>
      <c r="BE50" s="105"/>
      <c r="BF50" s="105"/>
      <c r="BG50" s="105"/>
      <c r="BH50" s="105"/>
      <c r="BI50" s="105"/>
      <c r="BJ50" s="105"/>
      <c r="BK50" s="105"/>
      <c r="BL50" s="105"/>
      <c r="BM50" s="106"/>
      <c r="BN50" s="104"/>
      <c r="BO50" s="105"/>
      <c r="BP50" s="105"/>
      <c r="BQ50" s="105"/>
      <c r="BR50" s="105"/>
      <c r="BS50" s="105"/>
      <c r="BT50" s="105"/>
      <c r="BU50" s="105"/>
      <c r="BV50" s="105"/>
      <c r="BW50" s="105"/>
      <c r="BX50" s="105"/>
      <c r="BY50" s="106"/>
      <c r="BZ50" s="104"/>
      <c r="CA50" s="105"/>
      <c r="CB50" s="105"/>
      <c r="CC50" s="105"/>
      <c r="CD50" s="105"/>
      <c r="CE50" s="105"/>
      <c r="CF50" s="105"/>
      <c r="CG50" s="105"/>
      <c r="CH50" s="105"/>
      <c r="CI50" s="105"/>
      <c r="CJ50" s="105"/>
      <c r="CK50" s="105"/>
      <c r="CL50" s="104">
        <v>35315594.670000009</v>
      </c>
      <c r="CM50" s="105">
        <v>5268335.01</v>
      </c>
      <c r="CN50" s="105">
        <v>24101008.739999998</v>
      </c>
      <c r="CO50" s="105">
        <v>15271204.140000001</v>
      </c>
      <c r="CP50" s="105">
        <v>5539143.8399999999</v>
      </c>
      <c r="CQ50" s="105">
        <v>11192069.119999999</v>
      </c>
      <c r="CR50" s="105">
        <v>70863883.469999999</v>
      </c>
      <c r="CS50" s="105">
        <v>45329380.350000009</v>
      </c>
      <c r="CT50" s="105">
        <v>16107867.279999999</v>
      </c>
      <c r="CU50" s="105">
        <v>443723.68999999994</v>
      </c>
      <c r="CV50" s="105">
        <v>890239.71000000008</v>
      </c>
      <c r="CW50" s="106">
        <v>103544900.23000002</v>
      </c>
      <c r="CX50" s="104">
        <f>+SUM(CX51:CX52)</f>
        <v>8633399.2100000009</v>
      </c>
      <c r="CY50" s="105">
        <f t="shared" ref="CY50:DI50" si="9">+SUM(CY51:CY52)</f>
        <v>43700264.219999999</v>
      </c>
      <c r="CZ50" s="105">
        <f t="shared" si="9"/>
        <v>83407940.25</v>
      </c>
      <c r="DA50" s="105">
        <f t="shared" si="9"/>
        <v>32989063.890000001</v>
      </c>
      <c r="DB50" s="105">
        <f t="shared" si="9"/>
        <v>280177927.55000001</v>
      </c>
      <c r="DC50" s="105">
        <f t="shared" si="9"/>
        <v>524720.3600000001</v>
      </c>
      <c r="DD50" s="105">
        <f t="shared" si="9"/>
        <v>15730778.189999999</v>
      </c>
      <c r="DE50" s="105">
        <f t="shared" si="9"/>
        <v>41036448.079999998</v>
      </c>
      <c r="DF50" s="105">
        <f t="shared" si="9"/>
        <v>15186675.5</v>
      </c>
      <c r="DG50" s="105">
        <f t="shared" si="9"/>
        <v>4181439.2199999997</v>
      </c>
      <c r="DH50" s="105">
        <f t="shared" si="9"/>
        <v>3184747.73</v>
      </c>
      <c r="DI50" s="106">
        <f t="shared" si="9"/>
        <v>6995721.2999999998</v>
      </c>
      <c r="DJ50" s="104">
        <v>35537903.219999999</v>
      </c>
      <c r="DK50" s="105">
        <v>41805682.140000001</v>
      </c>
      <c r="DL50" s="105">
        <v>521661464.60999995</v>
      </c>
      <c r="DM50" s="105">
        <v>70720087.209999979</v>
      </c>
      <c r="DN50" s="105">
        <v>844590.42999999993</v>
      </c>
      <c r="DO50" s="105">
        <v>69787474.810000002</v>
      </c>
      <c r="DP50" s="105">
        <v>19292311.539999999</v>
      </c>
      <c r="DQ50" s="105">
        <v>40857073.5</v>
      </c>
      <c r="DR50" s="105">
        <v>21843054.989999998</v>
      </c>
      <c r="DS50" s="105">
        <v>6340749.1400000006</v>
      </c>
      <c r="DT50" s="105">
        <v>1224576.83</v>
      </c>
      <c r="DU50" s="106">
        <v>2875354.7999999993</v>
      </c>
      <c r="EC50" s="373"/>
      <c r="ED50" s="373">
        <v>584698.59</v>
      </c>
      <c r="EE50" s="373"/>
      <c r="EF50" s="373"/>
      <c r="EG50" s="373"/>
      <c r="EH50" s="376">
        <v>16700681.109999999</v>
      </c>
      <c r="EI50" s="376">
        <v>55339318.890000001</v>
      </c>
      <c r="EJ50" s="376">
        <v>74583448.420000002</v>
      </c>
      <c r="EK50" s="376">
        <v>22911551.579999998</v>
      </c>
      <c r="EL50" s="376">
        <v>0</v>
      </c>
      <c r="EM50" s="376">
        <v>13000000</v>
      </c>
      <c r="EN50" s="376">
        <v>24450000</v>
      </c>
      <c r="EO50" s="376">
        <v>50085000</v>
      </c>
      <c r="EP50" s="376">
        <v>0</v>
      </c>
      <c r="EQ50" s="376">
        <v>0</v>
      </c>
      <c r="ER50" s="376">
        <v>0</v>
      </c>
      <c r="ES50" s="376">
        <v>3000000</v>
      </c>
      <c r="ET50" s="424"/>
      <c r="EU50" s="424"/>
      <c r="EV50" s="424"/>
      <c r="EW50" s="424"/>
      <c r="EX50" s="424"/>
      <c r="EY50" s="424"/>
      <c r="EZ50" s="424"/>
      <c r="FA50" s="424"/>
      <c r="FB50" s="424"/>
      <c r="FC50" s="424"/>
      <c r="FD50" s="376"/>
      <c r="FE50" s="376"/>
      <c r="FF50" s="376"/>
      <c r="FG50" s="376"/>
      <c r="FH50" s="376"/>
      <c r="FI50" s="376"/>
      <c r="FJ50" s="376"/>
      <c r="FK50" s="376"/>
      <c r="FL50" s="376"/>
      <c r="FM50" s="376"/>
      <c r="FN50" s="376"/>
      <c r="FO50" s="376"/>
      <c r="FP50" s="376"/>
      <c r="FQ50" s="376"/>
      <c r="FR50" s="376"/>
      <c r="FS50" s="376"/>
      <c r="FT50" s="376"/>
      <c r="FU50" s="376"/>
      <c r="FV50" s="376"/>
      <c r="FW50" s="376"/>
      <c r="FX50" s="376"/>
      <c r="FY50" s="376"/>
      <c r="FZ50" s="376"/>
      <c r="GA50" s="376"/>
      <c r="GB50" s="376"/>
      <c r="GC50" s="376"/>
      <c r="GD50" s="376"/>
      <c r="GE50" s="376"/>
      <c r="GF50" s="376"/>
      <c r="GG50" s="376"/>
      <c r="GH50" s="376"/>
      <c r="GI50" s="376"/>
      <c r="GJ50" s="376"/>
      <c r="GK50" s="376"/>
      <c r="GL50" s="376"/>
      <c r="GM50" s="376"/>
      <c r="GN50" s="376"/>
      <c r="GO50" s="376"/>
      <c r="GP50" s="376"/>
      <c r="GQ50" s="376"/>
      <c r="GR50" s="376"/>
      <c r="GS50" s="376"/>
      <c r="GT50" s="376"/>
      <c r="GU50" s="376"/>
      <c r="GV50" s="376"/>
      <c r="GW50" s="376"/>
      <c r="GX50" s="376"/>
      <c r="GY50" s="376"/>
      <c r="GZ50" s="376"/>
      <c r="HA50" s="376"/>
      <c r="HB50" s="376"/>
      <c r="HC50" s="376"/>
      <c r="HD50" s="376"/>
      <c r="HE50" s="376"/>
      <c r="HF50" s="376"/>
      <c r="HG50" s="376"/>
      <c r="HH50" s="376"/>
      <c r="HI50" s="376"/>
      <c r="HJ50" s="376"/>
      <c r="HK50" s="376"/>
      <c r="HL50" s="376"/>
      <c r="HM50" s="376"/>
      <c r="HN50" s="376"/>
      <c r="HO50" s="376"/>
      <c r="HP50" s="376"/>
      <c r="HQ50" s="376"/>
      <c r="HR50" s="376"/>
      <c r="HS50" s="376"/>
      <c r="HT50" s="376"/>
      <c r="HU50" s="376"/>
      <c r="HV50" s="376"/>
      <c r="HW50" s="376"/>
      <c r="HX50" s="376"/>
      <c r="HY50" s="376"/>
      <c r="HZ50" s="376"/>
      <c r="IA50" s="376"/>
      <c r="IB50" s="376"/>
      <c r="IC50" s="376"/>
      <c r="ID50" s="376"/>
      <c r="IE50" s="376"/>
      <c r="IF50" s="376"/>
      <c r="IG50" s="376"/>
      <c r="IH50" s="376"/>
      <c r="II50" s="376"/>
      <c r="IJ50" s="376"/>
      <c r="IK50" s="376"/>
      <c r="IL50" s="376"/>
      <c r="IM50" s="376"/>
      <c r="IN50" s="376"/>
      <c r="IO50" s="376"/>
      <c r="IP50" s="376"/>
      <c r="IQ50" s="376"/>
      <c r="IR50" s="376"/>
      <c r="IS50" s="376"/>
      <c r="IT50" s="376"/>
      <c r="IU50" s="376"/>
      <c r="IV50" s="376"/>
      <c r="IW50" s="376"/>
      <c r="IX50" s="376"/>
      <c r="IY50" s="376"/>
      <c r="IZ50" s="376"/>
      <c r="JA50" s="376"/>
      <c r="JB50" s="376"/>
      <c r="JC50" s="376"/>
      <c r="JD50" s="376"/>
      <c r="JE50" s="376"/>
      <c r="JF50" s="376"/>
      <c r="JG50" s="376"/>
      <c r="JH50" s="376"/>
      <c r="JI50" s="376"/>
      <c r="JJ50" s="376"/>
      <c r="JK50" s="376"/>
      <c r="JL50" s="376"/>
      <c r="JM50" s="376"/>
      <c r="JN50" s="376"/>
      <c r="JO50" s="376"/>
      <c r="JP50" s="376"/>
      <c r="JQ50" s="376"/>
      <c r="JR50" s="376"/>
      <c r="JS50" s="376"/>
      <c r="JT50" s="376"/>
      <c r="JU50" s="376"/>
      <c r="JV50" s="376"/>
      <c r="JW50" s="376"/>
      <c r="JX50" s="376"/>
      <c r="JY50" s="376"/>
      <c r="JZ50" s="376"/>
      <c r="KA50" s="376"/>
      <c r="KB50" s="376"/>
      <c r="KC50" s="376"/>
      <c r="KD50" s="376"/>
      <c r="KE50" s="376"/>
      <c r="KF50" s="376"/>
      <c r="KG50" s="376"/>
      <c r="KH50" s="376"/>
      <c r="KI50" s="376"/>
      <c r="KJ50" s="376"/>
      <c r="KK50" s="376"/>
      <c r="KL50" s="376"/>
      <c r="KM50" s="376"/>
      <c r="KN50" s="376"/>
      <c r="KO50" s="376"/>
      <c r="KP50" s="376"/>
      <c r="KQ50" s="376"/>
      <c r="KR50" s="376"/>
      <c r="KS50" s="376"/>
      <c r="KT50" s="376"/>
      <c r="KU50" s="376"/>
      <c r="KV50" s="376"/>
      <c r="KW50" s="376"/>
      <c r="KX50" s="376"/>
      <c r="KY50" s="376"/>
      <c r="KZ50" s="376"/>
      <c r="LA50" s="376"/>
      <c r="LB50" s="376"/>
      <c r="LC50" s="376"/>
      <c r="LD50" s="376"/>
      <c r="LE50" s="376"/>
      <c r="LF50" s="376"/>
      <c r="LG50" s="376"/>
      <c r="LH50" s="376"/>
      <c r="LI50" s="376"/>
    </row>
    <row r="51" spans="1:321" ht="30">
      <c r="D51" s="74">
        <v>7511</v>
      </c>
      <c r="E51" s="78" t="s">
        <v>118</v>
      </c>
      <c r="F51" s="104"/>
      <c r="G51" s="105"/>
      <c r="H51" s="105"/>
      <c r="I51" s="105"/>
      <c r="J51" s="105"/>
      <c r="K51" s="105"/>
      <c r="L51" s="105"/>
      <c r="M51" s="105"/>
      <c r="N51" s="105"/>
      <c r="O51" s="105"/>
      <c r="P51" s="105"/>
      <c r="Q51" s="106"/>
      <c r="R51" s="104"/>
      <c r="S51" s="105"/>
      <c r="T51" s="105"/>
      <c r="U51" s="105"/>
      <c r="V51" s="105"/>
      <c r="W51" s="105"/>
      <c r="X51" s="105"/>
      <c r="Y51" s="105"/>
      <c r="Z51" s="105"/>
      <c r="AA51" s="105"/>
      <c r="AB51" s="105"/>
      <c r="AC51" s="106"/>
      <c r="AD51" s="104"/>
      <c r="AE51" s="105"/>
      <c r="AF51" s="105"/>
      <c r="AG51" s="105"/>
      <c r="AH51" s="105"/>
      <c r="AI51" s="105"/>
      <c r="AJ51" s="105"/>
      <c r="AK51" s="105"/>
      <c r="AL51" s="105"/>
      <c r="AM51" s="105"/>
      <c r="AN51" s="105"/>
      <c r="AO51" s="106"/>
      <c r="AP51" s="104"/>
      <c r="AQ51" s="105"/>
      <c r="AR51" s="105"/>
      <c r="AS51" s="105"/>
      <c r="AT51" s="105"/>
      <c r="AU51" s="105"/>
      <c r="AV51" s="105"/>
      <c r="AW51" s="105"/>
      <c r="AX51" s="105"/>
      <c r="AY51" s="105"/>
      <c r="AZ51" s="105"/>
      <c r="BA51" s="106"/>
      <c r="BB51" s="104"/>
      <c r="BC51" s="105"/>
      <c r="BD51" s="105"/>
      <c r="BE51" s="105"/>
      <c r="BF51" s="105"/>
      <c r="BG51" s="105"/>
      <c r="BH51" s="105"/>
      <c r="BI51" s="105"/>
      <c r="BJ51" s="105"/>
      <c r="BK51" s="105"/>
      <c r="BL51" s="105"/>
      <c r="BM51" s="106"/>
      <c r="BN51" s="104"/>
      <c r="BO51" s="105"/>
      <c r="BP51" s="105"/>
      <c r="BQ51" s="105"/>
      <c r="BR51" s="105"/>
      <c r="BS51" s="105"/>
      <c r="BT51" s="105"/>
      <c r="BU51" s="105"/>
      <c r="BV51" s="105"/>
      <c r="BW51" s="105"/>
      <c r="BX51" s="105"/>
      <c r="BY51" s="106"/>
      <c r="BZ51" s="104"/>
      <c r="CA51" s="105"/>
      <c r="CB51" s="105"/>
      <c r="CC51" s="105"/>
      <c r="CD51" s="105"/>
      <c r="CE51" s="105"/>
      <c r="CF51" s="105"/>
      <c r="CG51" s="105"/>
      <c r="CH51" s="105"/>
      <c r="CI51" s="105"/>
      <c r="CJ51" s="105"/>
      <c r="CK51" s="105"/>
      <c r="CL51" s="104">
        <v>0</v>
      </c>
      <c r="CM51" s="105">
        <v>3971500</v>
      </c>
      <c r="CN51" s="105">
        <v>23000000</v>
      </c>
      <c r="CO51" s="105">
        <v>14499142</v>
      </c>
      <c r="CP51" s="105">
        <v>4400000</v>
      </c>
      <c r="CQ51" s="105">
        <v>7801000</v>
      </c>
      <c r="CR51" s="105">
        <v>11000000</v>
      </c>
      <c r="CS51" s="105">
        <v>44678500</v>
      </c>
      <c r="CT51" s="105">
        <v>16000000</v>
      </c>
      <c r="CU51" s="105">
        <v>0</v>
      </c>
      <c r="CV51" s="105">
        <v>0</v>
      </c>
      <c r="CW51" s="106">
        <v>20000000</v>
      </c>
      <c r="CX51" s="104">
        <v>8520000</v>
      </c>
      <c r="CY51" s="105">
        <v>43408500</v>
      </c>
      <c r="CZ51" s="105">
        <v>83100000</v>
      </c>
      <c r="DA51" s="105">
        <v>32192300</v>
      </c>
      <c r="DB51" s="105">
        <v>0</v>
      </c>
      <c r="DC51" s="105">
        <v>0</v>
      </c>
      <c r="DD51" s="105">
        <v>13700000</v>
      </c>
      <c r="DE51" s="105">
        <v>40000000</v>
      </c>
      <c r="DF51" s="105">
        <v>14500000</v>
      </c>
      <c r="DG51" s="105">
        <v>3514300</v>
      </c>
      <c r="DH51" s="105">
        <v>0</v>
      </c>
      <c r="DI51" s="106">
        <v>6000000</v>
      </c>
      <c r="DJ51" s="104">
        <v>34828188.379999995</v>
      </c>
      <c r="DK51" s="105">
        <v>41475711.619999997</v>
      </c>
      <c r="DL51" s="105">
        <v>21230003.140000001</v>
      </c>
      <c r="DM51" s="105">
        <v>0</v>
      </c>
      <c r="DN51" s="105">
        <v>0</v>
      </c>
      <c r="DO51" s="105">
        <v>0</v>
      </c>
      <c r="DP51" s="105">
        <v>15234209.67</v>
      </c>
      <c r="DQ51" s="105">
        <v>40000000</v>
      </c>
      <c r="DR51" s="105">
        <v>21230000</v>
      </c>
      <c r="DS51" s="105">
        <v>1250090.33</v>
      </c>
      <c r="DT51" s="105">
        <v>0</v>
      </c>
      <c r="DU51" s="106">
        <v>0</v>
      </c>
      <c r="DV51" s="337">
        <v>16400000</v>
      </c>
      <c r="DW51" s="337">
        <v>51250217.07</v>
      </c>
      <c r="DX51" s="337">
        <v>25719782.93</v>
      </c>
      <c r="DY51" s="337">
        <v>13400000</v>
      </c>
      <c r="EA51" s="337">
        <v>15000000</v>
      </c>
      <c r="EB51" s="337">
        <v>26400000</v>
      </c>
      <c r="EC51" s="373">
        <v>61314300</v>
      </c>
      <c r="ED51" s="373"/>
      <c r="EE51" s="373"/>
      <c r="EF51" s="373">
        <v>80410000</v>
      </c>
      <c r="EG51" s="373">
        <v>27890000</v>
      </c>
      <c r="EH51" s="41">
        <v>34554.129999999997</v>
      </c>
      <c r="EI51" s="376">
        <v>322585.33</v>
      </c>
      <c r="EJ51" s="376">
        <v>5656594.5499999998</v>
      </c>
      <c r="EK51" s="376">
        <v>84125996.959999993</v>
      </c>
      <c r="EL51" s="376">
        <v>259019.66</v>
      </c>
      <c r="EM51" s="376">
        <v>16146143.310000001</v>
      </c>
      <c r="EN51" s="376">
        <v>733759.27</v>
      </c>
      <c r="EO51" s="376">
        <v>26168335.57</v>
      </c>
      <c r="EP51" s="376">
        <v>43020325.210000001</v>
      </c>
      <c r="EQ51" s="376">
        <v>20632990.120000001</v>
      </c>
      <c r="ER51" s="376">
        <v>28222092.870000001</v>
      </c>
      <c r="ES51" s="376">
        <v>127444455.40000001</v>
      </c>
      <c r="ET51" s="376">
        <v>24535941.960000001</v>
      </c>
      <c r="EU51" s="376">
        <v>91357443.420000002</v>
      </c>
      <c r="EV51" s="376">
        <v>20706614.620000001</v>
      </c>
      <c r="EW51" s="376">
        <v>0</v>
      </c>
      <c r="EX51" s="376">
        <v>0</v>
      </c>
      <c r="EY51" s="376"/>
      <c r="EZ51" s="376">
        <v>18000000</v>
      </c>
      <c r="FA51" s="376">
        <v>59000000</v>
      </c>
      <c r="FB51" s="376"/>
      <c r="FC51" s="376"/>
      <c r="FD51" s="376"/>
      <c r="FE51" s="376"/>
      <c r="FF51" s="376">
        <v>18000000</v>
      </c>
      <c r="FG51" s="376"/>
      <c r="FH51" s="376"/>
      <c r="FI51" s="376"/>
      <c r="FJ51" s="376"/>
      <c r="FK51" s="376"/>
      <c r="FL51" s="376"/>
      <c r="FM51" s="376"/>
      <c r="FN51" s="376"/>
      <c r="FO51" s="376"/>
      <c r="FP51" s="376"/>
      <c r="FQ51" s="376"/>
      <c r="FR51" s="376"/>
      <c r="FS51" s="376"/>
      <c r="FT51" s="376"/>
      <c r="FU51" s="376"/>
      <c r="FV51" s="376"/>
      <c r="FW51" s="376"/>
      <c r="FX51" s="376"/>
      <c r="FY51" s="376"/>
      <c r="FZ51" s="376"/>
      <c r="GA51" s="376"/>
      <c r="GB51" s="376"/>
      <c r="GC51" s="376"/>
      <c r="GD51" s="376"/>
      <c r="GE51" s="376"/>
      <c r="GF51" s="376"/>
      <c r="GG51" s="376"/>
      <c r="GH51" s="376"/>
      <c r="GI51" s="376"/>
      <c r="GJ51" s="376"/>
      <c r="GK51" s="376"/>
      <c r="GL51" s="376"/>
      <c r="GM51" s="376"/>
      <c r="GN51" s="376"/>
      <c r="GO51" s="376"/>
      <c r="GP51" s="376"/>
      <c r="GQ51" s="376"/>
      <c r="GR51" s="376"/>
      <c r="GS51" s="376"/>
      <c r="GT51" s="376"/>
      <c r="GU51" s="376"/>
      <c r="GV51" s="376"/>
      <c r="GW51" s="376"/>
      <c r="GX51" s="376"/>
      <c r="GY51" s="376"/>
      <c r="GZ51" s="376"/>
      <c r="HA51" s="376"/>
      <c r="HB51" s="376"/>
      <c r="HC51" s="376"/>
      <c r="HD51" s="376"/>
      <c r="HE51" s="376"/>
      <c r="HF51" s="376"/>
      <c r="HG51" s="376"/>
      <c r="HH51" s="376"/>
      <c r="HI51" s="376"/>
      <c r="HJ51" s="376"/>
      <c r="HK51" s="376"/>
      <c r="HL51" s="376"/>
      <c r="HM51" s="376"/>
      <c r="HN51" s="376"/>
      <c r="HO51" s="376"/>
      <c r="HP51" s="376"/>
      <c r="HQ51" s="376"/>
      <c r="HR51" s="376"/>
      <c r="HS51" s="376"/>
      <c r="HT51" s="376"/>
      <c r="HU51" s="376"/>
      <c r="HV51" s="376"/>
      <c r="HW51" s="376"/>
      <c r="HX51" s="376"/>
      <c r="HY51" s="376"/>
      <c r="HZ51" s="376"/>
      <c r="IA51" s="376"/>
      <c r="IB51" s="376"/>
      <c r="IC51" s="376"/>
      <c r="ID51" s="376"/>
      <c r="IE51" s="376"/>
      <c r="IF51" s="376"/>
      <c r="IG51" s="376"/>
      <c r="IH51" s="376"/>
      <c r="II51" s="376"/>
      <c r="IJ51" s="376"/>
      <c r="IK51" s="376"/>
      <c r="IL51" s="376"/>
      <c r="IM51" s="376"/>
      <c r="IN51" s="376"/>
      <c r="IO51" s="376"/>
      <c r="IP51" s="376"/>
      <c r="IQ51" s="376"/>
      <c r="IR51" s="376"/>
      <c r="IS51" s="376"/>
      <c r="IT51" s="376"/>
      <c r="IU51" s="376"/>
      <c r="IV51" s="376"/>
      <c r="IW51" s="376"/>
      <c r="IX51" s="376"/>
      <c r="IY51" s="376"/>
      <c r="IZ51" s="376"/>
      <c r="JA51" s="376"/>
      <c r="JB51" s="376"/>
      <c r="JC51" s="376"/>
      <c r="JD51" s="376"/>
      <c r="JE51" s="376"/>
      <c r="JF51" s="376"/>
      <c r="JG51" s="376"/>
      <c r="JH51" s="376"/>
      <c r="JI51" s="376"/>
      <c r="JJ51" s="376"/>
      <c r="JK51" s="376"/>
      <c r="JL51" s="376"/>
      <c r="JM51" s="376"/>
      <c r="JN51" s="376"/>
      <c r="JO51" s="376"/>
      <c r="JP51" s="376"/>
      <c r="JQ51" s="376"/>
      <c r="JR51" s="376"/>
      <c r="JS51" s="376"/>
      <c r="JT51" s="376"/>
      <c r="JU51" s="376"/>
      <c r="JV51" s="376"/>
      <c r="JW51" s="376"/>
      <c r="JX51" s="376"/>
      <c r="JY51" s="376"/>
      <c r="JZ51" s="376"/>
      <c r="KA51" s="376"/>
      <c r="KB51" s="376"/>
      <c r="KC51" s="376"/>
      <c r="KD51" s="376"/>
      <c r="KE51" s="376"/>
      <c r="KF51" s="376"/>
      <c r="KG51" s="376"/>
      <c r="KH51" s="376"/>
      <c r="KI51" s="376"/>
      <c r="KJ51" s="376"/>
      <c r="KK51" s="376"/>
      <c r="KL51" s="376"/>
      <c r="KM51" s="376"/>
      <c r="KN51" s="376"/>
      <c r="KO51" s="376"/>
      <c r="KP51" s="376"/>
      <c r="KQ51" s="376"/>
      <c r="KR51" s="376"/>
      <c r="KS51" s="376"/>
      <c r="KT51" s="376"/>
      <c r="KU51" s="376"/>
      <c r="KV51" s="376"/>
      <c r="KW51" s="376"/>
      <c r="KX51" s="376"/>
      <c r="KY51" s="376"/>
      <c r="KZ51" s="376"/>
      <c r="LA51" s="376"/>
      <c r="LB51" s="376"/>
      <c r="LC51" s="376"/>
      <c r="LD51" s="376"/>
      <c r="LE51" s="376"/>
      <c r="LF51" s="376"/>
      <c r="LG51" s="376"/>
      <c r="LH51" s="376"/>
      <c r="LI51" s="376"/>
    </row>
    <row r="52" spans="1:321" ht="30">
      <c r="D52" s="74">
        <v>7512</v>
      </c>
      <c r="E52" s="78" t="s">
        <v>120</v>
      </c>
      <c r="F52" s="104"/>
      <c r="G52" s="105"/>
      <c r="H52" s="105"/>
      <c r="I52" s="105"/>
      <c r="J52" s="105"/>
      <c r="K52" s="105"/>
      <c r="L52" s="105"/>
      <c r="M52" s="105"/>
      <c r="N52" s="105"/>
      <c r="O52" s="105"/>
      <c r="P52" s="105"/>
      <c r="Q52" s="106"/>
      <c r="R52" s="104"/>
      <c r="S52" s="105"/>
      <c r="T52" s="105"/>
      <c r="U52" s="105"/>
      <c r="V52" s="105"/>
      <c r="W52" s="105"/>
      <c r="X52" s="105"/>
      <c r="Y52" s="105"/>
      <c r="Z52" s="105"/>
      <c r="AA52" s="105"/>
      <c r="AB52" s="105"/>
      <c r="AC52" s="106"/>
      <c r="AD52" s="104"/>
      <c r="AE52" s="105"/>
      <c r="AF52" s="105"/>
      <c r="AG52" s="105"/>
      <c r="AH52" s="105"/>
      <c r="AI52" s="105"/>
      <c r="AJ52" s="105"/>
      <c r="AK52" s="105"/>
      <c r="AL52" s="105"/>
      <c r="AM52" s="105"/>
      <c r="AN52" s="105"/>
      <c r="AO52" s="106"/>
      <c r="AP52" s="104"/>
      <c r="AQ52" s="105"/>
      <c r="AR52" s="105"/>
      <c r="AS52" s="105"/>
      <c r="AT52" s="105"/>
      <c r="AU52" s="105"/>
      <c r="AV52" s="105"/>
      <c r="AW52" s="105"/>
      <c r="AX52" s="105"/>
      <c r="AY52" s="105"/>
      <c r="AZ52" s="105"/>
      <c r="BA52" s="106"/>
      <c r="BB52" s="104"/>
      <c r="BC52" s="105"/>
      <c r="BD52" s="105"/>
      <c r="BE52" s="105"/>
      <c r="BF52" s="105"/>
      <c r="BG52" s="105"/>
      <c r="BH52" s="105"/>
      <c r="BI52" s="105"/>
      <c r="BJ52" s="105"/>
      <c r="BK52" s="105"/>
      <c r="BL52" s="105"/>
      <c r="BM52" s="106"/>
      <c r="BN52" s="104"/>
      <c r="BO52" s="105"/>
      <c r="BP52" s="105"/>
      <c r="BQ52" s="105"/>
      <c r="BR52" s="105"/>
      <c r="BS52" s="105"/>
      <c r="BT52" s="105"/>
      <c r="BU52" s="105"/>
      <c r="BV52" s="105"/>
      <c r="BW52" s="105"/>
      <c r="BX52" s="105"/>
      <c r="BY52" s="106"/>
      <c r="BZ52" s="104"/>
      <c r="CA52" s="105"/>
      <c r="CB52" s="105"/>
      <c r="CC52" s="105"/>
      <c r="CD52" s="105"/>
      <c r="CE52" s="105"/>
      <c r="CF52" s="105"/>
      <c r="CG52" s="105"/>
      <c r="CH52" s="105"/>
      <c r="CI52" s="105"/>
      <c r="CJ52" s="105"/>
      <c r="CK52" s="105"/>
      <c r="CL52" s="104">
        <v>35315594.670000009</v>
      </c>
      <c r="CM52" s="105">
        <v>1296835.0099999998</v>
      </c>
      <c r="CN52" s="105">
        <v>1101008.7399999998</v>
      </c>
      <c r="CO52" s="105">
        <v>772062.14000000025</v>
      </c>
      <c r="CP52" s="105">
        <v>1139143.8399999999</v>
      </c>
      <c r="CQ52" s="105">
        <v>3391069.1199999996</v>
      </c>
      <c r="CR52" s="105">
        <v>59863883.469999999</v>
      </c>
      <c r="CS52" s="105">
        <v>650880.35000001104</v>
      </c>
      <c r="CT52" s="105">
        <v>107867.28</v>
      </c>
      <c r="CU52" s="105">
        <v>443723.68999999994</v>
      </c>
      <c r="CV52" s="105">
        <v>890239.71000000008</v>
      </c>
      <c r="CW52" s="106">
        <v>83544900.230000019</v>
      </c>
      <c r="CX52" s="104">
        <v>113399.21</v>
      </c>
      <c r="CY52" s="105">
        <v>291764.21999999997</v>
      </c>
      <c r="CZ52" s="105">
        <v>307940.25</v>
      </c>
      <c r="DA52" s="105">
        <v>796763.89</v>
      </c>
      <c r="DB52" s="105">
        <v>280177927.55000001</v>
      </c>
      <c r="DC52" s="105">
        <v>524720.3600000001</v>
      </c>
      <c r="DD52" s="105">
        <v>2030778.19</v>
      </c>
      <c r="DE52" s="105">
        <v>1036448.0800000001</v>
      </c>
      <c r="DF52" s="105">
        <v>686675.49999999988</v>
      </c>
      <c r="DG52" s="105">
        <v>667139.21999999974</v>
      </c>
      <c r="DH52" s="105">
        <v>3184747.73</v>
      </c>
      <c r="DI52" s="106">
        <v>995721.3</v>
      </c>
      <c r="DJ52" s="104">
        <v>709714.84</v>
      </c>
      <c r="DK52" s="105">
        <v>329970.52</v>
      </c>
      <c r="DL52" s="105">
        <v>500431461.46999997</v>
      </c>
      <c r="DM52" s="105">
        <v>70720087.209999979</v>
      </c>
      <c r="DN52" s="105">
        <v>844590.42999999993</v>
      </c>
      <c r="DO52" s="105">
        <v>69787474.810000002</v>
      </c>
      <c r="DP52" s="105">
        <v>4058101.87</v>
      </c>
      <c r="DQ52" s="105">
        <v>857073.49999999988</v>
      </c>
      <c r="DR52" s="105">
        <v>613054.99</v>
      </c>
      <c r="DS52" s="105">
        <v>5090658.8100000005</v>
      </c>
      <c r="DT52" s="105">
        <v>1224576.83</v>
      </c>
      <c r="DU52" s="106">
        <v>2875354.7999999993</v>
      </c>
      <c r="DV52" s="337">
        <v>329543.98</v>
      </c>
      <c r="DW52" s="337">
        <v>1518782.95</v>
      </c>
      <c r="DX52" s="337">
        <v>306080409.44999999</v>
      </c>
      <c r="DY52" s="337">
        <v>611208.74</v>
      </c>
      <c r="DZ52" s="337">
        <v>680920.6100000001</v>
      </c>
      <c r="EA52" s="337">
        <v>805822.66</v>
      </c>
      <c r="EB52" s="337">
        <v>466534.34</v>
      </c>
      <c r="EC52" s="373">
        <v>1171956.5900000001</v>
      </c>
      <c r="ED52" s="373">
        <v>584698.59</v>
      </c>
      <c r="EE52" s="373">
        <v>3292203.84</v>
      </c>
      <c r="EF52" s="373">
        <v>2120376.2599999998</v>
      </c>
      <c r="EG52" s="373">
        <v>14113738.050000001</v>
      </c>
      <c r="EH52" s="376"/>
      <c r="EI52" s="376"/>
      <c r="EK52" s="376"/>
      <c r="EL52" s="376"/>
      <c r="EM52" s="376"/>
      <c r="EN52" s="376"/>
      <c r="EO52" s="376"/>
      <c r="EP52" s="376"/>
      <c r="EQ52" s="376">
        <v>160221133.53999999</v>
      </c>
      <c r="ER52" s="376">
        <v>163344901.65000001</v>
      </c>
      <c r="ES52" s="376"/>
      <c r="ET52" s="376">
        <v>220322.84</v>
      </c>
      <c r="EU52" s="376">
        <v>191078.77</v>
      </c>
      <c r="EV52" s="376">
        <v>5273085.6500000004</v>
      </c>
      <c r="EW52" s="376">
        <v>494250833.62</v>
      </c>
      <c r="EX52" s="376">
        <v>7673073.0999999996</v>
      </c>
      <c r="EY52" s="376">
        <v>266189636.84999999</v>
      </c>
      <c r="EZ52" s="376">
        <v>15363581.189999999</v>
      </c>
      <c r="FA52" s="376">
        <v>13117458.42</v>
      </c>
      <c r="FB52" s="376">
        <v>16543113.73</v>
      </c>
      <c r="FC52" s="376">
        <v>18813731.219999999</v>
      </c>
      <c r="FD52" s="376">
        <v>38823788.329999998</v>
      </c>
      <c r="FE52" s="376">
        <v>23679982.34</v>
      </c>
      <c r="FF52" s="376">
        <v>25745826.41</v>
      </c>
      <c r="FG52" s="376"/>
      <c r="FH52" s="376"/>
      <c r="FI52" s="376"/>
      <c r="FJ52" s="376"/>
      <c r="FK52" s="376"/>
      <c r="FL52" s="376"/>
      <c r="FM52" s="376"/>
      <c r="FN52" s="376"/>
      <c r="FO52" s="376"/>
      <c r="FP52" s="376"/>
      <c r="FQ52" s="376"/>
      <c r="FR52" s="376"/>
      <c r="FS52" s="376"/>
      <c r="FT52" s="376"/>
      <c r="FU52" s="376"/>
      <c r="FV52" s="376"/>
      <c r="FW52" s="376"/>
      <c r="FX52" s="376"/>
      <c r="FY52" s="376"/>
      <c r="FZ52" s="376"/>
      <c r="GA52" s="376"/>
      <c r="GB52" s="376"/>
      <c r="GC52" s="376"/>
      <c r="GD52" s="376"/>
      <c r="GE52" s="376"/>
      <c r="GF52" s="376"/>
      <c r="GG52" s="376"/>
      <c r="GH52" s="376"/>
      <c r="GI52" s="376"/>
      <c r="GJ52" s="376"/>
      <c r="GK52" s="376"/>
      <c r="GL52" s="376"/>
      <c r="GM52" s="376"/>
      <c r="GN52" s="376"/>
      <c r="GO52" s="376"/>
      <c r="GP52" s="376"/>
      <c r="GQ52" s="376"/>
      <c r="GR52" s="376"/>
      <c r="GS52" s="376"/>
      <c r="GT52" s="376"/>
      <c r="GU52" s="376"/>
      <c r="GV52" s="376"/>
      <c r="GW52" s="376"/>
      <c r="GX52" s="376"/>
      <c r="GY52" s="376"/>
      <c r="GZ52" s="376"/>
      <c r="HA52" s="376"/>
      <c r="HB52" s="376"/>
      <c r="HC52" s="376"/>
      <c r="HD52" s="376"/>
      <c r="HE52" s="376"/>
      <c r="HF52" s="376"/>
      <c r="HG52" s="376"/>
      <c r="HH52" s="376"/>
      <c r="HI52" s="376"/>
      <c r="HJ52" s="376"/>
      <c r="HK52" s="376"/>
      <c r="HL52" s="376"/>
      <c r="HM52" s="376"/>
      <c r="HN52" s="376"/>
      <c r="HO52" s="376"/>
      <c r="HP52" s="376"/>
      <c r="HQ52" s="376"/>
      <c r="HR52" s="376"/>
      <c r="HS52" s="376"/>
      <c r="HT52" s="376"/>
      <c r="HU52" s="376"/>
      <c r="HV52" s="376"/>
      <c r="HW52" s="376"/>
      <c r="HX52" s="376"/>
      <c r="HY52" s="376"/>
      <c r="HZ52" s="376"/>
      <c r="IA52" s="376"/>
      <c r="IB52" s="376"/>
      <c r="IC52" s="376"/>
      <c r="ID52" s="376"/>
      <c r="IE52" s="376"/>
      <c r="IF52" s="376"/>
      <c r="IG52" s="376"/>
      <c r="IH52" s="376"/>
      <c r="II52" s="376"/>
      <c r="IJ52" s="376"/>
      <c r="IK52" s="376"/>
      <c r="IL52" s="376"/>
      <c r="IM52" s="376"/>
      <c r="IN52" s="376"/>
      <c r="IO52" s="376"/>
      <c r="IP52" s="376"/>
      <c r="IQ52" s="376"/>
      <c r="IR52" s="376"/>
      <c r="IS52" s="376"/>
      <c r="IT52" s="376"/>
      <c r="IU52" s="376"/>
      <c r="IV52" s="376"/>
      <c r="IW52" s="376"/>
      <c r="IX52" s="376"/>
      <c r="IY52" s="376"/>
      <c r="IZ52" s="376"/>
      <c r="JA52" s="376"/>
      <c r="JB52" s="376"/>
      <c r="JC52" s="376"/>
      <c r="JD52" s="376"/>
      <c r="JE52" s="376"/>
      <c r="JF52" s="376"/>
      <c r="JG52" s="376"/>
      <c r="JH52" s="376"/>
      <c r="JI52" s="376"/>
      <c r="JJ52" s="376"/>
      <c r="JK52" s="376"/>
      <c r="JL52" s="376"/>
      <c r="JM52" s="376"/>
      <c r="JN52" s="376"/>
      <c r="JO52" s="376"/>
      <c r="JP52" s="376"/>
      <c r="JQ52" s="376"/>
      <c r="JR52" s="376"/>
      <c r="JS52" s="376"/>
      <c r="JT52" s="376"/>
      <c r="JU52" s="376"/>
      <c r="JV52" s="376"/>
      <c r="JW52" s="376"/>
      <c r="JX52" s="376"/>
      <c r="JY52" s="376"/>
      <c r="JZ52" s="376"/>
      <c r="KA52" s="376"/>
      <c r="KB52" s="376"/>
      <c r="KC52" s="376"/>
      <c r="KD52" s="376"/>
      <c r="KE52" s="376"/>
      <c r="KF52" s="376"/>
      <c r="KG52" s="376"/>
      <c r="KH52" s="376"/>
      <c r="KI52" s="376"/>
      <c r="KJ52" s="376"/>
      <c r="KK52" s="376"/>
      <c r="KL52" s="376"/>
      <c r="KM52" s="376"/>
      <c r="KN52" s="376"/>
      <c r="KO52" s="376"/>
      <c r="KP52" s="376"/>
      <c r="KQ52" s="376"/>
      <c r="KR52" s="376"/>
      <c r="KS52" s="376"/>
      <c r="KT52" s="376"/>
      <c r="KU52" s="376"/>
      <c r="KV52" s="376"/>
      <c r="KW52" s="376"/>
      <c r="KX52" s="376"/>
      <c r="KY52" s="376"/>
      <c r="KZ52" s="376"/>
      <c r="LA52" s="376"/>
      <c r="LB52" s="376"/>
      <c r="LC52" s="376"/>
      <c r="LD52" s="376"/>
      <c r="LE52" s="376"/>
      <c r="LF52" s="376"/>
      <c r="LG52" s="376"/>
      <c r="LH52" s="376"/>
      <c r="LI52" s="376"/>
    </row>
    <row r="53" spans="1:321">
      <c r="A53" s="74">
        <v>4</v>
      </c>
      <c r="B53" s="74" t="s">
        <v>96</v>
      </c>
      <c r="E53" s="78" t="s">
        <v>122</v>
      </c>
      <c r="F53" s="104"/>
      <c r="G53" s="105"/>
      <c r="H53" s="105"/>
      <c r="I53" s="105"/>
      <c r="J53" s="105"/>
      <c r="K53" s="105"/>
      <c r="L53" s="105"/>
      <c r="M53" s="105"/>
      <c r="N53" s="105"/>
      <c r="O53" s="105"/>
      <c r="P53" s="105"/>
      <c r="Q53" s="106"/>
      <c r="R53" s="104"/>
      <c r="S53" s="105"/>
      <c r="T53" s="105"/>
      <c r="U53" s="105"/>
      <c r="V53" s="105"/>
      <c r="W53" s="105"/>
      <c r="X53" s="105"/>
      <c r="Y53" s="105"/>
      <c r="Z53" s="105"/>
      <c r="AA53" s="105"/>
      <c r="AB53" s="105"/>
      <c r="AC53" s="106"/>
      <c r="AD53" s="104"/>
      <c r="AE53" s="105"/>
      <c r="AF53" s="105"/>
      <c r="AG53" s="105"/>
      <c r="AH53" s="105"/>
      <c r="AI53" s="105"/>
      <c r="AJ53" s="105"/>
      <c r="AK53" s="105"/>
      <c r="AL53" s="105"/>
      <c r="AM53" s="105"/>
      <c r="AN53" s="105"/>
      <c r="AO53" s="106"/>
      <c r="AP53" s="104"/>
      <c r="AQ53" s="105"/>
      <c r="AR53" s="105"/>
      <c r="AS53" s="105"/>
      <c r="AT53" s="105"/>
      <c r="AU53" s="105"/>
      <c r="AV53" s="105"/>
      <c r="AW53" s="105"/>
      <c r="AX53" s="105"/>
      <c r="AY53" s="105"/>
      <c r="AZ53" s="105"/>
      <c r="BA53" s="106"/>
      <c r="BB53" s="104"/>
      <c r="BC53" s="105"/>
      <c r="BD53" s="105"/>
      <c r="BE53" s="105"/>
      <c r="BF53" s="105"/>
      <c r="BG53" s="105"/>
      <c r="BH53" s="105"/>
      <c r="BI53" s="105"/>
      <c r="BJ53" s="105"/>
      <c r="BK53" s="105"/>
      <c r="BL53" s="105"/>
      <c r="BM53" s="106"/>
      <c r="BN53" s="104"/>
      <c r="BO53" s="105"/>
      <c r="BP53" s="105"/>
      <c r="BQ53" s="105"/>
      <c r="BR53" s="105"/>
      <c r="BS53" s="105"/>
      <c r="BT53" s="105"/>
      <c r="BU53" s="105"/>
      <c r="BV53" s="105"/>
      <c r="BW53" s="105"/>
      <c r="BX53" s="105"/>
      <c r="BY53" s="106"/>
      <c r="BZ53" s="104"/>
      <c r="CA53" s="105"/>
      <c r="CB53" s="105"/>
      <c r="CC53" s="105"/>
      <c r="CD53" s="105"/>
      <c r="CE53" s="105"/>
      <c r="CF53" s="105"/>
      <c r="CG53" s="105"/>
      <c r="CH53" s="105"/>
      <c r="CI53" s="105"/>
      <c r="CJ53" s="105"/>
      <c r="CK53" s="105"/>
      <c r="CL53" s="104">
        <v>94307949.460000023</v>
      </c>
      <c r="CM53" s="105">
        <v>96306254.559999973</v>
      </c>
      <c r="CN53" s="105">
        <v>105643727.31999998</v>
      </c>
      <c r="CO53" s="105">
        <v>123882956.18999998</v>
      </c>
      <c r="CP53" s="105">
        <v>104952049.41000001</v>
      </c>
      <c r="CQ53" s="105">
        <v>107208498.05000001</v>
      </c>
      <c r="CR53" s="105">
        <v>183973851.75</v>
      </c>
      <c r="CS53" s="105">
        <v>153443488.11999997</v>
      </c>
      <c r="CT53" s="105">
        <v>138489025.28</v>
      </c>
      <c r="CU53" s="105">
        <v>110071743.03999998</v>
      </c>
      <c r="CV53" s="105">
        <v>108715971.88000003</v>
      </c>
      <c r="CW53" s="106">
        <v>215842736.36999997</v>
      </c>
      <c r="CX53" s="104">
        <v>79942495.040000007</v>
      </c>
      <c r="CY53" s="105">
        <v>127014848.97</v>
      </c>
      <c r="CZ53" s="105">
        <v>138520718.91999999</v>
      </c>
      <c r="DA53" s="105">
        <v>187643170.75</v>
      </c>
      <c r="DB53" s="105">
        <v>202332268.41999999</v>
      </c>
      <c r="DC53" s="105">
        <v>160054179.16999999</v>
      </c>
      <c r="DD53" s="105">
        <v>157652918.66</v>
      </c>
      <c r="DE53" s="105">
        <v>164821601.02000001</v>
      </c>
      <c r="DF53" s="105">
        <v>147812523.28</v>
      </c>
      <c r="DG53" s="105">
        <v>183488295.22999999</v>
      </c>
      <c r="DH53" s="105">
        <v>103670820.14</v>
      </c>
      <c r="DI53" s="106">
        <v>238900713.08000001</v>
      </c>
      <c r="DJ53" s="104">
        <v>122995229.47000003</v>
      </c>
      <c r="DK53" s="105">
        <v>148045843.31000003</v>
      </c>
      <c r="DL53" s="105">
        <v>173787626.72999999</v>
      </c>
      <c r="DM53" s="105">
        <v>246732915.36000001</v>
      </c>
      <c r="DN53" s="105">
        <v>116025153.78000002</v>
      </c>
      <c r="DO53" s="105">
        <v>215435486.06999999</v>
      </c>
      <c r="DP53" s="105">
        <v>183206323.35000005</v>
      </c>
      <c r="DQ53" s="105">
        <v>140381694.63</v>
      </c>
      <c r="DR53" s="105">
        <v>309275945.12000006</v>
      </c>
      <c r="DS53" s="105">
        <v>110895845.78000002</v>
      </c>
      <c r="DT53" s="105">
        <v>112390835.38000003</v>
      </c>
      <c r="DU53" s="106">
        <v>203117834.02999997</v>
      </c>
      <c r="DV53" s="337">
        <v>103413046.31</v>
      </c>
      <c r="DW53" s="337">
        <v>102142955.61000003</v>
      </c>
      <c r="DX53" s="337">
        <v>146200718.82999995</v>
      </c>
      <c r="DY53" s="337">
        <v>109135680.37</v>
      </c>
      <c r="DZ53" s="370">
        <v>126288268.34999999</v>
      </c>
      <c r="EA53" s="370"/>
      <c r="EC53" s="373"/>
      <c r="ED53" s="373"/>
      <c r="EE53" s="373"/>
      <c r="EF53" s="373"/>
      <c r="EG53" s="373"/>
      <c r="EH53" s="376"/>
      <c r="EI53" s="376"/>
      <c r="EJ53" s="376"/>
      <c r="EK53" s="376"/>
      <c r="EL53" s="376"/>
      <c r="EM53" s="376"/>
      <c r="EN53" s="376"/>
      <c r="EO53" s="376"/>
      <c r="EP53" s="376"/>
      <c r="EQ53" s="376">
        <v>53180290.399999999</v>
      </c>
      <c r="ER53" s="376">
        <v>57739544.189999998</v>
      </c>
      <c r="ES53" s="376"/>
      <c r="ET53" s="376">
        <v>104498495.13</v>
      </c>
      <c r="EU53" s="376">
        <v>123153743.48</v>
      </c>
      <c r="EV53" s="376">
        <v>192481569.78999999</v>
      </c>
      <c r="EW53" s="376">
        <v>172255329.59999999</v>
      </c>
      <c r="EX53" s="376">
        <v>218705424.59</v>
      </c>
      <c r="EY53" s="376"/>
      <c r="EZ53" s="376"/>
      <c r="FA53" s="376"/>
      <c r="FB53" s="376"/>
      <c r="FC53" s="376"/>
      <c r="FD53" s="376"/>
      <c r="FE53" s="376"/>
      <c r="FF53" s="376"/>
      <c r="FG53" s="376"/>
      <c r="FH53" s="376"/>
      <c r="FI53" s="376"/>
      <c r="FJ53" s="376"/>
      <c r="FK53" s="376"/>
      <c r="FL53" s="376"/>
      <c r="FM53" s="376"/>
      <c r="FN53" s="376"/>
      <c r="FO53" s="376"/>
      <c r="FP53" s="376"/>
      <c r="FQ53" s="376"/>
      <c r="FR53" s="376"/>
      <c r="FS53" s="376"/>
      <c r="FT53" s="376"/>
      <c r="FU53" s="376"/>
      <c r="FV53" s="376"/>
      <c r="FW53" s="376"/>
      <c r="FX53" s="376"/>
      <c r="FY53" s="376"/>
      <c r="FZ53" s="376"/>
      <c r="GA53" s="376"/>
      <c r="GB53" s="376"/>
      <c r="GC53" s="376"/>
      <c r="GD53" s="376"/>
      <c r="GE53" s="376"/>
      <c r="GF53" s="376"/>
      <c r="GG53" s="376"/>
      <c r="GH53" s="376"/>
      <c r="GI53" s="376"/>
      <c r="GJ53" s="376"/>
      <c r="GK53" s="376"/>
      <c r="GL53" s="376"/>
      <c r="GM53" s="376"/>
      <c r="GN53" s="376"/>
      <c r="GO53" s="376"/>
      <c r="GP53" s="376"/>
      <c r="GQ53" s="376"/>
      <c r="GR53" s="376"/>
      <c r="GS53" s="376"/>
      <c r="GT53" s="376"/>
      <c r="GU53" s="376"/>
      <c r="GV53" s="376"/>
      <c r="GW53" s="376"/>
      <c r="GX53" s="376"/>
      <c r="GY53" s="376"/>
      <c r="GZ53" s="376"/>
      <c r="HA53" s="376"/>
      <c r="HB53" s="376"/>
      <c r="HC53" s="376"/>
      <c r="HD53" s="376"/>
      <c r="HE53" s="376"/>
      <c r="HF53" s="376"/>
      <c r="HG53" s="376"/>
      <c r="HH53" s="376"/>
      <c r="HI53" s="376"/>
      <c r="HJ53" s="376"/>
      <c r="HK53" s="376"/>
      <c r="HL53" s="376"/>
      <c r="HM53" s="376"/>
      <c r="HN53" s="376"/>
      <c r="HO53" s="376"/>
      <c r="HP53" s="376"/>
      <c r="HQ53" s="376"/>
      <c r="HR53" s="376"/>
      <c r="HS53" s="376"/>
      <c r="HT53" s="376"/>
      <c r="HU53" s="376"/>
      <c r="HV53" s="376"/>
      <c r="HW53" s="376"/>
      <c r="HX53" s="376"/>
      <c r="HY53" s="376"/>
      <c r="HZ53" s="376"/>
      <c r="IA53" s="376"/>
      <c r="IB53" s="376"/>
      <c r="IC53" s="376"/>
      <c r="ID53" s="376"/>
      <c r="IE53" s="376"/>
      <c r="IF53" s="376"/>
      <c r="IG53" s="376"/>
      <c r="IH53" s="376"/>
      <c r="II53" s="376"/>
      <c r="IJ53" s="376"/>
      <c r="IK53" s="376"/>
      <c r="IL53" s="376"/>
      <c r="IM53" s="376"/>
      <c r="IN53" s="376"/>
      <c r="IO53" s="376"/>
      <c r="IP53" s="376"/>
      <c r="IQ53" s="376"/>
      <c r="IR53" s="376"/>
      <c r="IS53" s="376"/>
      <c r="IT53" s="376"/>
      <c r="IU53" s="376"/>
      <c r="IV53" s="376"/>
      <c r="IW53" s="376"/>
      <c r="IX53" s="376"/>
      <c r="IY53" s="376"/>
      <c r="IZ53" s="376"/>
      <c r="JA53" s="376"/>
      <c r="JB53" s="376"/>
      <c r="JC53" s="376"/>
      <c r="JD53" s="376"/>
      <c r="JE53" s="376"/>
      <c r="JF53" s="376"/>
      <c r="JG53" s="376"/>
      <c r="JH53" s="376"/>
      <c r="JI53" s="376"/>
      <c r="JJ53" s="376"/>
      <c r="JK53" s="376"/>
      <c r="JL53" s="376"/>
      <c r="JM53" s="376"/>
      <c r="JN53" s="376"/>
      <c r="JO53" s="376"/>
      <c r="JP53" s="376"/>
      <c r="JQ53" s="376"/>
      <c r="JR53" s="376"/>
      <c r="JS53" s="376"/>
      <c r="JT53" s="376"/>
      <c r="JU53" s="376"/>
      <c r="JV53" s="376"/>
      <c r="JW53" s="376"/>
      <c r="JX53" s="376"/>
      <c r="JY53" s="376"/>
      <c r="JZ53" s="376"/>
      <c r="KA53" s="376"/>
      <c r="KB53" s="376"/>
      <c r="KC53" s="376"/>
      <c r="KD53" s="376"/>
      <c r="KE53" s="376"/>
      <c r="KF53" s="376"/>
      <c r="KG53" s="376"/>
      <c r="KH53" s="376"/>
      <c r="KI53" s="376"/>
      <c r="KJ53" s="376"/>
      <c r="KK53" s="376"/>
      <c r="KL53" s="376"/>
      <c r="KM53" s="376"/>
      <c r="KN53" s="376"/>
      <c r="KO53" s="376"/>
      <c r="KP53" s="376"/>
      <c r="KQ53" s="376"/>
      <c r="KR53" s="376"/>
      <c r="KS53" s="376"/>
      <c r="KT53" s="376"/>
      <c r="KU53" s="376"/>
      <c r="KV53" s="376"/>
      <c r="KW53" s="376"/>
      <c r="KX53" s="376"/>
      <c r="KY53" s="376"/>
      <c r="KZ53" s="376"/>
      <c r="LA53" s="376"/>
      <c r="LB53" s="376"/>
      <c r="LC53" s="376"/>
      <c r="LD53" s="376"/>
      <c r="LE53" s="376"/>
      <c r="LF53" s="376"/>
      <c r="LG53" s="376"/>
      <c r="LH53" s="376"/>
      <c r="LI53" s="376"/>
    </row>
    <row r="54" spans="1:321">
      <c r="A54" s="74" t="s">
        <v>96</v>
      </c>
      <c r="B54" s="74">
        <v>41</v>
      </c>
      <c r="D54" s="74">
        <v>41</v>
      </c>
      <c r="E54" s="78" t="s">
        <v>124</v>
      </c>
      <c r="F54" s="104"/>
      <c r="G54" s="105"/>
      <c r="H54" s="105"/>
      <c r="I54" s="105"/>
      <c r="J54" s="105"/>
      <c r="K54" s="105"/>
      <c r="L54" s="105"/>
      <c r="M54" s="105"/>
      <c r="N54" s="105"/>
      <c r="O54" s="105"/>
      <c r="P54" s="105"/>
      <c r="Q54" s="106"/>
      <c r="R54" s="104"/>
      <c r="S54" s="105"/>
      <c r="T54" s="105"/>
      <c r="U54" s="105"/>
      <c r="V54" s="105"/>
      <c r="W54" s="105"/>
      <c r="X54" s="105"/>
      <c r="Y54" s="105"/>
      <c r="Z54" s="105"/>
      <c r="AA54" s="105"/>
      <c r="AB54" s="105"/>
      <c r="AC54" s="106"/>
      <c r="AD54" s="104"/>
      <c r="AE54" s="105"/>
      <c r="AF54" s="105"/>
      <c r="AG54" s="105"/>
      <c r="AH54" s="105"/>
      <c r="AI54" s="105"/>
      <c r="AJ54" s="105"/>
      <c r="AK54" s="105"/>
      <c r="AL54" s="105"/>
      <c r="AM54" s="105"/>
      <c r="AN54" s="105"/>
      <c r="AO54" s="106"/>
      <c r="AP54" s="104"/>
      <c r="AQ54" s="105"/>
      <c r="AR54" s="105"/>
      <c r="AS54" s="105"/>
      <c r="AT54" s="105"/>
      <c r="AU54" s="105"/>
      <c r="AV54" s="105"/>
      <c r="AW54" s="105"/>
      <c r="AX54" s="105"/>
      <c r="AY54" s="105"/>
      <c r="AZ54" s="105"/>
      <c r="BA54" s="106"/>
      <c r="BB54" s="104"/>
      <c r="BC54" s="105"/>
      <c r="BD54" s="105"/>
      <c r="BE54" s="105"/>
      <c r="BF54" s="105"/>
      <c r="BG54" s="105"/>
      <c r="BH54" s="105"/>
      <c r="BI54" s="105"/>
      <c r="BJ54" s="105"/>
      <c r="BK54" s="105"/>
      <c r="BL54" s="105"/>
      <c r="BM54" s="106"/>
      <c r="BN54" s="104"/>
      <c r="BO54" s="105"/>
      <c r="BP54" s="105"/>
      <c r="BQ54" s="105"/>
      <c r="BR54" s="105"/>
      <c r="BS54" s="105"/>
      <c r="BT54" s="105"/>
      <c r="BU54" s="105"/>
      <c r="BV54" s="105"/>
      <c r="BW54" s="105"/>
      <c r="BX54" s="105"/>
      <c r="BY54" s="106"/>
      <c r="BZ54" s="104"/>
      <c r="CA54" s="105"/>
      <c r="CB54" s="105"/>
      <c r="CC54" s="105"/>
      <c r="CD54" s="105"/>
      <c r="CE54" s="105"/>
      <c r="CF54" s="105"/>
      <c r="CG54" s="105"/>
      <c r="CH54" s="105"/>
      <c r="CI54" s="105"/>
      <c r="CJ54" s="105"/>
      <c r="CK54" s="105"/>
      <c r="CL54" s="104">
        <v>37559259.920000024</v>
      </c>
      <c r="CM54" s="105">
        <v>43448523.989999987</v>
      </c>
      <c r="CN54" s="105">
        <v>45712746.45000001</v>
      </c>
      <c r="CO54" s="105">
        <v>66765798.219999984</v>
      </c>
      <c r="CP54" s="105">
        <v>47578093.07</v>
      </c>
      <c r="CQ54" s="105">
        <v>39972707.770000003</v>
      </c>
      <c r="CR54" s="105">
        <v>52244035.139999993</v>
      </c>
      <c r="CS54" s="105">
        <v>46109305.099999987</v>
      </c>
      <c r="CT54" s="105">
        <v>64428387.520000018</v>
      </c>
      <c r="CU54" s="105">
        <v>44963115.269999988</v>
      </c>
      <c r="CV54" s="105">
        <v>46191093.280000009</v>
      </c>
      <c r="CW54" s="106">
        <v>70669565.129999951</v>
      </c>
      <c r="CX54" s="104">
        <v>21406349.600000001</v>
      </c>
      <c r="CY54" s="105">
        <v>34812757.530000001</v>
      </c>
      <c r="CZ54" s="105">
        <v>47702041.880000003</v>
      </c>
      <c r="DA54" s="105">
        <v>82349471.900000006</v>
      </c>
      <c r="DB54" s="105">
        <v>49949051.460000001</v>
      </c>
      <c r="DC54" s="105">
        <v>157652918.66</v>
      </c>
      <c r="DD54" s="105">
        <v>45833422.189999998</v>
      </c>
      <c r="DE54" s="105">
        <v>50688339.799999997</v>
      </c>
      <c r="DF54" s="105">
        <v>59253752.030000001</v>
      </c>
      <c r="DG54" s="105">
        <v>56219372.969999999</v>
      </c>
      <c r="DH54" s="105">
        <v>36609532.700000003</v>
      </c>
      <c r="DI54" s="106">
        <v>105642624.81</v>
      </c>
      <c r="DJ54" s="104">
        <v>40781953.019999988</v>
      </c>
      <c r="DK54" s="105">
        <v>45944664.780000031</v>
      </c>
      <c r="DL54" s="105">
        <v>56680452.190000005</v>
      </c>
      <c r="DM54" s="105">
        <v>64330063.780000009</v>
      </c>
      <c r="DN54" s="105">
        <v>59571599.050000004</v>
      </c>
      <c r="DO54" s="105">
        <v>46793158.849999994</v>
      </c>
      <c r="DP54" s="105">
        <v>57574449.550000034</v>
      </c>
      <c r="DQ54" s="105">
        <v>43874279.889999986</v>
      </c>
      <c r="DR54" s="105">
        <v>67422898.13000001</v>
      </c>
      <c r="DS54" s="105">
        <v>46476897.330000006</v>
      </c>
      <c r="DT54" s="105">
        <v>49435943.500000015</v>
      </c>
      <c r="DU54" s="106">
        <v>80350897.759999931</v>
      </c>
      <c r="DV54" s="337">
        <v>41183127.179999992</v>
      </c>
      <c r="DW54" s="337">
        <v>44161664.020000011</v>
      </c>
      <c r="DX54" s="337">
        <v>56793036.859999985</v>
      </c>
      <c r="DY54" s="337">
        <v>39745019.130000018</v>
      </c>
      <c r="DZ54" s="370">
        <v>52886075.979999997</v>
      </c>
      <c r="EA54" s="370"/>
      <c r="EC54" s="373"/>
      <c r="ED54" s="373"/>
      <c r="EE54" s="373"/>
      <c r="EF54" s="373"/>
      <c r="EG54" s="373"/>
      <c r="ET54" s="376">
        <v>17822596.359999999</v>
      </c>
      <c r="EU54" s="376">
        <v>53222053.950000003</v>
      </c>
      <c r="EV54" s="376">
        <v>94277740.469999999</v>
      </c>
      <c r="EW54" s="376">
        <v>59024234.859999999</v>
      </c>
      <c r="EX54" s="376">
        <v>57053271.649999999</v>
      </c>
      <c r="EY54" s="376"/>
      <c r="EZ54" s="376"/>
      <c r="FA54" s="376"/>
      <c r="FB54" s="376"/>
      <c r="FC54" s="376"/>
      <c r="FD54" s="376"/>
      <c r="FE54" s="376"/>
      <c r="FF54" s="376"/>
      <c r="FG54" s="376"/>
      <c r="FH54" s="376"/>
      <c r="FI54" s="376"/>
      <c r="FJ54" s="376"/>
      <c r="FK54" s="376"/>
      <c r="FL54" s="376"/>
      <c r="FM54" s="376"/>
      <c r="FN54" s="376"/>
      <c r="FO54" s="376"/>
      <c r="FP54" s="376"/>
      <c r="FQ54" s="376"/>
      <c r="FR54" s="376"/>
      <c r="FS54" s="376"/>
      <c r="FT54" s="376"/>
      <c r="FU54" s="376"/>
      <c r="FV54" s="376"/>
      <c r="FW54" s="376"/>
      <c r="FX54" s="376"/>
      <c r="FY54" s="376"/>
      <c r="FZ54" s="376"/>
      <c r="GA54" s="376"/>
      <c r="GB54" s="376"/>
      <c r="GC54" s="376"/>
      <c r="GD54" s="376"/>
      <c r="GE54" s="376"/>
      <c r="GF54" s="376"/>
      <c r="GG54" s="376"/>
      <c r="GH54" s="376"/>
      <c r="GI54" s="376"/>
      <c r="GJ54" s="376"/>
      <c r="GK54" s="376"/>
      <c r="GL54" s="376"/>
      <c r="GM54" s="376"/>
      <c r="GN54" s="376"/>
      <c r="GO54" s="376"/>
      <c r="GP54" s="376"/>
      <c r="GQ54" s="376"/>
      <c r="GR54" s="376"/>
      <c r="GS54" s="376"/>
      <c r="GT54" s="376"/>
      <c r="GU54" s="376"/>
      <c r="GV54" s="376"/>
      <c r="GW54" s="376"/>
      <c r="GX54" s="376"/>
      <c r="GY54" s="376"/>
      <c r="GZ54" s="376"/>
      <c r="HA54" s="376"/>
      <c r="HB54" s="376"/>
      <c r="HC54" s="376"/>
      <c r="HD54" s="376"/>
      <c r="HE54" s="376"/>
      <c r="HF54" s="376"/>
      <c r="HG54" s="376"/>
      <c r="HH54" s="376"/>
      <c r="HI54" s="376"/>
      <c r="HJ54" s="376"/>
      <c r="HK54" s="376"/>
      <c r="HL54" s="376"/>
      <c r="HM54" s="376"/>
      <c r="HN54" s="376"/>
      <c r="HO54" s="376"/>
      <c r="HP54" s="376"/>
      <c r="HQ54" s="376"/>
      <c r="HR54" s="376"/>
      <c r="HS54" s="376"/>
      <c r="HT54" s="376"/>
      <c r="HU54" s="376"/>
      <c r="HV54" s="376"/>
      <c r="HW54" s="376"/>
      <c r="HX54" s="376"/>
      <c r="HY54" s="376"/>
      <c r="HZ54" s="376"/>
      <c r="IA54" s="376"/>
      <c r="IB54" s="376"/>
      <c r="IC54" s="376"/>
      <c r="ID54" s="376"/>
      <c r="IE54" s="376"/>
      <c r="IF54" s="376"/>
      <c r="IG54" s="376"/>
      <c r="IH54" s="376"/>
      <c r="II54" s="376"/>
      <c r="IJ54" s="376"/>
      <c r="IK54" s="376"/>
      <c r="IL54" s="376"/>
      <c r="IM54" s="376"/>
      <c r="IN54" s="376"/>
      <c r="IO54" s="376"/>
      <c r="IP54" s="376"/>
      <c r="IQ54" s="376"/>
      <c r="IR54" s="376"/>
      <c r="IS54" s="376"/>
      <c r="IT54" s="376"/>
      <c r="IU54" s="376"/>
      <c r="IV54" s="376"/>
      <c r="IW54" s="376"/>
      <c r="IX54" s="376"/>
      <c r="IY54" s="376"/>
      <c r="IZ54" s="376"/>
      <c r="JA54" s="376"/>
      <c r="JB54" s="376"/>
      <c r="JC54" s="376"/>
      <c r="JD54" s="376"/>
      <c r="JE54" s="376"/>
      <c r="JF54" s="376"/>
      <c r="JG54" s="376"/>
      <c r="JH54" s="376"/>
      <c r="JI54" s="376"/>
      <c r="JJ54" s="376"/>
      <c r="JK54" s="376"/>
      <c r="JL54" s="376"/>
      <c r="JM54" s="376"/>
      <c r="JN54" s="376"/>
      <c r="JO54" s="376"/>
      <c r="JP54" s="376"/>
      <c r="JQ54" s="376"/>
      <c r="JR54" s="376"/>
      <c r="JS54" s="376"/>
      <c r="JT54" s="376"/>
      <c r="JU54" s="376"/>
      <c r="JV54" s="376"/>
      <c r="JW54" s="376"/>
      <c r="JX54" s="376"/>
      <c r="JY54" s="376"/>
      <c r="JZ54" s="376"/>
      <c r="KA54" s="376"/>
      <c r="KB54" s="376"/>
      <c r="KC54" s="376"/>
      <c r="KD54" s="376"/>
      <c r="KE54" s="376"/>
      <c r="KF54" s="376"/>
      <c r="KG54" s="376"/>
      <c r="KH54" s="376"/>
      <c r="KI54" s="376"/>
      <c r="KJ54" s="376"/>
      <c r="KK54" s="376"/>
      <c r="KL54" s="376"/>
      <c r="KM54" s="376"/>
      <c r="KN54" s="376"/>
      <c r="KO54" s="376"/>
      <c r="KP54" s="376"/>
      <c r="KQ54" s="376"/>
      <c r="KR54" s="376"/>
      <c r="KS54" s="376"/>
      <c r="KT54" s="376"/>
      <c r="KU54" s="376"/>
      <c r="KV54" s="376"/>
      <c r="KW54" s="376"/>
      <c r="KX54" s="376"/>
      <c r="KY54" s="376"/>
      <c r="KZ54" s="376"/>
      <c r="LA54" s="376"/>
      <c r="LB54" s="376"/>
      <c r="LC54" s="376"/>
      <c r="LD54" s="376"/>
      <c r="LE54" s="376"/>
      <c r="LF54" s="376"/>
      <c r="LG54" s="376"/>
      <c r="LH54" s="376"/>
      <c r="LI54" s="376"/>
    </row>
    <row r="55" spans="1:321" ht="30">
      <c r="C55" s="74">
        <v>411</v>
      </c>
      <c r="D55" s="74">
        <v>411</v>
      </c>
      <c r="E55" s="78" t="s">
        <v>126</v>
      </c>
      <c r="F55" s="104"/>
      <c r="G55" s="105"/>
      <c r="H55" s="105"/>
      <c r="I55" s="105"/>
      <c r="J55" s="105"/>
      <c r="K55" s="105"/>
      <c r="L55" s="105"/>
      <c r="M55" s="105"/>
      <c r="N55" s="105"/>
      <c r="O55" s="105"/>
      <c r="P55" s="105"/>
      <c r="Q55" s="106"/>
      <c r="R55" s="104"/>
      <c r="S55" s="105"/>
      <c r="T55" s="105"/>
      <c r="U55" s="105"/>
      <c r="V55" s="105"/>
      <c r="W55" s="105"/>
      <c r="X55" s="105"/>
      <c r="Y55" s="105"/>
      <c r="Z55" s="105"/>
      <c r="AA55" s="105"/>
      <c r="AB55" s="105"/>
      <c r="AC55" s="106"/>
      <c r="AD55" s="104"/>
      <c r="AE55" s="105"/>
      <c r="AF55" s="105"/>
      <c r="AG55" s="105"/>
      <c r="AH55" s="105"/>
      <c r="AI55" s="105"/>
      <c r="AJ55" s="105"/>
      <c r="AK55" s="105"/>
      <c r="AL55" s="105"/>
      <c r="AM55" s="105"/>
      <c r="AN55" s="105"/>
      <c r="AO55" s="106"/>
      <c r="AP55" s="104"/>
      <c r="AQ55" s="105"/>
      <c r="AR55" s="105"/>
      <c r="AS55" s="105"/>
      <c r="AT55" s="105"/>
      <c r="AU55" s="105"/>
      <c r="AV55" s="105"/>
      <c r="AW55" s="105"/>
      <c r="AX55" s="105"/>
      <c r="AY55" s="105"/>
      <c r="AZ55" s="105"/>
      <c r="BA55" s="106"/>
      <c r="BB55" s="104"/>
      <c r="BC55" s="105"/>
      <c r="BD55" s="105"/>
      <c r="BE55" s="105"/>
      <c r="BF55" s="105"/>
      <c r="BG55" s="105"/>
      <c r="BH55" s="105"/>
      <c r="BI55" s="105"/>
      <c r="BJ55" s="105"/>
      <c r="BK55" s="105"/>
      <c r="BL55" s="105"/>
      <c r="BM55" s="106"/>
      <c r="BN55" s="104"/>
      <c r="BO55" s="105"/>
      <c r="BP55" s="105"/>
      <c r="BQ55" s="105"/>
      <c r="BR55" s="105"/>
      <c r="BS55" s="105"/>
      <c r="BT55" s="105"/>
      <c r="BU55" s="105"/>
      <c r="BV55" s="105"/>
      <c r="BW55" s="105"/>
      <c r="BX55" s="105"/>
      <c r="BY55" s="106"/>
      <c r="BZ55" s="104"/>
      <c r="CA55" s="105"/>
      <c r="CB55" s="105"/>
      <c r="CC55" s="105"/>
      <c r="CD55" s="105"/>
      <c r="CE55" s="105"/>
      <c r="CF55" s="105"/>
      <c r="CG55" s="105"/>
      <c r="CH55" s="105"/>
      <c r="CI55" s="105"/>
      <c r="CJ55" s="105"/>
      <c r="CK55" s="105"/>
      <c r="CL55" s="104">
        <v>30971376.560000021</v>
      </c>
      <c r="CM55" s="105">
        <v>31767543.569999989</v>
      </c>
      <c r="CN55" s="105">
        <v>27281136.950000007</v>
      </c>
      <c r="CO55" s="105">
        <v>29258745.93999999</v>
      </c>
      <c r="CP55" s="105">
        <v>36008593.489999995</v>
      </c>
      <c r="CQ55" s="105">
        <v>25859054.300000004</v>
      </c>
      <c r="CR55" s="105">
        <v>34643447.109999992</v>
      </c>
      <c r="CS55" s="105">
        <v>30708364.169999976</v>
      </c>
      <c r="CT55" s="105">
        <v>31076205.190000027</v>
      </c>
      <c r="CU55" s="105">
        <v>30090664.149999991</v>
      </c>
      <c r="CV55" s="105">
        <v>33509791.740000006</v>
      </c>
      <c r="CW55" s="106">
        <v>29829446.999999981</v>
      </c>
      <c r="CX55" s="104">
        <v>23924065.489999998</v>
      </c>
      <c r="CY55" s="105">
        <v>21726936.789999999</v>
      </c>
      <c r="CZ55" s="105">
        <v>28535773.460000001</v>
      </c>
      <c r="DA55" s="105">
        <v>41975696.229999997</v>
      </c>
      <c r="DB55" s="105">
        <v>33852284.299999997</v>
      </c>
      <c r="DC55" s="105">
        <v>24811426.859999999</v>
      </c>
      <c r="DD55" s="105">
        <v>34292978.649999999</v>
      </c>
      <c r="DE55" s="105">
        <v>31454503.149999999</v>
      </c>
      <c r="DF55" s="105">
        <v>30286190.710000001</v>
      </c>
      <c r="DG55" s="105">
        <v>29992284.260000002</v>
      </c>
      <c r="DH55" s="105">
        <v>33842065.600000001</v>
      </c>
      <c r="DI55" s="106">
        <v>52649267.810000002</v>
      </c>
      <c r="DJ55" s="104">
        <v>31417131.419999998</v>
      </c>
      <c r="DK55" s="105">
        <v>31713123.150000025</v>
      </c>
      <c r="DL55" s="105">
        <v>31097646.160000004</v>
      </c>
      <c r="DM55" s="105">
        <v>30027106.569999997</v>
      </c>
      <c r="DN55" s="105">
        <v>30719874.460000001</v>
      </c>
      <c r="DO55" s="105">
        <v>31555486.389999993</v>
      </c>
      <c r="DP55" s="105">
        <v>33924786.88000004</v>
      </c>
      <c r="DQ55" s="105">
        <v>28021328.509999987</v>
      </c>
      <c r="DR55" s="105">
        <v>34903249.240000002</v>
      </c>
      <c r="DS55" s="105">
        <v>29141461.659999989</v>
      </c>
      <c r="DT55" s="105">
        <v>35946041.440000005</v>
      </c>
      <c r="DU55" s="106">
        <v>33709845.93999996</v>
      </c>
      <c r="DV55" s="337">
        <v>31820224.66</v>
      </c>
      <c r="DW55" s="337">
        <v>30464008.450000003</v>
      </c>
      <c r="DX55" s="337">
        <v>35219650.600000001</v>
      </c>
      <c r="DY55" s="337">
        <v>31553560.68</v>
      </c>
      <c r="DZ55" s="371">
        <v>38195596.229999997</v>
      </c>
      <c r="EA55" s="337">
        <v>31848022.640000001</v>
      </c>
      <c r="EB55" s="337">
        <v>38170479.030000001</v>
      </c>
      <c r="EC55" s="373">
        <v>34615240.759999998</v>
      </c>
      <c r="ED55" s="373">
        <v>35860750.060000002</v>
      </c>
      <c r="EE55" s="373">
        <v>36033379.700000003</v>
      </c>
      <c r="EF55" s="373">
        <v>38323683.899999999</v>
      </c>
      <c r="EG55" s="373">
        <v>40386170.310000002</v>
      </c>
      <c r="EH55" s="376">
        <v>36341017.520000003</v>
      </c>
      <c r="EI55" s="376">
        <v>36442747.460000001</v>
      </c>
      <c r="EJ55" s="376">
        <v>36477113.590000004</v>
      </c>
      <c r="EK55" s="376">
        <v>36703828.340000004</v>
      </c>
      <c r="EL55" s="376">
        <v>34203194.770000003</v>
      </c>
      <c r="EM55" s="376">
        <v>40628800.600000001</v>
      </c>
      <c r="EN55" s="376">
        <v>36224128.640000001</v>
      </c>
      <c r="EO55" s="376">
        <v>35575955.729999997</v>
      </c>
      <c r="EP55" s="376">
        <v>36145069.369999997</v>
      </c>
      <c r="EQ55" s="376">
        <v>37968977.82</v>
      </c>
      <c r="ER55" s="376">
        <v>37257887.189999998</v>
      </c>
      <c r="ES55" s="376">
        <v>41404585.670000002</v>
      </c>
      <c r="ET55" s="376">
        <v>37313745.240000002</v>
      </c>
      <c r="EU55" s="376">
        <v>38053361.399999999</v>
      </c>
      <c r="EV55" s="376">
        <v>36623552.420000002</v>
      </c>
      <c r="EW55" s="376">
        <v>38350898.119999997</v>
      </c>
      <c r="EX55" s="376">
        <v>38447534.82</v>
      </c>
      <c r="EY55" s="376">
        <v>38983266.57</v>
      </c>
      <c r="EZ55" s="376">
        <v>37411972.93</v>
      </c>
      <c r="FA55" s="376">
        <v>36767851.93</v>
      </c>
      <c r="FB55" s="376">
        <v>38163535.509999998</v>
      </c>
      <c r="FC55" s="376">
        <v>39555048.049999997</v>
      </c>
      <c r="FD55" s="376">
        <v>45304980.549999997</v>
      </c>
      <c r="FE55" s="376">
        <v>34820487.009999998</v>
      </c>
      <c r="FF55" s="376">
        <v>38898745.609999999</v>
      </c>
      <c r="FG55" s="376"/>
      <c r="FH55" s="376"/>
      <c r="FI55" s="376"/>
      <c r="FJ55" s="376"/>
      <c r="FK55" s="376"/>
      <c r="FL55" s="376"/>
      <c r="FM55" s="376"/>
      <c r="FN55" s="376"/>
      <c r="FO55" s="376"/>
      <c r="FP55" s="376"/>
      <c r="FQ55" s="376"/>
      <c r="FR55" s="376"/>
      <c r="FS55" s="376"/>
      <c r="FT55" s="376"/>
      <c r="FU55" s="376"/>
      <c r="FV55" s="376"/>
      <c r="FW55" s="376"/>
      <c r="FX55" s="376"/>
      <c r="FY55" s="376"/>
      <c r="FZ55" s="376"/>
      <c r="GA55" s="376"/>
      <c r="GB55" s="376"/>
      <c r="GC55" s="376"/>
      <c r="GD55" s="376"/>
      <c r="GE55" s="376"/>
      <c r="GF55" s="376"/>
      <c r="GG55" s="376"/>
      <c r="GH55" s="376"/>
      <c r="GI55" s="376"/>
      <c r="GJ55" s="376"/>
      <c r="GK55" s="376"/>
      <c r="GL55" s="376"/>
      <c r="GM55" s="376"/>
      <c r="GN55" s="376"/>
      <c r="GO55" s="376"/>
      <c r="GP55" s="376"/>
      <c r="GQ55" s="376"/>
      <c r="GR55" s="376"/>
      <c r="GS55" s="376"/>
      <c r="GT55" s="376"/>
      <c r="GU55" s="376"/>
      <c r="GV55" s="376"/>
      <c r="GW55" s="376"/>
      <c r="GX55" s="376"/>
      <c r="GY55" s="376"/>
      <c r="GZ55" s="376"/>
      <c r="HA55" s="376"/>
      <c r="HB55" s="376"/>
      <c r="HC55" s="376"/>
      <c r="HD55" s="376"/>
      <c r="HE55" s="376"/>
      <c r="HF55" s="376"/>
      <c r="HG55" s="376"/>
      <c r="HH55" s="376"/>
      <c r="HI55" s="376"/>
      <c r="HJ55" s="376"/>
      <c r="HK55" s="376"/>
      <c r="HL55" s="376"/>
      <c r="HM55" s="376"/>
      <c r="HN55" s="376"/>
      <c r="HO55" s="376"/>
      <c r="HP55" s="376"/>
      <c r="HQ55" s="376"/>
      <c r="HR55" s="376"/>
      <c r="HS55" s="376"/>
      <c r="HT55" s="376"/>
      <c r="HU55" s="376"/>
      <c r="HV55" s="376"/>
      <c r="HW55" s="376"/>
      <c r="HX55" s="376"/>
      <c r="HY55" s="376"/>
      <c r="HZ55" s="376"/>
      <c r="IA55" s="376"/>
      <c r="IB55" s="376"/>
      <c r="IC55" s="376"/>
      <c r="ID55" s="376"/>
      <c r="IE55" s="376"/>
      <c r="IF55" s="376"/>
      <c r="IG55" s="376"/>
      <c r="IH55" s="376"/>
      <c r="II55" s="376"/>
      <c r="IJ55" s="376"/>
      <c r="IK55" s="376"/>
      <c r="IL55" s="376"/>
      <c r="IM55" s="376"/>
      <c r="IN55" s="376"/>
      <c r="IO55" s="376"/>
      <c r="IP55" s="376"/>
      <c r="IQ55" s="376"/>
      <c r="IR55" s="376"/>
      <c r="IS55" s="376"/>
      <c r="IT55" s="376"/>
      <c r="IU55" s="376"/>
      <c r="IV55" s="376"/>
      <c r="IW55" s="376"/>
      <c r="IX55" s="376"/>
      <c r="IY55" s="376"/>
      <c r="IZ55" s="376"/>
      <c r="JA55" s="376"/>
      <c r="JB55" s="376"/>
      <c r="JC55" s="376"/>
      <c r="JD55" s="376"/>
      <c r="JE55" s="376"/>
      <c r="JF55" s="376"/>
      <c r="JG55" s="376"/>
      <c r="JH55" s="376"/>
      <c r="JI55" s="376"/>
      <c r="JJ55" s="376"/>
      <c r="JK55" s="376"/>
      <c r="JL55" s="376"/>
      <c r="JM55" s="376"/>
      <c r="JN55" s="376"/>
      <c r="JO55" s="376"/>
      <c r="JP55" s="376"/>
      <c r="JQ55" s="376"/>
      <c r="JR55" s="376"/>
      <c r="JS55" s="376"/>
      <c r="JT55" s="376"/>
      <c r="JU55" s="376"/>
      <c r="JV55" s="376"/>
      <c r="JW55" s="376"/>
      <c r="JX55" s="376"/>
      <c r="JY55" s="376"/>
      <c r="JZ55" s="376"/>
      <c r="KA55" s="376"/>
      <c r="KB55" s="376"/>
      <c r="KC55" s="376"/>
      <c r="KD55" s="376"/>
      <c r="KE55" s="376"/>
      <c r="KF55" s="376"/>
      <c r="KG55" s="376"/>
      <c r="KH55" s="376"/>
      <c r="KI55" s="376"/>
      <c r="KJ55" s="376"/>
      <c r="KK55" s="376"/>
      <c r="KL55" s="376"/>
      <c r="KM55" s="376"/>
      <c r="KN55" s="376"/>
      <c r="KO55" s="376"/>
      <c r="KP55" s="376"/>
      <c r="KQ55" s="376"/>
      <c r="KR55" s="376"/>
      <c r="KS55" s="376"/>
      <c r="KT55" s="376"/>
      <c r="KU55" s="376"/>
      <c r="KV55" s="376"/>
      <c r="KW55" s="376"/>
      <c r="KX55" s="376"/>
      <c r="KY55" s="376"/>
      <c r="KZ55" s="376"/>
      <c r="LA55" s="376"/>
      <c r="LB55" s="376"/>
      <c r="LC55" s="376"/>
      <c r="LD55" s="376"/>
      <c r="LE55" s="376"/>
      <c r="LF55" s="376"/>
      <c r="LG55" s="376"/>
      <c r="LH55" s="376"/>
      <c r="LI55" s="376"/>
    </row>
    <row r="56" spans="1:321">
      <c r="D56" s="74">
        <v>4111</v>
      </c>
      <c r="E56" s="78" t="s">
        <v>128</v>
      </c>
      <c r="F56" s="104"/>
      <c r="G56" s="105"/>
      <c r="H56" s="105"/>
      <c r="I56" s="105"/>
      <c r="J56" s="105"/>
      <c r="K56" s="105"/>
      <c r="L56" s="105"/>
      <c r="M56" s="105"/>
      <c r="N56" s="105"/>
      <c r="O56" s="105"/>
      <c r="P56" s="105"/>
      <c r="Q56" s="106"/>
      <c r="R56" s="104"/>
      <c r="S56" s="105"/>
      <c r="T56" s="105"/>
      <c r="U56" s="105"/>
      <c r="V56" s="105"/>
      <c r="W56" s="105"/>
      <c r="X56" s="105"/>
      <c r="Y56" s="105"/>
      <c r="Z56" s="105"/>
      <c r="AA56" s="105"/>
      <c r="AB56" s="105"/>
      <c r="AC56" s="106"/>
      <c r="AD56" s="104"/>
      <c r="AE56" s="105"/>
      <c r="AF56" s="105"/>
      <c r="AG56" s="105"/>
      <c r="AH56" s="105"/>
      <c r="AI56" s="105"/>
      <c r="AJ56" s="105"/>
      <c r="AK56" s="105"/>
      <c r="AL56" s="105"/>
      <c r="AM56" s="105"/>
      <c r="AN56" s="105"/>
      <c r="AO56" s="106"/>
      <c r="AP56" s="104"/>
      <c r="AQ56" s="105"/>
      <c r="AR56" s="105"/>
      <c r="AS56" s="105"/>
      <c r="AT56" s="105"/>
      <c r="AU56" s="105"/>
      <c r="AV56" s="105"/>
      <c r="AW56" s="105"/>
      <c r="AX56" s="105"/>
      <c r="AY56" s="105"/>
      <c r="AZ56" s="105"/>
      <c r="BA56" s="106"/>
      <c r="BB56" s="104"/>
      <c r="BC56" s="105"/>
      <c r="BD56" s="105"/>
      <c r="BE56" s="105"/>
      <c r="BF56" s="105"/>
      <c r="BG56" s="105"/>
      <c r="BH56" s="105"/>
      <c r="BI56" s="105"/>
      <c r="BJ56" s="105"/>
      <c r="BK56" s="105"/>
      <c r="BL56" s="105"/>
      <c r="BM56" s="106"/>
      <c r="BN56" s="104"/>
      <c r="BO56" s="105"/>
      <c r="BP56" s="105"/>
      <c r="BQ56" s="105"/>
      <c r="BR56" s="105"/>
      <c r="BS56" s="105"/>
      <c r="BT56" s="105"/>
      <c r="BU56" s="105"/>
      <c r="BV56" s="105"/>
      <c r="BW56" s="105"/>
      <c r="BX56" s="105"/>
      <c r="BY56" s="106"/>
      <c r="BZ56" s="104"/>
      <c r="CA56" s="105"/>
      <c r="CB56" s="105"/>
      <c r="CC56" s="105"/>
      <c r="CD56" s="105"/>
      <c r="CE56" s="105"/>
      <c r="CF56" s="105"/>
      <c r="CG56" s="105"/>
      <c r="CH56" s="105"/>
      <c r="CI56" s="105"/>
      <c r="CJ56" s="105"/>
      <c r="CK56" s="105"/>
      <c r="CL56" s="104">
        <v>18758147.750000019</v>
      </c>
      <c r="CM56" s="105">
        <v>18989881.539999992</v>
      </c>
      <c r="CN56" s="105">
        <v>18491769.340000004</v>
      </c>
      <c r="CO56" s="105">
        <v>18557037.069999985</v>
      </c>
      <c r="CP56" s="105">
        <v>18809546.539999992</v>
      </c>
      <c r="CQ56" s="105">
        <v>18845356.610000007</v>
      </c>
      <c r="CR56" s="105">
        <v>18329118.359999999</v>
      </c>
      <c r="CS56" s="105">
        <v>17729850.409999985</v>
      </c>
      <c r="CT56" s="105">
        <v>18635314.670000028</v>
      </c>
      <c r="CU56" s="105">
        <v>18568296.599999987</v>
      </c>
      <c r="CV56" s="105">
        <v>18594970.310000006</v>
      </c>
      <c r="CW56" s="106">
        <v>17457834.379999984</v>
      </c>
      <c r="CX56" s="104">
        <v>8161268.1699999999</v>
      </c>
      <c r="CY56" s="105">
        <v>19006831.740000017</v>
      </c>
      <c r="CZ56" s="105">
        <v>18690045.350000009</v>
      </c>
      <c r="DA56" s="105">
        <v>18847542.830000032</v>
      </c>
      <c r="DB56" s="105">
        <v>18962976.520000003</v>
      </c>
      <c r="DC56" s="105">
        <v>18798683.290000021</v>
      </c>
      <c r="DD56" s="105">
        <v>18728690.680000022</v>
      </c>
      <c r="DE56" s="105">
        <v>18176066.640000004</v>
      </c>
      <c r="DF56" s="105">
        <v>18820822.929999996</v>
      </c>
      <c r="DG56" s="105">
        <v>18899273.949999981</v>
      </c>
      <c r="DH56" s="105">
        <v>19064032.809999999</v>
      </c>
      <c r="DI56" s="106">
        <v>19808287.590000004</v>
      </c>
      <c r="DJ56" s="104">
        <v>18672267.489999995</v>
      </c>
      <c r="DK56" s="105">
        <v>18755401.350000016</v>
      </c>
      <c r="DL56" s="105">
        <v>18490790.249999996</v>
      </c>
      <c r="DM56" s="105">
        <v>18512111.879999995</v>
      </c>
      <c r="DN56" s="105">
        <v>18703654.850000005</v>
      </c>
      <c r="DO56" s="105">
        <v>18407099.799999993</v>
      </c>
      <c r="DP56" s="105">
        <v>18296180.900000039</v>
      </c>
      <c r="DQ56" s="105">
        <v>17822778.239999987</v>
      </c>
      <c r="DR56" s="105">
        <v>18750182.190000005</v>
      </c>
      <c r="DS56" s="105">
        <v>18466417.239999983</v>
      </c>
      <c r="DT56" s="105">
        <v>19240845.700000007</v>
      </c>
      <c r="DU56" s="106">
        <v>19226281.349999957</v>
      </c>
      <c r="DV56" s="337">
        <v>18810151.82</v>
      </c>
      <c r="DW56" s="337">
        <v>19284187.590000007</v>
      </c>
      <c r="DX56" s="337">
        <v>19569136.619999982</v>
      </c>
      <c r="DY56" s="337">
        <v>20109230.530000001</v>
      </c>
      <c r="DZ56" s="370">
        <v>20765765.32</v>
      </c>
      <c r="EB56" s="337">
        <v>20917895.859999999</v>
      </c>
      <c r="EC56" s="373"/>
      <c r="ED56" s="373"/>
      <c r="EE56" s="373"/>
      <c r="EF56" s="373"/>
      <c r="EG56" s="373"/>
      <c r="EH56" s="376"/>
      <c r="EI56" s="376"/>
      <c r="EJ56" s="376"/>
      <c r="EK56" s="376"/>
      <c r="EL56" s="376"/>
      <c r="EM56" s="376"/>
      <c r="EN56" s="376"/>
      <c r="EO56" s="376"/>
      <c r="EP56" s="376"/>
      <c r="EQ56" s="376"/>
      <c r="ER56" s="376"/>
      <c r="ES56" s="376"/>
      <c r="ET56" s="376"/>
      <c r="EU56" s="376"/>
      <c r="EV56" s="376"/>
      <c r="EW56" s="376"/>
      <c r="EX56" s="376"/>
      <c r="EY56" s="376"/>
      <c r="EZ56" s="376"/>
      <c r="FA56" s="376"/>
      <c r="FB56" s="376"/>
      <c r="FC56" s="376"/>
      <c r="FD56" s="376"/>
      <c r="FE56" s="376"/>
      <c r="FF56" s="376"/>
      <c r="FG56" s="376"/>
      <c r="FH56" s="376"/>
      <c r="FI56" s="376"/>
      <c r="FJ56" s="376"/>
      <c r="FK56" s="376"/>
      <c r="FL56" s="376"/>
      <c r="FM56" s="376"/>
      <c r="FN56" s="376"/>
      <c r="FO56" s="376"/>
      <c r="FP56" s="376"/>
      <c r="FQ56" s="376"/>
      <c r="FR56" s="376"/>
      <c r="FS56" s="376"/>
      <c r="FT56" s="376"/>
      <c r="FU56" s="376"/>
      <c r="FV56" s="376"/>
      <c r="FW56" s="376"/>
      <c r="FX56" s="376"/>
      <c r="FY56" s="376"/>
      <c r="FZ56" s="376"/>
      <c r="GA56" s="376"/>
      <c r="GB56" s="376"/>
      <c r="GC56" s="376"/>
      <c r="GD56" s="376"/>
      <c r="GE56" s="376"/>
      <c r="GF56" s="376"/>
      <c r="GG56" s="376"/>
      <c r="GH56" s="376"/>
      <c r="GI56" s="376"/>
      <c r="GJ56" s="376"/>
      <c r="GK56" s="376"/>
      <c r="GL56" s="376"/>
      <c r="GM56" s="376"/>
      <c r="GN56" s="376"/>
      <c r="GO56" s="376"/>
      <c r="GP56" s="376"/>
      <c r="GQ56" s="376"/>
      <c r="GR56" s="376"/>
      <c r="GS56" s="376"/>
      <c r="GT56" s="376"/>
      <c r="GU56" s="376"/>
      <c r="GV56" s="376"/>
      <c r="GW56" s="376"/>
      <c r="GX56" s="376"/>
      <c r="GY56" s="376"/>
      <c r="GZ56" s="376"/>
      <c r="HA56" s="376"/>
      <c r="HB56" s="376"/>
      <c r="HC56" s="376"/>
      <c r="HD56" s="376"/>
      <c r="HE56" s="376"/>
      <c r="HF56" s="376"/>
      <c r="HG56" s="376"/>
      <c r="HH56" s="376"/>
      <c r="HI56" s="376"/>
      <c r="HJ56" s="376"/>
      <c r="HK56" s="376"/>
      <c r="HL56" s="376"/>
      <c r="HM56" s="376"/>
      <c r="HN56" s="376"/>
      <c r="HO56" s="376"/>
      <c r="HP56" s="376"/>
      <c r="HQ56" s="376"/>
      <c r="HR56" s="376"/>
      <c r="HS56" s="376"/>
      <c r="HT56" s="376"/>
      <c r="HU56" s="376"/>
      <c r="HV56" s="376"/>
      <c r="HW56" s="376"/>
      <c r="HX56" s="376"/>
      <c r="HY56" s="376"/>
      <c r="HZ56" s="376"/>
      <c r="IA56" s="376"/>
      <c r="IB56" s="376"/>
      <c r="IC56" s="376"/>
      <c r="ID56" s="376"/>
      <c r="IE56" s="376"/>
      <c r="IF56" s="376"/>
      <c r="IG56" s="376"/>
      <c r="IH56" s="376"/>
      <c r="II56" s="376"/>
      <c r="IJ56" s="376"/>
      <c r="IK56" s="376"/>
      <c r="IL56" s="376"/>
      <c r="IM56" s="376"/>
      <c r="IN56" s="376"/>
      <c r="IO56" s="376"/>
      <c r="IP56" s="376"/>
      <c r="IQ56" s="376"/>
      <c r="IR56" s="376"/>
      <c r="IS56" s="376"/>
      <c r="IT56" s="376"/>
      <c r="IU56" s="376"/>
      <c r="IV56" s="376"/>
      <c r="IW56" s="376"/>
      <c r="IX56" s="376"/>
      <c r="IY56" s="376"/>
      <c r="IZ56" s="376"/>
      <c r="JA56" s="376"/>
      <c r="JB56" s="376"/>
      <c r="JC56" s="376"/>
      <c r="JD56" s="376"/>
      <c r="JE56" s="376"/>
      <c r="JF56" s="376"/>
      <c r="JG56" s="376"/>
      <c r="JH56" s="376"/>
      <c r="JI56" s="376"/>
      <c r="JJ56" s="376"/>
      <c r="JK56" s="376"/>
      <c r="JL56" s="376"/>
      <c r="JM56" s="376"/>
      <c r="JN56" s="376"/>
      <c r="JO56" s="376"/>
      <c r="JP56" s="376"/>
      <c r="JQ56" s="376"/>
      <c r="JR56" s="376"/>
      <c r="JS56" s="376"/>
      <c r="JT56" s="376"/>
      <c r="JU56" s="376"/>
      <c r="JV56" s="376"/>
      <c r="JW56" s="376"/>
      <c r="JX56" s="376"/>
      <c r="JY56" s="376"/>
      <c r="JZ56" s="376"/>
      <c r="KA56" s="376"/>
      <c r="KB56" s="376"/>
      <c r="KC56" s="376"/>
      <c r="KD56" s="376"/>
      <c r="KE56" s="376"/>
      <c r="KF56" s="376"/>
      <c r="KG56" s="376"/>
      <c r="KH56" s="376"/>
      <c r="KI56" s="376"/>
      <c r="KJ56" s="376"/>
      <c r="KK56" s="376"/>
      <c r="KL56" s="376"/>
      <c r="KM56" s="376"/>
      <c r="KN56" s="376"/>
      <c r="KO56" s="376"/>
      <c r="KP56" s="376"/>
      <c r="KQ56" s="376"/>
      <c r="KR56" s="376"/>
      <c r="KS56" s="376"/>
      <c r="KT56" s="376"/>
      <c r="KU56" s="376"/>
      <c r="KV56" s="376"/>
      <c r="KW56" s="376"/>
      <c r="KX56" s="376"/>
      <c r="KY56" s="376"/>
      <c r="KZ56" s="376"/>
      <c r="LA56" s="376"/>
      <c r="LB56" s="376"/>
      <c r="LC56" s="376"/>
      <c r="LD56" s="376"/>
      <c r="LE56" s="376"/>
      <c r="LF56" s="376"/>
      <c r="LG56" s="376"/>
      <c r="LH56" s="376"/>
      <c r="LI56" s="376"/>
    </row>
    <row r="57" spans="1:321">
      <c r="D57" s="74">
        <v>4112</v>
      </c>
      <c r="E57" s="78" t="s">
        <v>130</v>
      </c>
      <c r="F57" s="104"/>
      <c r="G57" s="105"/>
      <c r="H57" s="105"/>
      <c r="I57" s="105"/>
      <c r="J57" s="105"/>
      <c r="K57" s="105"/>
      <c r="L57" s="105"/>
      <c r="M57" s="105"/>
      <c r="N57" s="105"/>
      <c r="O57" s="105"/>
      <c r="P57" s="105"/>
      <c r="Q57" s="106"/>
      <c r="R57" s="104"/>
      <c r="S57" s="105"/>
      <c r="T57" s="105"/>
      <c r="U57" s="105"/>
      <c r="V57" s="105"/>
      <c r="W57" s="105"/>
      <c r="X57" s="105"/>
      <c r="Y57" s="105"/>
      <c r="Z57" s="105"/>
      <c r="AA57" s="105"/>
      <c r="AB57" s="105"/>
      <c r="AC57" s="106"/>
      <c r="AD57" s="104"/>
      <c r="AE57" s="105"/>
      <c r="AF57" s="105"/>
      <c r="AG57" s="105"/>
      <c r="AH57" s="105"/>
      <c r="AI57" s="105"/>
      <c r="AJ57" s="105"/>
      <c r="AK57" s="105"/>
      <c r="AL57" s="105"/>
      <c r="AM57" s="105"/>
      <c r="AN57" s="105"/>
      <c r="AO57" s="106"/>
      <c r="AP57" s="104"/>
      <c r="AQ57" s="105"/>
      <c r="AR57" s="105"/>
      <c r="AS57" s="105"/>
      <c r="AT57" s="105"/>
      <c r="AU57" s="105"/>
      <c r="AV57" s="105"/>
      <c r="AW57" s="105"/>
      <c r="AX57" s="105"/>
      <c r="AY57" s="105"/>
      <c r="AZ57" s="105"/>
      <c r="BA57" s="106"/>
      <c r="BB57" s="104"/>
      <c r="BC57" s="105"/>
      <c r="BD57" s="105"/>
      <c r="BE57" s="105"/>
      <c r="BF57" s="105"/>
      <c r="BG57" s="105"/>
      <c r="BH57" s="105"/>
      <c r="BI57" s="105"/>
      <c r="BJ57" s="105"/>
      <c r="BK57" s="105"/>
      <c r="BL57" s="105"/>
      <c r="BM57" s="106"/>
      <c r="BN57" s="104"/>
      <c r="BO57" s="105"/>
      <c r="BP57" s="105"/>
      <c r="BQ57" s="105"/>
      <c r="BR57" s="105"/>
      <c r="BS57" s="105"/>
      <c r="BT57" s="105"/>
      <c r="BU57" s="105"/>
      <c r="BV57" s="105"/>
      <c r="BW57" s="105"/>
      <c r="BX57" s="105"/>
      <c r="BY57" s="106"/>
      <c r="BZ57" s="104"/>
      <c r="CA57" s="105"/>
      <c r="CB57" s="105"/>
      <c r="CC57" s="105"/>
      <c r="CD57" s="105"/>
      <c r="CE57" s="105"/>
      <c r="CF57" s="105"/>
      <c r="CG57" s="105"/>
      <c r="CH57" s="105"/>
      <c r="CI57" s="105"/>
      <c r="CJ57" s="105"/>
      <c r="CK57" s="105"/>
      <c r="CL57" s="104">
        <v>2431094.8300000015</v>
      </c>
      <c r="CM57" s="105">
        <v>2651304.4</v>
      </c>
      <c r="CN57" s="105">
        <v>1609026.9900000007</v>
      </c>
      <c r="CO57" s="105">
        <v>2182272.67</v>
      </c>
      <c r="CP57" s="105">
        <v>3617366.3199999994</v>
      </c>
      <c r="CQ57" s="105">
        <v>1485049.0899999999</v>
      </c>
      <c r="CR57" s="105">
        <v>3587807.7899999991</v>
      </c>
      <c r="CS57" s="105">
        <v>2639815.1</v>
      </c>
      <c r="CT57" s="105">
        <v>2531424.3000000003</v>
      </c>
      <c r="CU57" s="105">
        <v>2534399.5599999996</v>
      </c>
      <c r="CV57" s="105">
        <v>3159372.88</v>
      </c>
      <c r="CW57" s="106">
        <v>2753289.49</v>
      </c>
      <c r="CX57" s="104">
        <v>2675264.75</v>
      </c>
      <c r="CY57" s="105">
        <v>2705751.2</v>
      </c>
      <c r="CZ57" s="105">
        <v>2103408.4899999993</v>
      </c>
      <c r="DA57" s="105">
        <v>3206091.22</v>
      </c>
      <c r="DB57" s="105">
        <v>3060411.29</v>
      </c>
      <c r="DC57" s="105">
        <v>2151902.8800000013</v>
      </c>
      <c r="DD57" s="105">
        <v>2665901.8399999994</v>
      </c>
      <c r="DE57" s="105">
        <v>3141726.9400000004</v>
      </c>
      <c r="DF57" s="105">
        <v>2763120.8400000008</v>
      </c>
      <c r="DG57" s="105">
        <v>1664258.1799999992</v>
      </c>
      <c r="DH57" s="105">
        <v>3999693.7899999996</v>
      </c>
      <c r="DI57" s="106">
        <v>3380577.3200000003</v>
      </c>
      <c r="DJ57" s="104">
        <v>2653067.73</v>
      </c>
      <c r="DK57" s="105">
        <v>2593668</v>
      </c>
      <c r="DL57" s="105">
        <v>2630710.9099999988</v>
      </c>
      <c r="DM57" s="105">
        <v>2468617.7200000002</v>
      </c>
      <c r="DN57" s="105">
        <v>2210217.2400000012</v>
      </c>
      <c r="DO57" s="105">
        <v>2694234.419999999</v>
      </c>
      <c r="DP57" s="105">
        <v>3135529.2400000016</v>
      </c>
      <c r="DQ57" s="105">
        <v>2002758.5399999996</v>
      </c>
      <c r="DR57" s="105">
        <v>3298968.2999999984</v>
      </c>
      <c r="DS57" s="105">
        <v>2101454.4200000004</v>
      </c>
      <c r="DT57" s="105">
        <v>3913359.4899999993</v>
      </c>
      <c r="DU57" s="106">
        <v>2605460.7599999979</v>
      </c>
      <c r="DV57" s="337">
        <v>2579225.59</v>
      </c>
      <c r="DW57" s="337">
        <v>2209930.1100000003</v>
      </c>
      <c r="DX57" s="337">
        <v>3166058.2000000011</v>
      </c>
      <c r="DY57" s="337">
        <v>2833612.56</v>
      </c>
      <c r="DZ57" s="370">
        <v>2845756.22</v>
      </c>
      <c r="EB57" s="337">
        <v>2891031.89</v>
      </c>
      <c r="EC57" s="373"/>
      <c r="ED57" s="373"/>
      <c r="EE57" s="373"/>
      <c r="EF57" s="373"/>
      <c r="EG57" s="373"/>
      <c r="EH57" s="376"/>
      <c r="EI57" s="376"/>
      <c r="EJ57" s="376"/>
      <c r="EK57" s="376"/>
      <c r="EL57" s="376"/>
      <c r="EM57" s="376"/>
      <c r="EN57" s="376"/>
      <c r="EO57" s="376"/>
      <c r="EP57" s="376"/>
      <c r="EQ57" s="376"/>
      <c r="ER57" s="376"/>
      <c r="ES57" s="376"/>
      <c r="ET57" s="376"/>
      <c r="EU57" s="376"/>
      <c r="EV57" s="376"/>
      <c r="EW57" s="376"/>
      <c r="EX57" s="376"/>
      <c r="EY57" s="376"/>
      <c r="EZ57" s="376"/>
      <c r="FA57" s="376"/>
      <c r="FB57" s="376"/>
      <c r="FC57" s="376"/>
      <c r="FD57" s="376"/>
      <c r="FE57" s="376"/>
      <c r="FF57" s="376"/>
      <c r="FG57" s="376"/>
      <c r="FH57" s="376"/>
      <c r="FI57" s="376"/>
      <c r="FJ57" s="376"/>
      <c r="FK57" s="376"/>
      <c r="FL57" s="376"/>
      <c r="FM57" s="376"/>
      <c r="FN57" s="376"/>
      <c r="FO57" s="376"/>
      <c r="FP57" s="376"/>
      <c r="FQ57" s="376"/>
      <c r="FR57" s="376"/>
      <c r="FS57" s="376"/>
      <c r="FT57" s="376"/>
      <c r="FU57" s="376"/>
      <c r="FV57" s="376"/>
      <c r="FW57" s="376"/>
      <c r="FX57" s="376"/>
      <c r="FY57" s="376"/>
      <c r="FZ57" s="376"/>
      <c r="GA57" s="376"/>
      <c r="GB57" s="376"/>
      <c r="GC57" s="376"/>
      <c r="GD57" s="376"/>
      <c r="GE57" s="376"/>
      <c r="GF57" s="376"/>
      <c r="GG57" s="376"/>
      <c r="GH57" s="376"/>
      <c r="GI57" s="376"/>
      <c r="GJ57" s="376"/>
      <c r="GK57" s="376"/>
      <c r="GL57" s="376"/>
      <c r="GM57" s="376"/>
      <c r="GN57" s="376"/>
      <c r="GO57" s="376"/>
      <c r="GP57" s="376"/>
      <c r="GQ57" s="376"/>
      <c r="GR57" s="376"/>
      <c r="GS57" s="376"/>
      <c r="GT57" s="376"/>
      <c r="GU57" s="376"/>
      <c r="GV57" s="376"/>
      <c r="GW57" s="376"/>
      <c r="GX57" s="376"/>
      <c r="GY57" s="376"/>
      <c r="GZ57" s="376"/>
      <c r="HA57" s="376"/>
      <c r="HB57" s="376"/>
      <c r="HC57" s="376"/>
      <c r="HD57" s="376"/>
      <c r="HE57" s="376"/>
      <c r="HF57" s="376"/>
      <c r="HG57" s="376"/>
      <c r="HH57" s="376"/>
      <c r="HI57" s="376"/>
      <c r="HJ57" s="376"/>
      <c r="HK57" s="376"/>
      <c r="HL57" s="376"/>
      <c r="HM57" s="376"/>
      <c r="HN57" s="376"/>
      <c r="HO57" s="376"/>
      <c r="HP57" s="376"/>
      <c r="HQ57" s="376"/>
      <c r="HR57" s="376"/>
      <c r="HS57" s="376"/>
      <c r="HT57" s="376"/>
      <c r="HU57" s="376"/>
      <c r="HV57" s="376"/>
      <c r="HW57" s="376"/>
      <c r="HX57" s="376"/>
      <c r="HY57" s="376"/>
      <c r="HZ57" s="376"/>
      <c r="IA57" s="376"/>
      <c r="IB57" s="376"/>
      <c r="IC57" s="376"/>
      <c r="ID57" s="376"/>
      <c r="IE57" s="376"/>
      <c r="IF57" s="376"/>
      <c r="IG57" s="376"/>
      <c r="IH57" s="376"/>
      <c r="II57" s="376"/>
      <c r="IJ57" s="376"/>
      <c r="IK57" s="376"/>
      <c r="IL57" s="376"/>
      <c r="IM57" s="376"/>
      <c r="IN57" s="376"/>
      <c r="IO57" s="376"/>
      <c r="IP57" s="376"/>
      <c r="IQ57" s="376"/>
      <c r="IR57" s="376"/>
      <c r="IS57" s="376"/>
      <c r="IT57" s="376"/>
      <c r="IU57" s="376"/>
      <c r="IV57" s="376"/>
      <c r="IW57" s="376"/>
      <c r="IX57" s="376"/>
      <c r="IY57" s="376"/>
      <c r="IZ57" s="376"/>
      <c r="JA57" s="376"/>
      <c r="JB57" s="376"/>
      <c r="JC57" s="376"/>
      <c r="JD57" s="376"/>
      <c r="JE57" s="376"/>
      <c r="JF57" s="376"/>
      <c r="JG57" s="376"/>
      <c r="JH57" s="376"/>
      <c r="JI57" s="376"/>
      <c r="JJ57" s="376"/>
      <c r="JK57" s="376"/>
      <c r="JL57" s="376"/>
      <c r="JM57" s="376"/>
      <c r="JN57" s="376"/>
      <c r="JO57" s="376"/>
      <c r="JP57" s="376"/>
      <c r="JQ57" s="376"/>
      <c r="JR57" s="376"/>
      <c r="JS57" s="376"/>
      <c r="JT57" s="376"/>
      <c r="JU57" s="376"/>
      <c r="JV57" s="376"/>
      <c r="JW57" s="376"/>
      <c r="JX57" s="376"/>
      <c r="JY57" s="376"/>
      <c r="JZ57" s="376"/>
      <c r="KA57" s="376"/>
      <c r="KB57" s="376"/>
      <c r="KC57" s="376"/>
      <c r="KD57" s="376"/>
      <c r="KE57" s="376"/>
      <c r="KF57" s="376"/>
      <c r="KG57" s="376"/>
      <c r="KH57" s="376"/>
      <c r="KI57" s="376"/>
      <c r="KJ57" s="376"/>
      <c r="KK57" s="376"/>
      <c r="KL57" s="376"/>
      <c r="KM57" s="376"/>
      <c r="KN57" s="376"/>
      <c r="KO57" s="376"/>
      <c r="KP57" s="376"/>
      <c r="KQ57" s="376"/>
      <c r="KR57" s="376"/>
      <c r="KS57" s="376"/>
      <c r="KT57" s="376"/>
      <c r="KU57" s="376"/>
      <c r="KV57" s="376"/>
      <c r="KW57" s="376"/>
      <c r="KX57" s="376"/>
      <c r="KY57" s="376"/>
      <c r="KZ57" s="376"/>
      <c r="LA57" s="376"/>
      <c r="LB57" s="376"/>
      <c r="LC57" s="376"/>
      <c r="LD57" s="376"/>
      <c r="LE57" s="376"/>
      <c r="LF57" s="376"/>
      <c r="LG57" s="376"/>
      <c r="LH57" s="376"/>
      <c r="LI57" s="376"/>
    </row>
    <row r="58" spans="1:321">
      <c r="D58" s="74">
        <v>4113</v>
      </c>
      <c r="E58" s="78" t="s">
        <v>131</v>
      </c>
      <c r="F58" s="104"/>
      <c r="G58" s="105"/>
      <c r="H58" s="105"/>
      <c r="I58" s="105"/>
      <c r="J58" s="105"/>
      <c r="K58" s="105"/>
      <c r="L58" s="105"/>
      <c r="M58" s="105"/>
      <c r="N58" s="105"/>
      <c r="O58" s="105"/>
      <c r="P58" s="105"/>
      <c r="Q58" s="106"/>
      <c r="R58" s="104"/>
      <c r="S58" s="105"/>
      <c r="T58" s="105"/>
      <c r="U58" s="105"/>
      <c r="V58" s="105"/>
      <c r="W58" s="105"/>
      <c r="X58" s="105"/>
      <c r="Y58" s="105"/>
      <c r="Z58" s="105"/>
      <c r="AA58" s="105"/>
      <c r="AB58" s="105"/>
      <c r="AC58" s="106"/>
      <c r="AD58" s="104"/>
      <c r="AE58" s="105"/>
      <c r="AF58" s="105"/>
      <c r="AG58" s="105"/>
      <c r="AH58" s="105"/>
      <c r="AI58" s="105"/>
      <c r="AJ58" s="105"/>
      <c r="AK58" s="105"/>
      <c r="AL58" s="105"/>
      <c r="AM58" s="105"/>
      <c r="AN58" s="105"/>
      <c r="AO58" s="106"/>
      <c r="AP58" s="104"/>
      <c r="AQ58" s="105"/>
      <c r="AR58" s="105"/>
      <c r="AS58" s="105"/>
      <c r="AT58" s="105"/>
      <c r="AU58" s="105"/>
      <c r="AV58" s="105"/>
      <c r="AW58" s="105"/>
      <c r="AX58" s="105"/>
      <c r="AY58" s="105"/>
      <c r="AZ58" s="105"/>
      <c r="BA58" s="106"/>
      <c r="BB58" s="104"/>
      <c r="BC58" s="105"/>
      <c r="BD58" s="105"/>
      <c r="BE58" s="105"/>
      <c r="BF58" s="105"/>
      <c r="BG58" s="105"/>
      <c r="BH58" s="105"/>
      <c r="BI58" s="105"/>
      <c r="BJ58" s="105"/>
      <c r="BK58" s="105"/>
      <c r="BL58" s="105"/>
      <c r="BM58" s="106"/>
      <c r="BN58" s="104"/>
      <c r="BO58" s="105"/>
      <c r="BP58" s="105"/>
      <c r="BQ58" s="105"/>
      <c r="BR58" s="105"/>
      <c r="BS58" s="105"/>
      <c r="BT58" s="105"/>
      <c r="BU58" s="105"/>
      <c r="BV58" s="105"/>
      <c r="BW58" s="105"/>
      <c r="BX58" s="105"/>
      <c r="BY58" s="106"/>
      <c r="BZ58" s="104"/>
      <c r="CA58" s="105"/>
      <c r="CB58" s="105"/>
      <c r="CC58" s="105"/>
      <c r="CD58" s="105"/>
      <c r="CE58" s="105"/>
      <c r="CF58" s="105"/>
      <c r="CG58" s="105"/>
      <c r="CH58" s="105"/>
      <c r="CI58" s="105"/>
      <c r="CJ58" s="105"/>
      <c r="CK58" s="105"/>
      <c r="CL58" s="104">
        <v>6343908.7599999979</v>
      </c>
      <c r="CM58" s="105">
        <v>6417211.330000001</v>
      </c>
      <c r="CN58" s="105">
        <v>4181642.1700000013</v>
      </c>
      <c r="CO58" s="105">
        <v>5287956.8800000045</v>
      </c>
      <c r="CP58" s="105">
        <v>8800435.3200000022</v>
      </c>
      <c r="CQ58" s="105">
        <v>3046457.2</v>
      </c>
      <c r="CR58" s="105">
        <v>8138688.8899999941</v>
      </c>
      <c r="CS58" s="105">
        <v>6611090.3299999945</v>
      </c>
      <c r="CT58" s="105">
        <v>6272723.6099999985</v>
      </c>
      <c r="CU58" s="105">
        <v>5646318.7200000035</v>
      </c>
      <c r="CV58" s="105">
        <v>7714058.6300000018</v>
      </c>
      <c r="CW58" s="106">
        <v>6070028.1499999966</v>
      </c>
      <c r="CX58" s="104">
        <v>6537985.2499999963</v>
      </c>
      <c r="CY58" s="105">
        <v>6565570.8700000001</v>
      </c>
      <c r="CZ58" s="105">
        <v>5120485.9700000007</v>
      </c>
      <c r="DA58" s="105">
        <v>6909301.370000002</v>
      </c>
      <c r="DB58" s="105">
        <v>7837021.7299999967</v>
      </c>
      <c r="DC58" s="105">
        <v>5312936.7400000021</v>
      </c>
      <c r="DD58" s="105">
        <v>6511278.9899999956</v>
      </c>
      <c r="DE58" s="105">
        <v>7870507.089999998</v>
      </c>
      <c r="DF58" s="105">
        <v>6748205.0299999965</v>
      </c>
      <c r="DG58" s="105">
        <v>5155134.6600000048</v>
      </c>
      <c r="DH58" s="105">
        <v>8404579.709999986</v>
      </c>
      <c r="DI58" s="106">
        <v>7898105.0900000008</v>
      </c>
      <c r="DJ58" s="104">
        <v>6459838.0800000019</v>
      </c>
      <c r="DK58" s="105">
        <v>6483082.8700000048</v>
      </c>
      <c r="DL58" s="105">
        <v>6393423.8700000057</v>
      </c>
      <c r="DM58" s="105">
        <v>5397618.7200000035</v>
      </c>
      <c r="DN58" s="105">
        <v>6107437.1499999994</v>
      </c>
      <c r="DO58" s="105">
        <v>6523721.7100000046</v>
      </c>
      <c r="DP58" s="105">
        <v>7913168.7099999972</v>
      </c>
      <c r="DQ58" s="105">
        <v>5060799.5999999968</v>
      </c>
      <c r="DR58" s="105">
        <v>8081364.7399999993</v>
      </c>
      <c r="DS58" s="105">
        <v>5301625.0700000022</v>
      </c>
      <c r="DT58" s="105">
        <v>8428394.6099999994</v>
      </c>
      <c r="DU58" s="106">
        <v>7185325.0800000001</v>
      </c>
      <c r="DV58" s="337">
        <v>6578944.9299999997</v>
      </c>
      <c r="DW58" s="337">
        <v>5762932.5100000016</v>
      </c>
      <c r="DX58" s="337">
        <v>7819877.8100000005</v>
      </c>
      <c r="DY58" s="337">
        <v>7142795.0800000001</v>
      </c>
      <c r="DZ58" s="370">
        <v>7281303.6100000003</v>
      </c>
      <c r="EB58" s="337">
        <v>7104100.9299999997</v>
      </c>
      <c r="EC58" s="373"/>
      <c r="ED58" s="373"/>
      <c r="EE58" s="373"/>
      <c r="EF58" s="373"/>
      <c r="EG58" s="373"/>
      <c r="EH58" s="376"/>
      <c r="EI58" s="376"/>
      <c r="EJ58" s="376"/>
      <c r="EK58" s="376"/>
      <c r="EL58" s="376"/>
      <c r="EM58" s="376"/>
      <c r="EN58" s="376"/>
      <c r="EO58" s="376"/>
      <c r="EP58" s="376"/>
      <c r="EQ58" s="376"/>
      <c r="ER58" s="376"/>
      <c r="ES58" s="376"/>
      <c r="ET58" s="376"/>
      <c r="EU58" s="376"/>
      <c r="EV58" s="376"/>
      <c r="EW58" s="376"/>
      <c r="EX58" s="376"/>
      <c r="EY58" s="376"/>
      <c r="EZ58" s="376"/>
      <c r="FA58" s="376"/>
      <c r="FB58" s="376"/>
      <c r="FC58" s="376"/>
      <c r="FD58" s="376"/>
      <c r="FE58" s="376"/>
      <c r="FF58" s="376"/>
      <c r="FG58" s="376"/>
      <c r="FH58" s="376"/>
      <c r="FI58" s="376"/>
      <c r="FJ58" s="376"/>
      <c r="FK58" s="376"/>
      <c r="FL58" s="376"/>
      <c r="FM58" s="376"/>
      <c r="FN58" s="376"/>
      <c r="FO58" s="376"/>
      <c r="FP58" s="376"/>
      <c r="FQ58" s="376"/>
      <c r="FR58" s="376"/>
      <c r="FS58" s="376"/>
      <c r="FT58" s="376"/>
      <c r="FU58" s="376"/>
      <c r="FV58" s="376"/>
      <c r="FW58" s="376"/>
      <c r="FX58" s="376"/>
      <c r="FY58" s="376"/>
      <c r="FZ58" s="376"/>
      <c r="GA58" s="376"/>
      <c r="GB58" s="376"/>
      <c r="GC58" s="376"/>
      <c r="GD58" s="376"/>
      <c r="GE58" s="376"/>
      <c r="GF58" s="376"/>
      <c r="GG58" s="376"/>
      <c r="GH58" s="376"/>
      <c r="GI58" s="376"/>
      <c r="GJ58" s="376"/>
      <c r="GK58" s="376"/>
      <c r="GL58" s="376"/>
      <c r="GM58" s="376"/>
      <c r="GN58" s="376"/>
      <c r="GO58" s="376"/>
      <c r="GP58" s="376"/>
      <c r="GQ58" s="376"/>
      <c r="GR58" s="376"/>
      <c r="GS58" s="376"/>
      <c r="GT58" s="376"/>
      <c r="GU58" s="376"/>
      <c r="GV58" s="376"/>
      <c r="GW58" s="376"/>
      <c r="GX58" s="376"/>
      <c r="GY58" s="376"/>
      <c r="GZ58" s="376"/>
      <c r="HA58" s="376"/>
      <c r="HB58" s="376"/>
      <c r="HC58" s="376"/>
      <c r="HD58" s="376"/>
      <c r="HE58" s="376"/>
      <c r="HF58" s="376"/>
      <c r="HG58" s="376"/>
      <c r="HH58" s="376"/>
      <c r="HI58" s="376"/>
      <c r="HJ58" s="376"/>
      <c r="HK58" s="376"/>
      <c r="HL58" s="376"/>
      <c r="HM58" s="376"/>
      <c r="HN58" s="376"/>
      <c r="HO58" s="376"/>
      <c r="HP58" s="376"/>
      <c r="HQ58" s="376"/>
      <c r="HR58" s="376"/>
      <c r="HS58" s="376"/>
      <c r="HT58" s="376"/>
      <c r="HU58" s="376"/>
      <c r="HV58" s="376"/>
      <c r="HW58" s="376"/>
      <c r="HX58" s="376"/>
      <c r="HY58" s="376"/>
      <c r="HZ58" s="376"/>
      <c r="IA58" s="376"/>
      <c r="IB58" s="376"/>
      <c r="IC58" s="376"/>
      <c r="ID58" s="376"/>
      <c r="IE58" s="376"/>
      <c r="IF58" s="376"/>
      <c r="IG58" s="376"/>
      <c r="IH58" s="376"/>
      <c r="II58" s="376"/>
      <c r="IJ58" s="376"/>
      <c r="IK58" s="376"/>
      <c r="IL58" s="376"/>
      <c r="IM58" s="376"/>
      <c r="IN58" s="376"/>
      <c r="IO58" s="376"/>
      <c r="IP58" s="376"/>
      <c r="IQ58" s="376"/>
      <c r="IR58" s="376"/>
      <c r="IS58" s="376"/>
      <c r="IT58" s="376"/>
      <c r="IU58" s="376"/>
      <c r="IV58" s="376"/>
      <c r="IW58" s="376"/>
      <c r="IX58" s="376"/>
      <c r="IY58" s="376"/>
      <c r="IZ58" s="376"/>
      <c r="JA58" s="376"/>
      <c r="JB58" s="376"/>
      <c r="JC58" s="376"/>
      <c r="JD58" s="376"/>
      <c r="JE58" s="376"/>
      <c r="JF58" s="376"/>
      <c r="JG58" s="376"/>
      <c r="JH58" s="376"/>
      <c r="JI58" s="376"/>
      <c r="JJ58" s="376"/>
      <c r="JK58" s="376"/>
      <c r="JL58" s="376"/>
      <c r="JM58" s="376"/>
      <c r="JN58" s="376"/>
      <c r="JO58" s="376"/>
      <c r="JP58" s="376"/>
      <c r="JQ58" s="376"/>
      <c r="JR58" s="376"/>
      <c r="JS58" s="376"/>
      <c r="JT58" s="376"/>
      <c r="JU58" s="376"/>
      <c r="JV58" s="376"/>
      <c r="JW58" s="376"/>
      <c r="JX58" s="376"/>
      <c r="JY58" s="376"/>
      <c r="JZ58" s="376"/>
      <c r="KA58" s="376"/>
      <c r="KB58" s="376"/>
      <c r="KC58" s="376"/>
      <c r="KD58" s="376"/>
      <c r="KE58" s="376"/>
      <c r="KF58" s="376"/>
      <c r="KG58" s="376"/>
      <c r="KH58" s="376"/>
      <c r="KI58" s="376"/>
      <c r="KJ58" s="376"/>
      <c r="KK58" s="376"/>
      <c r="KL58" s="376"/>
      <c r="KM58" s="376"/>
      <c r="KN58" s="376"/>
      <c r="KO58" s="376"/>
      <c r="KP58" s="376"/>
      <c r="KQ58" s="376"/>
      <c r="KR58" s="376"/>
      <c r="KS58" s="376"/>
      <c r="KT58" s="376"/>
      <c r="KU58" s="376"/>
      <c r="KV58" s="376"/>
      <c r="KW58" s="376"/>
      <c r="KX58" s="376"/>
      <c r="KY58" s="376"/>
      <c r="KZ58" s="376"/>
      <c r="LA58" s="376"/>
      <c r="LB58" s="376"/>
      <c r="LC58" s="376"/>
      <c r="LD58" s="376"/>
      <c r="LE58" s="376"/>
      <c r="LF58" s="376"/>
      <c r="LG58" s="376"/>
      <c r="LH58" s="376"/>
      <c r="LI58" s="376"/>
    </row>
    <row r="59" spans="1:321">
      <c r="D59" s="74">
        <v>4114</v>
      </c>
      <c r="E59" s="78" t="s">
        <v>133</v>
      </c>
      <c r="F59" s="104"/>
      <c r="G59" s="105"/>
      <c r="H59" s="105"/>
      <c r="I59" s="105"/>
      <c r="J59" s="105"/>
      <c r="K59" s="105"/>
      <c r="L59" s="105"/>
      <c r="M59" s="105"/>
      <c r="N59" s="105"/>
      <c r="O59" s="105"/>
      <c r="P59" s="105"/>
      <c r="Q59" s="106"/>
      <c r="R59" s="104"/>
      <c r="S59" s="105"/>
      <c r="T59" s="105"/>
      <c r="U59" s="105"/>
      <c r="V59" s="105"/>
      <c r="W59" s="105"/>
      <c r="X59" s="105"/>
      <c r="Y59" s="105"/>
      <c r="Z59" s="105"/>
      <c r="AA59" s="105"/>
      <c r="AB59" s="105"/>
      <c r="AC59" s="106"/>
      <c r="AD59" s="104"/>
      <c r="AE59" s="105"/>
      <c r="AF59" s="105"/>
      <c r="AG59" s="105"/>
      <c r="AH59" s="105"/>
      <c r="AI59" s="105"/>
      <c r="AJ59" s="105"/>
      <c r="AK59" s="105"/>
      <c r="AL59" s="105"/>
      <c r="AM59" s="105"/>
      <c r="AN59" s="105"/>
      <c r="AO59" s="106"/>
      <c r="AP59" s="104"/>
      <c r="AQ59" s="105"/>
      <c r="AR59" s="105"/>
      <c r="AS59" s="105"/>
      <c r="AT59" s="105"/>
      <c r="AU59" s="105"/>
      <c r="AV59" s="105"/>
      <c r="AW59" s="105"/>
      <c r="AX59" s="105"/>
      <c r="AY59" s="105"/>
      <c r="AZ59" s="105"/>
      <c r="BA59" s="106"/>
      <c r="BB59" s="104"/>
      <c r="BC59" s="105"/>
      <c r="BD59" s="105"/>
      <c r="BE59" s="105"/>
      <c r="BF59" s="105"/>
      <c r="BG59" s="105"/>
      <c r="BH59" s="105"/>
      <c r="BI59" s="105"/>
      <c r="BJ59" s="105"/>
      <c r="BK59" s="105"/>
      <c r="BL59" s="105"/>
      <c r="BM59" s="106"/>
      <c r="BN59" s="104"/>
      <c r="BO59" s="105"/>
      <c r="BP59" s="105"/>
      <c r="BQ59" s="105"/>
      <c r="BR59" s="105"/>
      <c r="BS59" s="105"/>
      <c r="BT59" s="105"/>
      <c r="BU59" s="105"/>
      <c r="BV59" s="105"/>
      <c r="BW59" s="105"/>
      <c r="BX59" s="105"/>
      <c r="BY59" s="106"/>
      <c r="BZ59" s="104"/>
      <c r="CA59" s="105"/>
      <c r="CB59" s="105"/>
      <c r="CC59" s="105"/>
      <c r="CD59" s="105"/>
      <c r="CE59" s="105"/>
      <c r="CF59" s="105"/>
      <c r="CG59" s="105"/>
      <c r="CH59" s="105"/>
      <c r="CI59" s="105"/>
      <c r="CJ59" s="105"/>
      <c r="CK59" s="105"/>
      <c r="CL59" s="104">
        <v>3322321.0100000007</v>
      </c>
      <c r="CM59" s="105">
        <v>3390483.3899999987</v>
      </c>
      <c r="CN59" s="105">
        <v>2701315.0200000009</v>
      </c>
      <c r="CO59" s="105">
        <v>2868289.1900000018</v>
      </c>
      <c r="CP59" s="105">
        <v>4326169.6700000009</v>
      </c>
      <c r="CQ59" s="105">
        <v>2193301.4299999992</v>
      </c>
      <c r="CR59" s="105">
        <v>3951470.6399999983</v>
      </c>
      <c r="CS59" s="105">
        <v>3347001.8199999933</v>
      </c>
      <c r="CT59" s="105">
        <v>3269202.2800000026</v>
      </c>
      <c r="CU59" s="105">
        <v>3242322.49</v>
      </c>
      <c r="CV59" s="105">
        <v>3315110.6299999994</v>
      </c>
      <c r="CW59" s="106">
        <v>3155457.2800000007</v>
      </c>
      <c r="CX59" s="104">
        <v>3348368.9899999993</v>
      </c>
      <c r="CY59" s="105">
        <v>3600953.8299999982</v>
      </c>
      <c r="CZ59" s="105">
        <v>2741076.2599999974</v>
      </c>
      <c r="DA59" s="105">
        <v>3971889.810000001</v>
      </c>
      <c r="DB59" s="105">
        <v>3439099.7700000005</v>
      </c>
      <c r="DC59" s="105">
        <v>2874066.7999999993</v>
      </c>
      <c r="DD59" s="105">
        <v>3346931.6500000013</v>
      </c>
      <c r="DE59" s="105">
        <v>3895981.3400000026</v>
      </c>
      <c r="DF59" s="105">
        <v>3516555.9799999995</v>
      </c>
      <c r="DG59" s="105">
        <v>2321253.34</v>
      </c>
      <c r="DH59" s="105">
        <v>4573579.5700000012</v>
      </c>
      <c r="DI59" s="106">
        <v>4015725.6599999978</v>
      </c>
      <c r="DJ59" s="104">
        <v>3373120.6799999983</v>
      </c>
      <c r="DK59" s="105">
        <v>3503325.820000005</v>
      </c>
      <c r="DL59" s="105">
        <v>3476486.85</v>
      </c>
      <c r="DM59" s="105">
        <v>2985803.3000000017</v>
      </c>
      <c r="DN59" s="105">
        <v>3403057.2899999972</v>
      </c>
      <c r="DO59" s="105">
        <v>3553842.7799999975</v>
      </c>
      <c r="DP59" s="105">
        <v>4133837.5100000016</v>
      </c>
      <c r="DQ59" s="105">
        <v>2815699.8800000013</v>
      </c>
      <c r="DR59" s="105">
        <v>4297429.7400000067</v>
      </c>
      <c r="DS59" s="105">
        <v>2973218.0700000008</v>
      </c>
      <c r="DT59" s="105">
        <v>4185686.9399999962</v>
      </c>
      <c r="DU59" s="106">
        <v>3984201.4200000055</v>
      </c>
      <c r="DV59" s="337">
        <v>3545898.12</v>
      </c>
      <c r="DW59" s="337">
        <v>2930435.569999998</v>
      </c>
      <c r="DX59" s="337">
        <v>4123893.9699999988</v>
      </c>
      <c r="DY59" s="337">
        <v>3863235.38</v>
      </c>
      <c r="DZ59" s="370">
        <v>3914226.01</v>
      </c>
      <c r="EB59" s="337">
        <v>3904156.29</v>
      </c>
      <c r="EC59" s="373"/>
      <c r="ED59" s="373"/>
      <c r="EE59" s="373"/>
      <c r="EF59" s="373"/>
      <c r="EG59" s="373"/>
      <c r="EH59" s="376"/>
      <c r="EI59" s="376"/>
      <c r="EJ59" s="376"/>
      <c r="EK59" s="376"/>
      <c r="EL59" s="376"/>
      <c r="EM59" s="376"/>
      <c r="EN59" s="376"/>
      <c r="EO59" s="376"/>
      <c r="EP59" s="376"/>
      <c r="EQ59" s="376"/>
      <c r="ER59" s="376"/>
      <c r="ES59" s="376"/>
      <c r="ET59" s="376"/>
      <c r="EU59" s="376"/>
      <c r="EV59" s="376"/>
      <c r="EW59" s="376"/>
      <c r="EX59" s="376"/>
      <c r="EY59" s="376"/>
      <c r="EZ59" s="376"/>
      <c r="FA59" s="376"/>
      <c r="FB59" s="376"/>
      <c r="FC59" s="376"/>
      <c r="FD59" s="376"/>
      <c r="FE59" s="376"/>
      <c r="FF59" s="376"/>
      <c r="FG59" s="376"/>
      <c r="FH59" s="376"/>
      <c r="FI59" s="376"/>
      <c r="FJ59" s="376"/>
      <c r="FK59" s="376"/>
      <c r="FL59" s="376"/>
      <c r="FM59" s="376"/>
      <c r="FN59" s="376"/>
      <c r="FO59" s="376"/>
      <c r="FP59" s="376"/>
      <c r="FQ59" s="376"/>
      <c r="FR59" s="376"/>
      <c r="FS59" s="376"/>
      <c r="FT59" s="376"/>
      <c r="FU59" s="376"/>
      <c r="FV59" s="376"/>
      <c r="FW59" s="376"/>
      <c r="FX59" s="376"/>
      <c r="FY59" s="376"/>
      <c r="FZ59" s="376"/>
      <c r="GA59" s="376"/>
      <c r="GB59" s="376"/>
      <c r="GC59" s="376"/>
      <c r="GD59" s="376"/>
      <c r="GE59" s="376"/>
      <c r="GF59" s="376"/>
      <c r="GG59" s="376"/>
      <c r="GH59" s="376"/>
      <c r="GI59" s="376"/>
      <c r="GJ59" s="376"/>
      <c r="GK59" s="376"/>
      <c r="GL59" s="376"/>
      <c r="GM59" s="376"/>
      <c r="GN59" s="376"/>
      <c r="GO59" s="376"/>
      <c r="GP59" s="376"/>
      <c r="GQ59" s="376"/>
      <c r="GR59" s="376"/>
      <c r="GS59" s="376"/>
      <c r="GT59" s="376"/>
      <c r="GU59" s="376"/>
      <c r="GV59" s="376"/>
      <c r="GW59" s="376"/>
      <c r="GX59" s="376"/>
      <c r="GY59" s="376"/>
      <c r="GZ59" s="376"/>
      <c r="HA59" s="376"/>
      <c r="HB59" s="376"/>
      <c r="HC59" s="376"/>
      <c r="HD59" s="376"/>
      <c r="HE59" s="376"/>
      <c r="HF59" s="376"/>
      <c r="HG59" s="376"/>
      <c r="HH59" s="376"/>
      <c r="HI59" s="376"/>
      <c r="HJ59" s="376"/>
      <c r="HK59" s="376"/>
      <c r="HL59" s="376"/>
      <c r="HM59" s="376"/>
      <c r="HN59" s="376"/>
      <c r="HO59" s="376"/>
      <c r="HP59" s="376"/>
      <c r="HQ59" s="376"/>
      <c r="HR59" s="376"/>
      <c r="HS59" s="376"/>
      <c r="HT59" s="376"/>
      <c r="HU59" s="376"/>
      <c r="HV59" s="376"/>
      <c r="HW59" s="376"/>
      <c r="HX59" s="376"/>
      <c r="HY59" s="376"/>
      <c r="HZ59" s="376"/>
      <c r="IA59" s="376"/>
      <c r="IB59" s="376"/>
      <c r="IC59" s="376"/>
      <c r="ID59" s="376"/>
      <c r="IE59" s="376"/>
      <c r="IF59" s="376"/>
      <c r="IG59" s="376"/>
      <c r="IH59" s="376"/>
      <c r="II59" s="376"/>
      <c r="IJ59" s="376"/>
      <c r="IK59" s="376"/>
      <c r="IL59" s="376"/>
      <c r="IM59" s="376"/>
      <c r="IN59" s="376"/>
      <c r="IO59" s="376"/>
      <c r="IP59" s="376"/>
      <c r="IQ59" s="376"/>
      <c r="IR59" s="376"/>
      <c r="IS59" s="376"/>
      <c r="IT59" s="376"/>
      <c r="IU59" s="376"/>
      <c r="IV59" s="376"/>
      <c r="IW59" s="376"/>
      <c r="IX59" s="376"/>
      <c r="IY59" s="376"/>
      <c r="IZ59" s="376"/>
      <c r="JA59" s="376"/>
      <c r="JB59" s="376"/>
      <c r="JC59" s="376"/>
      <c r="JD59" s="376"/>
      <c r="JE59" s="376"/>
      <c r="JF59" s="376"/>
      <c r="JG59" s="376"/>
      <c r="JH59" s="376"/>
      <c r="JI59" s="376"/>
      <c r="JJ59" s="376"/>
      <c r="JK59" s="376"/>
      <c r="JL59" s="376"/>
      <c r="JM59" s="376"/>
      <c r="JN59" s="376"/>
      <c r="JO59" s="376"/>
      <c r="JP59" s="376"/>
      <c r="JQ59" s="376"/>
      <c r="JR59" s="376"/>
      <c r="JS59" s="376"/>
      <c r="JT59" s="376"/>
      <c r="JU59" s="376"/>
      <c r="JV59" s="376"/>
      <c r="JW59" s="376"/>
      <c r="JX59" s="376"/>
      <c r="JY59" s="376"/>
      <c r="JZ59" s="376"/>
      <c r="KA59" s="376"/>
      <c r="KB59" s="376"/>
      <c r="KC59" s="376"/>
      <c r="KD59" s="376"/>
      <c r="KE59" s="376"/>
      <c r="KF59" s="376"/>
      <c r="KG59" s="376"/>
      <c r="KH59" s="376"/>
      <c r="KI59" s="376"/>
      <c r="KJ59" s="376"/>
      <c r="KK59" s="376"/>
      <c r="KL59" s="376"/>
      <c r="KM59" s="376"/>
      <c r="KN59" s="376"/>
      <c r="KO59" s="376"/>
      <c r="KP59" s="376"/>
      <c r="KQ59" s="376"/>
      <c r="KR59" s="376"/>
      <c r="KS59" s="376"/>
      <c r="KT59" s="376"/>
      <c r="KU59" s="376"/>
      <c r="KV59" s="376"/>
      <c r="KW59" s="376"/>
      <c r="KX59" s="376"/>
      <c r="KY59" s="376"/>
      <c r="KZ59" s="376"/>
      <c r="LA59" s="376"/>
      <c r="LB59" s="376"/>
      <c r="LC59" s="376"/>
      <c r="LD59" s="376"/>
      <c r="LE59" s="376"/>
      <c r="LF59" s="376"/>
      <c r="LG59" s="376"/>
      <c r="LH59" s="376"/>
      <c r="LI59" s="376"/>
    </row>
    <row r="60" spans="1:321">
      <c r="D60" s="74">
        <v>4115</v>
      </c>
      <c r="E60" s="78" t="s">
        <v>135</v>
      </c>
      <c r="F60" s="104"/>
      <c r="G60" s="105"/>
      <c r="H60" s="105"/>
      <c r="I60" s="105"/>
      <c r="J60" s="105"/>
      <c r="K60" s="105"/>
      <c r="L60" s="105"/>
      <c r="M60" s="105"/>
      <c r="N60" s="105"/>
      <c r="O60" s="105"/>
      <c r="P60" s="105"/>
      <c r="Q60" s="106"/>
      <c r="R60" s="104"/>
      <c r="S60" s="105"/>
      <c r="T60" s="105"/>
      <c r="U60" s="105"/>
      <c r="V60" s="105"/>
      <c r="W60" s="105"/>
      <c r="X60" s="105"/>
      <c r="Y60" s="105"/>
      <c r="Z60" s="105"/>
      <c r="AA60" s="105"/>
      <c r="AB60" s="105"/>
      <c r="AC60" s="106"/>
      <c r="AD60" s="104"/>
      <c r="AE60" s="105"/>
      <c r="AF60" s="105"/>
      <c r="AG60" s="105"/>
      <c r="AH60" s="105"/>
      <c r="AI60" s="105"/>
      <c r="AJ60" s="105"/>
      <c r="AK60" s="105"/>
      <c r="AL60" s="105"/>
      <c r="AM60" s="105"/>
      <c r="AN60" s="105"/>
      <c r="AO60" s="106"/>
      <c r="AP60" s="104"/>
      <c r="AQ60" s="105"/>
      <c r="AR60" s="105"/>
      <c r="AS60" s="105"/>
      <c r="AT60" s="105"/>
      <c r="AU60" s="105"/>
      <c r="AV60" s="105"/>
      <c r="AW60" s="105"/>
      <c r="AX60" s="105"/>
      <c r="AY60" s="105"/>
      <c r="AZ60" s="105"/>
      <c r="BA60" s="106"/>
      <c r="BB60" s="104"/>
      <c r="BC60" s="105"/>
      <c r="BD60" s="105"/>
      <c r="BE60" s="105"/>
      <c r="BF60" s="105"/>
      <c r="BG60" s="105"/>
      <c r="BH60" s="105"/>
      <c r="BI60" s="105"/>
      <c r="BJ60" s="105"/>
      <c r="BK60" s="105"/>
      <c r="BL60" s="105"/>
      <c r="BM60" s="106"/>
      <c r="BN60" s="104"/>
      <c r="BO60" s="105"/>
      <c r="BP60" s="105"/>
      <c r="BQ60" s="105"/>
      <c r="BR60" s="105"/>
      <c r="BS60" s="105"/>
      <c r="BT60" s="105"/>
      <c r="BU60" s="105"/>
      <c r="BV60" s="105"/>
      <c r="BW60" s="105"/>
      <c r="BX60" s="105"/>
      <c r="BY60" s="106"/>
      <c r="BZ60" s="104"/>
      <c r="CA60" s="105"/>
      <c r="CB60" s="105"/>
      <c r="CC60" s="105"/>
      <c r="CD60" s="105"/>
      <c r="CE60" s="105"/>
      <c r="CF60" s="105"/>
      <c r="CG60" s="105"/>
      <c r="CH60" s="105"/>
      <c r="CI60" s="105"/>
      <c r="CJ60" s="105"/>
      <c r="CK60" s="105"/>
      <c r="CL60" s="104">
        <v>115904.21</v>
      </c>
      <c r="CM60" s="105">
        <v>318662.90999999974</v>
      </c>
      <c r="CN60" s="105">
        <v>297383.4299999997</v>
      </c>
      <c r="CO60" s="105">
        <v>363190.12999999995</v>
      </c>
      <c r="CP60" s="105">
        <v>455075.63999999955</v>
      </c>
      <c r="CQ60" s="105">
        <v>288889.96999999974</v>
      </c>
      <c r="CR60" s="105">
        <v>636361.43000000017</v>
      </c>
      <c r="CS60" s="105">
        <v>380606.51000000036</v>
      </c>
      <c r="CT60" s="105">
        <v>367540.3299999999</v>
      </c>
      <c r="CU60" s="105">
        <v>99326.77999999997</v>
      </c>
      <c r="CV60" s="105">
        <v>726279.28999999992</v>
      </c>
      <c r="CW60" s="106">
        <v>392837.70000000013</v>
      </c>
      <c r="CX60" s="104">
        <v>376570.8499999998</v>
      </c>
      <c r="CY60" s="105">
        <v>111852.08999999998</v>
      </c>
      <c r="CZ60" s="105">
        <v>295692.08000000025</v>
      </c>
      <c r="DA60" s="105">
        <v>465792.81999999977</v>
      </c>
      <c r="DB60" s="105">
        <v>692399.700000001</v>
      </c>
      <c r="DC60" s="105">
        <v>22480.79</v>
      </c>
      <c r="DD60" s="105">
        <v>385908.0400000001</v>
      </c>
      <c r="DE60" s="105">
        <v>483504.78</v>
      </c>
      <c r="DF60" s="105">
        <v>341387.68999999994</v>
      </c>
      <c r="DG60" s="105">
        <v>577094.77999999945</v>
      </c>
      <c r="DH60" s="105">
        <v>485252.67999999918</v>
      </c>
      <c r="DI60" s="106">
        <v>459099.56999999954</v>
      </c>
      <c r="DJ60" s="104">
        <v>258837.44000000012</v>
      </c>
      <c r="DK60" s="105">
        <v>377645.11000000039</v>
      </c>
      <c r="DL60" s="105">
        <v>106234.28000000001</v>
      </c>
      <c r="DM60" s="105">
        <v>662954.94999999972</v>
      </c>
      <c r="DN60" s="105">
        <v>295507.93000000011</v>
      </c>
      <c r="DO60" s="105">
        <v>376587.67999999976</v>
      </c>
      <c r="DP60" s="105">
        <v>446070.52000000014</v>
      </c>
      <c r="DQ60" s="105">
        <v>319292.24999999971</v>
      </c>
      <c r="DR60" s="105">
        <v>475304.26999999944</v>
      </c>
      <c r="DS60" s="105">
        <v>298746.86000000016</v>
      </c>
      <c r="DT60" s="105">
        <v>177754.69999999995</v>
      </c>
      <c r="DU60" s="106">
        <v>708577.32999999984</v>
      </c>
      <c r="DV60" s="337">
        <v>4125.96</v>
      </c>
      <c r="DW60" s="337">
        <v>276522.66999999975</v>
      </c>
      <c r="DX60" s="337">
        <v>540683.99999999988</v>
      </c>
      <c r="DY60" s="337">
        <v>684055.47</v>
      </c>
      <c r="DZ60" s="370">
        <v>309176.73</v>
      </c>
      <c r="EB60" s="337">
        <v>102387.25</v>
      </c>
      <c r="EC60" s="373"/>
      <c r="ED60" s="373"/>
      <c r="EE60" s="373"/>
      <c r="EF60" s="373"/>
      <c r="EG60" s="373"/>
      <c r="ET60" s="376"/>
      <c r="EU60" s="376"/>
      <c r="EV60" s="376"/>
      <c r="EW60" s="376"/>
      <c r="EX60" s="376"/>
      <c r="EY60" s="376"/>
      <c r="EZ60" s="376"/>
      <c r="FA60" s="376"/>
      <c r="FB60" s="376"/>
      <c r="FC60" s="376"/>
      <c r="FD60" s="376"/>
      <c r="FE60" s="376"/>
      <c r="FF60" s="376"/>
      <c r="FG60" s="376"/>
      <c r="FH60" s="376"/>
      <c r="FI60" s="376"/>
      <c r="FJ60" s="376"/>
      <c r="FK60" s="376"/>
      <c r="FL60" s="376"/>
      <c r="FM60" s="376"/>
      <c r="FN60" s="376"/>
      <c r="FO60" s="376"/>
      <c r="FP60" s="376"/>
      <c r="FQ60" s="376"/>
      <c r="FR60" s="376"/>
      <c r="FS60" s="376"/>
      <c r="FT60" s="376"/>
      <c r="FU60" s="376"/>
      <c r="FV60" s="376"/>
      <c r="FW60" s="376"/>
      <c r="FX60" s="376"/>
      <c r="FY60" s="376"/>
      <c r="FZ60" s="376"/>
      <c r="GA60" s="376"/>
      <c r="GB60" s="376"/>
      <c r="GC60" s="376"/>
      <c r="GD60" s="376"/>
      <c r="GE60" s="376"/>
      <c r="GF60" s="376"/>
      <c r="GG60" s="376"/>
      <c r="GH60" s="376"/>
      <c r="GI60" s="376"/>
      <c r="GJ60" s="376"/>
      <c r="GK60" s="376"/>
      <c r="GL60" s="376"/>
      <c r="GM60" s="376"/>
      <c r="GN60" s="376"/>
      <c r="GO60" s="376"/>
      <c r="GP60" s="376"/>
      <c r="GQ60" s="376"/>
      <c r="GR60" s="376"/>
      <c r="GS60" s="376"/>
      <c r="GT60" s="376"/>
      <c r="GU60" s="376"/>
      <c r="GV60" s="376"/>
      <c r="GW60" s="376"/>
      <c r="GX60" s="376"/>
      <c r="GY60" s="376"/>
      <c r="GZ60" s="376"/>
      <c r="HA60" s="376"/>
      <c r="HB60" s="376"/>
      <c r="HC60" s="376"/>
      <c r="HD60" s="376"/>
      <c r="HE60" s="376"/>
      <c r="HF60" s="376"/>
      <c r="HG60" s="376"/>
      <c r="HH60" s="376"/>
      <c r="HI60" s="376"/>
      <c r="HJ60" s="376"/>
      <c r="HK60" s="376"/>
      <c r="HL60" s="376"/>
      <c r="HM60" s="376"/>
      <c r="HN60" s="376"/>
      <c r="HO60" s="376"/>
      <c r="HP60" s="376"/>
      <c r="HQ60" s="376"/>
      <c r="HR60" s="376"/>
      <c r="HS60" s="376"/>
      <c r="HT60" s="376"/>
      <c r="HU60" s="376"/>
      <c r="HV60" s="376"/>
      <c r="HW60" s="376"/>
      <c r="HX60" s="376"/>
      <c r="HY60" s="376"/>
      <c r="HZ60" s="376"/>
      <c r="IA60" s="376"/>
      <c r="IB60" s="376"/>
      <c r="IC60" s="376"/>
      <c r="ID60" s="376"/>
      <c r="IE60" s="376"/>
      <c r="IF60" s="376"/>
      <c r="IG60" s="376"/>
      <c r="IH60" s="376"/>
      <c r="II60" s="376"/>
      <c r="IJ60" s="376"/>
      <c r="IK60" s="376"/>
      <c r="IL60" s="376"/>
      <c r="IM60" s="376"/>
      <c r="IN60" s="376"/>
      <c r="IO60" s="376"/>
      <c r="IP60" s="376"/>
      <c r="IQ60" s="376"/>
      <c r="IR60" s="376"/>
      <c r="IS60" s="376"/>
      <c r="IT60" s="376"/>
      <c r="IU60" s="376"/>
      <c r="IV60" s="376"/>
      <c r="IW60" s="376"/>
      <c r="IX60" s="376"/>
      <c r="IY60" s="376"/>
      <c r="IZ60" s="376"/>
      <c r="JA60" s="376"/>
      <c r="JB60" s="376"/>
      <c r="JC60" s="376"/>
      <c r="JD60" s="376"/>
      <c r="JE60" s="376"/>
      <c r="JF60" s="376"/>
      <c r="JG60" s="376"/>
      <c r="JH60" s="376"/>
      <c r="JI60" s="376"/>
      <c r="JJ60" s="376"/>
      <c r="JK60" s="376"/>
      <c r="JL60" s="376"/>
      <c r="JM60" s="376"/>
      <c r="JN60" s="376"/>
      <c r="JO60" s="376"/>
      <c r="JP60" s="376"/>
      <c r="JQ60" s="376"/>
      <c r="JR60" s="376"/>
      <c r="JS60" s="376"/>
      <c r="JT60" s="376"/>
      <c r="JU60" s="376"/>
      <c r="JV60" s="376"/>
      <c r="JW60" s="376"/>
      <c r="JX60" s="376"/>
      <c r="JY60" s="376"/>
      <c r="JZ60" s="376"/>
      <c r="KA60" s="376"/>
      <c r="KB60" s="376"/>
      <c r="KC60" s="376"/>
      <c r="KD60" s="376"/>
      <c r="KE60" s="376"/>
      <c r="KF60" s="376"/>
      <c r="KG60" s="376"/>
      <c r="KH60" s="376"/>
      <c r="KI60" s="376"/>
      <c r="KJ60" s="376"/>
      <c r="KK60" s="376"/>
      <c r="KL60" s="376"/>
      <c r="KM60" s="376"/>
      <c r="KN60" s="376"/>
      <c r="KO60" s="376"/>
      <c r="KP60" s="376"/>
      <c r="KQ60" s="376"/>
      <c r="KR60" s="376"/>
      <c r="KS60" s="376"/>
      <c r="KT60" s="376"/>
      <c r="KU60" s="376"/>
      <c r="KV60" s="376"/>
      <c r="KW60" s="376"/>
      <c r="KX60" s="376"/>
      <c r="KY60" s="376"/>
      <c r="KZ60" s="376"/>
      <c r="LA60" s="376"/>
      <c r="LB60" s="376"/>
      <c r="LC60" s="376"/>
      <c r="LD60" s="376"/>
      <c r="LE60" s="376"/>
      <c r="LF60" s="376"/>
      <c r="LG60" s="376"/>
      <c r="LH60" s="376"/>
      <c r="LI60" s="376"/>
    </row>
    <row r="61" spans="1:321">
      <c r="C61" s="74">
        <v>412</v>
      </c>
      <c r="D61" s="74">
        <v>412</v>
      </c>
      <c r="E61" s="78" t="s">
        <v>137</v>
      </c>
      <c r="F61" s="104"/>
      <c r="G61" s="105"/>
      <c r="H61" s="105"/>
      <c r="I61" s="105"/>
      <c r="J61" s="105"/>
      <c r="K61" s="105"/>
      <c r="L61" s="105"/>
      <c r="M61" s="105"/>
      <c r="N61" s="105"/>
      <c r="O61" s="105"/>
      <c r="P61" s="105"/>
      <c r="Q61" s="106"/>
      <c r="R61" s="104"/>
      <c r="S61" s="105"/>
      <c r="T61" s="105"/>
      <c r="U61" s="105"/>
      <c r="V61" s="105"/>
      <c r="W61" s="105"/>
      <c r="X61" s="105"/>
      <c r="Y61" s="105"/>
      <c r="Z61" s="105"/>
      <c r="AA61" s="105"/>
      <c r="AB61" s="105"/>
      <c r="AC61" s="106"/>
      <c r="AD61" s="104"/>
      <c r="AE61" s="105"/>
      <c r="AF61" s="105"/>
      <c r="AG61" s="105"/>
      <c r="AH61" s="105"/>
      <c r="AI61" s="105"/>
      <c r="AJ61" s="105"/>
      <c r="AK61" s="105"/>
      <c r="AL61" s="105"/>
      <c r="AM61" s="105"/>
      <c r="AN61" s="105"/>
      <c r="AO61" s="106"/>
      <c r="AP61" s="104"/>
      <c r="AQ61" s="105"/>
      <c r="AR61" s="105"/>
      <c r="AS61" s="105"/>
      <c r="AT61" s="105"/>
      <c r="AU61" s="105"/>
      <c r="AV61" s="105"/>
      <c r="AW61" s="105"/>
      <c r="AX61" s="105"/>
      <c r="AY61" s="105"/>
      <c r="AZ61" s="105"/>
      <c r="BA61" s="106"/>
      <c r="BB61" s="104"/>
      <c r="BC61" s="105"/>
      <c r="BD61" s="105"/>
      <c r="BE61" s="105"/>
      <c r="BF61" s="105"/>
      <c r="BG61" s="105"/>
      <c r="BH61" s="105"/>
      <c r="BI61" s="105"/>
      <c r="BJ61" s="105"/>
      <c r="BK61" s="105"/>
      <c r="BL61" s="105"/>
      <c r="BM61" s="106"/>
      <c r="BN61" s="104"/>
      <c r="BO61" s="105"/>
      <c r="BP61" s="105"/>
      <c r="BQ61" s="105"/>
      <c r="BR61" s="105"/>
      <c r="BS61" s="105"/>
      <c r="BT61" s="105"/>
      <c r="BU61" s="105"/>
      <c r="BV61" s="105"/>
      <c r="BW61" s="105"/>
      <c r="BX61" s="105"/>
      <c r="BY61" s="106"/>
      <c r="BZ61" s="104"/>
      <c r="CA61" s="105"/>
      <c r="CB61" s="105"/>
      <c r="CC61" s="105"/>
      <c r="CD61" s="105"/>
      <c r="CE61" s="105"/>
      <c r="CF61" s="105"/>
      <c r="CG61" s="105"/>
      <c r="CH61" s="105"/>
      <c r="CI61" s="105"/>
      <c r="CJ61" s="105"/>
      <c r="CK61" s="105"/>
      <c r="CL61" s="104">
        <v>1584140</v>
      </c>
      <c r="CM61" s="105">
        <v>494224.27999999968</v>
      </c>
      <c r="CN61" s="105">
        <v>1196100.0600000008</v>
      </c>
      <c r="CO61" s="105">
        <v>1826112.7700000014</v>
      </c>
      <c r="CP61" s="105">
        <v>404313.79000000004</v>
      </c>
      <c r="CQ61" s="105">
        <v>460176.8899999999</v>
      </c>
      <c r="CR61" s="105">
        <v>807342.56</v>
      </c>
      <c r="CS61" s="105">
        <v>1160483.8900000001</v>
      </c>
      <c r="CT61" s="105">
        <v>545300.30999999971</v>
      </c>
      <c r="CU61" s="105">
        <v>1094017.3800000006</v>
      </c>
      <c r="CV61" s="105">
        <v>577957.56000000029</v>
      </c>
      <c r="CW61" s="106">
        <v>1871989.5499999986</v>
      </c>
      <c r="CX61" s="104">
        <v>457230.76</v>
      </c>
      <c r="CY61" s="105">
        <v>830960.58</v>
      </c>
      <c r="CZ61" s="105">
        <v>1229108.71</v>
      </c>
      <c r="DA61" s="105">
        <v>599996.69999999995</v>
      </c>
      <c r="DB61" s="105">
        <v>632900.06000000006</v>
      </c>
      <c r="DC61" s="105">
        <v>864219.62</v>
      </c>
      <c r="DD61" s="105">
        <v>1336714.5900000001</v>
      </c>
      <c r="DE61" s="105">
        <v>741331.48</v>
      </c>
      <c r="DF61" s="105">
        <v>832925.12</v>
      </c>
      <c r="DG61" s="105">
        <v>1049704.29</v>
      </c>
      <c r="DH61" s="105">
        <v>1162813.24</v>
      </c>
      <c r="DI61" s="106">
        <v>2219902.9500000002</v>
      </c>
      <c r="DJ61" s="104">
        <v>328535.11000000004</v>
      </c>
      <c r="DK61" s="105">
        <v>789684.18</v>
      </c>
      <c r="DL61" s="105">
        <v>1468702.27</v>
      </c>
      <c r="DM61" s="105">
        <v>2150331.69</v>
      </c>
      <c r="DN61" s="105">
        <v>810631.57</v>
      </c>
      <c r="DO61" s="105">
        <v>1139622.4099999999</v>
      </c>
      <c r="DP61" s="105">
        <v>1180689.73</v>
      </c>
      <c r="DQ61" s="105">
        <v>642520.9</v>
      </c>
      <c r="DR61" s="105">
        <v>969018.3</v>
      </c>
      <c r="DS61" s="105">
        <v>1028829.69</v>
      </c>
      <c r="DT61" s="105">
        <v>1069021.58</v>
      </c>
      <c r="DU61" s="106">
        <v>3162906.38</v>
      </c>
      <c r="DV61" s="337">
        <v>373398.5</v>
      </c>
      <c r="DW61" s="339">
        <v>912951.5</v>
      </c>
      <c r="DX61" s="339">
        <v>1664641.69</v>
      </c>
      <c r="DY61" s="337">
        <v>1074250.0999999992</v>
      </c>
      <c r="DZ61" s="370">
        <v>417784.36</v>
      </c>
      <c r="EA61" s="370">
        <v>953614.09</v>
      </c>
      <c r="EB61" s="370">
        <v>350540.56</v>
      </c>
      <c r="EC61" s="380">
        <v>896917.02</v>
      </c>
      <c r="ED61" s="373">
        <v>368001.48</v>
      </c>
      <c r="EE61" s="373">
        <v>888747.37</v>
      </c>
      <c r="EF61" s="373">
        <v>585553.42000000004</v>
      </c>
      <c r="EG61" s="373">
        <v>2421211.9500000002</v>
      </c>
      <c r="EH61" s="376">
        <v>70065.570000000007</v>
      </c>
      <c r="EI61" s="376">
        <v>920424.11</v>
      </c>
      <c r="EJ61" s="376">
        <v>936990.91</v>
      </c>
      <c r="EK61" s="376">
        <v>685539.4</v>
      </c>
      <c r="EL61" s="376">
        <v>763370.53</v>
      </c>
      <c r="EM61" s="376">
        <v>888374.79</v>
      </c>
      <c r="EN61" s="376">
        <v>845413.4</v>
      </c>
      <c r="EO61" s="376">
        <v>982340.29</v>
      </c>
      <c r="EP61" s="376">
        <v>710611.47</v>
      </c>
      <c r="EQ61" s="376">
        <v>864910.68</v>
      </c>
      <c r="ER61" s="376">
        <v>1028980.9</v>
      </c>
      <c r="ES61" s="376">
        <v>1951716.68</v>
      </c>
      <c r="ET61" s="376">
        <v>363127.64</v>
      </c>
      <c r="EU61" s="376">
        <v>848575.97</v>
      </c>
      <c r="EV61" s="376">
        <v>933832.27</v>
      </c>
      <c r="EW61" s="376">
        <v>983620.43</v>
      </c>
      <c r="EX61" s="376">
        <v>835475.63</v>
      </c>
      <c r="EY61" s="376">
        <v>1164263.1200000001</v>
      </c>
      <c r="EZ61" s="376">
        <v>853949.13</v>
      </c>
      <c r="FA61" s="376">
        <v>804909.73</v>
      </c>
      <c r="FB61" s="376">
        <v>963637.57</v>
      </c>
      <c r="FC61" s="376">
        <v>1011368.26</v>
      </c>
      <c r="FD61" s="376">
        <v>1172083.78</v>
      </c>
      <c r="FE61" s="376">
        <v>3278096.68</v>
      </c>
      <c r="FF61" s="376">
        <v>432717.77</v>
      </c>
      <c r="FG61" s="376"/>
      <c r="FH61" s="376"/>
      <c r="FI61" s="376"/>
      <c r="FJ61" s="376"/>
      <c r="FK61" s="376"/>
      <c r="FL61" s="376"/>
      <c r="FM61" s="376"/>
      <c r="FN61" s="376"/>
      <c r="FO61" s="376"/>
      <c r="FP61" s="376"/>
      <c r="FQ61" s="376"/>
      <c r="FR61" s="376"/>
      <c r="FS61" s="376"/>
      <c r="FT61" s="376"/>
      <c r="FU61" s="376"/>
      <c r="FV61" s="376"/>
      <c r="FW61" s="376"/>
      <c r="FX61" s="376"/>
      <c r="FY61" s="376"/>
      <c r="FZ61" s="376"/>
      <c r="GA61" s="376"/>
      <c r="GB61" s="376"/>
      <c r="GC61" s="376"/>
      <c r="GD61" s="376"/>
      <c r="GE61" s="376"/>
      <c r="GF61" s="376"/>
      <c r="GG61" s="376"/>
      <c r="GH61" s="376"/>
      <c r="GI61" s="376"/>
      <c r="GJ61" s="376"/>
      <c r="GK61" s="376"/>
      <c r="GL61" s="376"/>
      <c r="GM61" s="376"/>
      <c r="GN61" s="376"/>
      <c r="GO61" s="376"/>
      <c r="GP61" s="376"/>
      <c r="GQ61" s="376"/>
      <c r="GR61" s="376"/>
      <c r="GS61" s="376"/>
      <c r="GT61" s="376"/>
      <c r="GU61" s="376"/>
      <c r="GV61" s="376"/>
      <c r="GW61" s="376"/>
      <c r="GX61" s="376"/>
      <c r="GY61" s="376"/>
      <c r="GZ61" s="376"/>
      <c r="HA61" s="376"/>
      <c r="HB61" s="376"/>
      <c r="HC61" s="376"/>
      <c r="HD61" s="376"/>
      <c r="HE61" s="376"/>
      <c r="HF61" s="376"/>
      <c r="HG61" s="376"/>
      <c r="HH61" s="376"/>
      <c r="HI61" s="376"/>
      <c r="HJ61" s="376"/>
      <c r="HK61" s="376"/>
      <c r="HL61" s="376"/>
      <c r="HM61" s="376"/>
      <c r="HN61" s="376"/>
      <c r="HO61" s="376"/>
      <c r="HP61" s="376"/>
      <c r="HQ61" s="376"/>
      <c r="HR61" s="376"/>
      <c r="HS61" s="376"/>
      <c r="HT61" s="376"/>
      <c r="HU61" s="376"/>
      <c r="HV61" s="376"/>
      <c r="HW61" s="376"/>
      <c r="HX61" s="376"/>
      <c r="HY61" s="376"/>
      <c r="HZ61" s="376"/>
      <c r="IA61" s="376"/>
      <c r="IB61" s="376"/>
      <c r="IC61" s="376"/>
      <c r="ID61" s="376"/>
      <c r="IE61" s="376"/>
      <c r="IF61" s="376"/>
      <c r="IG61" s="376"/>
      <c r="IH61" s="376"/>
      <c r="II61" s="376"/>
      <c r="IJ61" s="376"/>
      <c r="IK61" s="376"/>
      <c r="IL61" s="376"/>
      <c r="IM61" s="376"/>
      <c r="IN61" s="376"/>
      <c r="IO61" s="376"/>
      <c r="IP61" s="376"/>
      <c r="IQ61" s="376"/>
      <c r="IR61" s="376"/>
      <c r="IS61" s="376"/>
      <c r="IT61" s="376"/>
      <c r="IU61" s="376"/>
      <c r="IV61" s="376"/>
      <c r="IW61" s="376"/>
      <c r="IX61" s="376"/>
      <c r="IY61" s="376"/>
      <c r="IZ61" s="376"/>
      <c r="JA61" s="376"/>
      <c r="JB61" s="376"/>
      <c r="JC61" s="376"/>
      <c r="JD61" s="376"/>
      <c r="JE61" s="376"/>
      <c r="JF61" s="376"/>
      <c r="JG61" s="376"/>
      <c r="JH61" s="376"/>
      <c r="JI61" s="376"/>
      <c r="JJ61" s="376"/>
      <c r="JK61" s="376"/>
      <c r="JL61" s="376"/>
      <c r="JM61" s="376"/>
      <c r="JN61" s="376"/>
      <c r="JO61" s="376"/>
      <c r="JP61" s="376"/>
      <c r="JQ61" s="376"/>
      <c r="JR61" s="376"/>
      <c r="JS61" s="376"/>
      <c r="JT61" s="376"/>
      <c r="JU61" s="376"/>
      <c r="JV61" s="376"/>
      <c r="JW61" s="376"/>
      <c r="JX61" s="376"/>
      <c r="JY61" s="376"/>
      <c r="JZ61" s="376"/>
      <c r="KA61" s="376"/>
      <c r="KB61" s="376"/>
      <c r="KC61" s="376"/>
      <c r="KD61" s="376"/>
      <c r="KE61" s="376"/>
      <c r="KF61" s="376"/>
      <c r="KG61" s="376"/>
      <c r="KH61" s="376"/>
      <c r="KI61" s="376"/>
      <c r="KJ61" s="376"/>
      <c r="KK61" s="376"/>
      <c r="KL61" s="376"/>
      <c r="KM61" s="376"/>
      <c r="KN61" s="376"/>
      <c r="KO61" s="376"/>
      <c r="KP61" s="376"/>
      <c r="KQ61" s="376"/>
      <c r="KR61" s="376"/>
      <c r="KS61" s="376"/>
      <c r="KT61" s="376"/>
      <c r="KU61" s="376"/>
      <c r="KV61" s="376"/>
      <c r="KW61" s="376"/>
      <c r="KX61" s="376"/>
      <c r="KY61" s="376"/>
      <c r="KZ61" s="376"/>
      <c r="LA61" s="376"/>
      <c r="LB61" s="376"/>
      <c r="LC61" s="376"/>
      <c r="LD61" s="376"/>
      <c r="LE61" s="376"/>
      <c r="LF61" s="376"/>
      <c r="LG61" s="376"/>
      <c r="LH61" s="376"/>
      <c r="LI61" s="376"/>
    </row>
    <row r="62" spans="1:321">
      <c r="D62" s="74">
        <v>4121</v>
      </c>
      <c r="E62" s="78" t="s">
        <v>139</v>
      </c>
      <c r="F62" s="104"/>
      <c r="G62" s="105"/>
      <c r="H62" s="105"/>
      <c r="I62" s="105"/>
      <c r="J62" s="105"/>
      <c r="K62" s="105"/>
      <c r="L62" s="105"/>
      <c r="M62" s="105"/>
      <c r="N62" s="105"/>
      <c r="O62" s="105"/>
      <c r="P62" s="105"/>
      <c r="Q62" s="106"/>
      <c r="R62" s="104"/>
      <c r="S62" s="105"/>
      <c r="T62" s="105"/>
      <c r="U62" s="105"/>
      <c r="V62" s="105"/>
      <c r="W62" s="105"/>
      <c r="X62" s="105"/>
      <c r="Y62" s="105"/>
      <c r="Z62" s="105"/>
      <c r="AA62" s="105"/>
      <c r="AB62" s="105"/>
      <c r="AC62" s="106"/>
      <c r="AD62" s="104"/>
      <c r="AE62" s="105"/>
      <c r="AF62" s="105"/>
      <c r="AG62" s="105"/>
      <c r="AH62" s="105"/>
      <c r="AI62" s="105"/>
      <c r="AJ62" s="105"/>
      <c r="AK62" s="105"/>
      <c r="AL62" s="105"/>
      <c r="AM62" s="105"/>
      <c r="AN62" s="105"/>
      <c r="AO62" s="106"/>
      <c r="AP62" s="104"/>
      <c r="AQ62" s="105"/>
      <c r="AR62" s="105"/>
      <c r="AS62" s="105"/>
      <c r="AT62" s="105"/>
      <c r="AU62" s="105"/>
      <c r="AV62" s="105"/>
      <c r="AW62" s="105"/>
      <c r="AX62" s="105"/>
      <c r="AY62" s="105"/>
      <c r="AZ62" s="105"/>
      <c r="BA62" s="106"/>
      <c r="BB62" s="104"/>
      <c r="BC62" s="105"/>
      <c r="BD62" s="105"/>
      <c r="BE62" s="105"/>
      <c r="BF62" s="105"/>
      <c r="BG62" s="105"/>
      <c r="BH62" s="105"/>
      <c r="BI62" s="105"/>
      <c r="BJ62" s="105"/>
      <c r="BK62" s="105"/>
      <c r="BL62" s="105"/>
      <c r="BM62" s="106"/>
      <c r="BN62" s="104"/>
      <c r="BO62" s="105"/>
      <c r="BP62" s="105"/>
      <c r="BQ62" s="105"/>
      <c r="BR62" s="105"/>
      <c r="BS62" s="105"/>
      <c r="BT62" s="105"/>
      <c r="BU62" s="105"/>
      <c r="BV62" s="105"/>
      <c r="BW62" s="105"/>
      <c r="BX62" s="105"/>
      <c r="BY62" s="106"/>
      <c r="BZ62" s="104"/>
      <c r="CA62" s="105"/>
      <c r="CB62" s="105"/>
      <c r="CC62" s="105"/>
      <c r="CD62" s="105"/>
      <c r="CE62" s="105"/>
      <c r="CF62" s="105"/>
      <c r="CG62" s="105"/>
      <c r="CH62" s="105"/>
      <c r="CI62" s="105"/>
      <c r="CJ62" s="105"/>
      <c r="CK62" s="105"/>
      <c r="CL62" s="104">
        <v>0</v>
      </c>
      <c r="CM62" s="105">
        <v>0</v>
      </c>
      <c r="CN62" s="105">
        <v>0</v>
      </c>
      <c r="CO62" s="105">
        <v>0</v>
      </c>
      <c r="CP62" s="105">
        <v>0</v>
      </c>
      <c r="CQ62" s="105">
        <v>0</v>
      </c>
      <c r="CR62" s="105">
        <v>0</v>
      </c>
      <c r="CS62" s="105">
        <v>0</v>
      </c>
      <c r="CT62" s="105">
        <v>0</v>
      </c>
      <c r="CU62" s="105">
        <v>0</v>
      </c>
      <c r="CV62" s="105">
        <v>0</v>
      </c>
      <c r="CW62" s="106">
        <v>0</v>
      </c>
      <c r="CX62" s="104">
        <v>0</v>
      </c>
      <c r="CY62" s="105">
        <v>0</v>
      </c>
      <c r="CZ62" s="105">
        <v>0</v>
      </c>
      <c r="DA62" s="105">
        <v>0</v>
      </c>
      <c r="DB62" s="105">
        <v>0</v>
      </c>
      <c r="DC62" s="105">
        <v>0</v>
      </c>
      <c r="DD62" s="105">
        <v>0</v>
      </c>
      <c r="DE62" s="105">
        <v>0</v>
      </c>
      <c r="DF62" s="105">
        <v>0</v>
      </c>
      <c r="DG62" s="105">
        <v>0</v>
      </c>
      <c r="DH62" s="105">
        <v>0</v>
      </c>
      <c r="DI62" s="106">
        <v>0</v>
      </c>
      <c r="DJ62" s="104">
        <v>0</v>
      </c>
      <c r="DK62" s="105">
        <v>0</v>
      </c>
      <c r="DL62" s="105">
        <v>0</v>
      </c>
      <c r="DM62" s="105">
        <v>0</v>
      </c>
      <c r="DN62" s="105">
        <v>0</v>
      </c>
      <c r="DO62" s="105">
        <v>0</v>
      </c>
      <c r="DP62" s="105">
        <v>0</v>
      </c>
      <c r="DQ62" s="105">
        <v>0</v>
      </c>
      <c r="DR62" s="105">
        <v>0</v>
      </c>
      <c r="DS62" s="105">
        <v>0</v>
      </c>
      <c r="DT62" s="105">
        <v>0</v>
      </c>
      <c r="DU62" s="106">
        <v>0</v>
      </c>
      <c r="DV62" s="337">
        <v>0</v>
      </c>
      <c r="DW62" s="337">
        <v>0</v>
      </c>
      <c r="DX62" s="337">
        <v>0</v>
      </c>
      <c r="DY62" s="337">
        <v>0</v>
      </c>
      <c r="DZ62" s="370"/>
      <c r="EB62" s="375"/>
      <c r="EC62" s="373"/>
      <c r="ED62" s="373"/>
      <c r="EE62" s="373"/>
      <c r="EF62" s="373"/>
      <c r="EG62" s="373"/>
      <c r="EH62" s="376"/>
      <c r="EI62" s="376"/>
      <c r="EJ62" s="376"/>
      <c r="EK62" s="376"/>
      <c r="EL62" s="376"/>
      <c r="EM62" s="376"/>
      <c r="EN62" s="376"/>
      <c r="EO62" s="376"/>
      <c r="EP62" s="376"/>
      <c r="EQ62" s="376"/>
      <c r="ER62" s="376"/>
      <c r="ES62" s="376"/>
      <c r="ET62" s="424"/>
      <c r="EU62" s="424"/>
      <c r="EV62" s="424"/>
      <c r="EW62" s="424"/>
      <c r="EX62" s="424"/>
      <c r="EY62" s="424"/>
      <c r="EZ62" s="424"/>
      <c r="FA62" s="424"/>
      <c r="FB62" s="424"/>
      <c r="FC62" s="424"/>
      <c r="FD62" s="376"/>
      <c r="FE62" s="376"/>
      <c r="FF62" s="376"/>
      <c r="FG62" s="376"/>
      <c r="FH62" s="376"/>
      <c r="FI62" s="376"/>
      <c r="FJ62" s="376"/>
      <c r="FK62" s="376"/>
      <c r="FL62" s="376"/>
      <c r="FM62" s="376"/>
      <c r="FN62" s="376"/>
      <c r="FO62" s="376"/>
      <c r="FP62" s="376"/>
      <c r="FQ62" s="376"/>
      <c r="FR62" s="376"/>
      <c r="FS62" s="376"/>
      <c r="FT62" s="376"/>
      <c r="FU62" s="376"/>
      <c r="FV62" s="376"/>
      <c r="FW62" s="376"/>
      <c r="FX62" s="376"/>
      <c r="FY62" s="376"/>
      <c r="FZ62" s="376"/>
      <c r="GA62" s="376"/>
      <c r="GB62" s="376"/>
      <c r="GC62" s="376"/>
      <c r="GD62" s="376"/>
      <c r="GE62" s="376"/>
      <c r="GF62" s="376"/>
      <c r="GG62" s="376"/>
      <c r="GH62" s="376"/>
      <c r="GI62" s="376"/>
      <c r="GJ62" s="376"/>
      <c r="GK62" s="376"/>
      <c r="GL62" s="376"/>
      <c r="GM62" s="376"/>
      <c r="GN62" s="376"/>
      <c r="GO62" s="376"/>
      <c r="GP62" s="376"/>
      <c r="GQ62" s="376"/>
      <c r="GR62" s="376"/>
      <c r="GS62" s="376"/>
      <c r="GT62" s="376"/>
      <c r="GU62" s="376"/>
      <c r="GV62" s="376"/>
      <c r="GW62" s="376"/>
      <c r="GX62" s="376"/>
      <c r="GY62" s="376"/>
      <c r="GZ62" s="376"/>
      <c r="HA62" s="376"/>
      <c r="HB62" s="376"/>
      <c r="HC62" s="376"/>
      <c r="HD62" s="376"/>
      <c r="HE62" s="376"/>
      <c r="HF62" s="376"/>
      <c r="HG62" s="376"/>
      <c r="HH62" s="376"/>
      <c r="HI62" s="376"/>
      <c r="HJ62" s="376"/>
      <c r="HK62" s="376"/>
      <c r="HL62" s="376"/>
      <c r="HM62" s="376"/>
      <c r="HN62" s="376"/>
      <c r="HO62" s="376"/>
      <c r="HP62" s="376"/>
      <c r="HQ62" s="376"/>
      <c r="HR62" s="376"/>
      <c r="HS62" s="376"/>
      <c r="HT62" s="376"/>
      <c r="HU62" s="376"/>
      <c r="HV62" s="376"/>
      <c r="HW62" s="376"/>
      <c r="HX62" s="376"/>
      <c r="HY62" s="376"/>
      <c r="HZ62" s="376"/>
      <c r="IA62" s="376"/>
      <c r="IB62" s="376"/>
      <c r="IC62" s="376"/>
      <c r="ID62" s="376"/>
      <c r="IE62" s="376"/>
      <c r="IF62" s="376"/>
      <c r="IG62" s="376"/>
      <c r="IH62" s="376"/>
      <c r="II62" s="376"/>
      <c r="IJ62" s="376"/>
      <c r="IK62" s="376"/>
      <c r="IL62" s="376"/>
      <c r="IM62" s="376"/>
      <c r="IN62" s="376"/>
      <c r="IO62" s="376"/>
      <c r="IP62" s="376"/>
      <c r="IQ62" s="376"/>
      <c r="IR62" s="376"/>
      <c r="IS62" s="376"/>
      <c r="IT62" s="376"/>
      <c r="IU62" s="376"/>
      <c r="IV62" s="376"/>
      <c r="IW62" s="376"/>
      <c r="IX62" s="376"/>
      <c r="IY62" s="376"/>
      <c r="IZ62" s="376"/>
      <c r="JA62" s="376"/>
      <c r="JB62" s="376"/>
      <c r="JC62" s="376"/>
      <c r="JD62" s="376"/>
      <c r="JE62" s="376"/>
      <c r="JF62" s="376"/>
      <c r="JG62" s="376"/>
      <c r="JH62" s="376"/>
      <c r="JI62" s="376"/>
      <c r="JJ62" s="376"/>
      <c r="JK62" s="376"/>
      <c r="JL62" s="376"/>
      <c r="JM62" s="376"/>
      <c r="JN62" s="376"/>
      <c r="JO62" s="376"/>
      <c r="JP62" s="376"/>
      <c r="JQ62" s="376"/>
      <c r="JR62" s="376"/>
      <c r="JS62" s="376"/>
      <c r="JT62" s="376"/>
      <c r="JU62" s="376"/>
      <c r="JV62" s="376"/>
      <c r="JW62" s="376"/>
      <c r="JX62" s="376"/>
      <c r="JY62" s="376"/>
      <c r="JZ62" s="376"/>
      <c r="KA62" s="376"/>
      <c r="KB62" s="376"/>
      <c r="KC62" s="376"/>
      <c r="KD62" s="376"/>
      <c r="KE62" s="376"/>
      <c r="KF62" s="376"/>
      <c r="KG62" s="376"/>
      <c r="KH62" s="376"/>
      <c r="KI62" s="376"/>
      <c r="KJ62" s="376"/>
      <c r="KK62" s="376"/>
      <c r="KL62" s="376"/>
      <c r="KM62" s="376"/>
      <c r="KN62" s="376"/>
      <c r="KO62" s="376"/>
      <c r="KP62" s="376"/>
      <c r="KQ62" s="376"/>
      <c r="KR62" s="376"/>
      <c r="KS62" s="376"/>
      <c r="KT62" s="376"/>
      <c r="KU62" s="376"/>
      <c r="KV62" s="376"/>
      <c r="KW62" s="376"/>
      <c r="KX62" s="376"/>
      <c r="KY62" s="376"/>
      <c r="KZ62" s="376"/>
      <c r="LA62" s="376"/>
      <c r="LB62" s="376"/>
      <c r="LC62" s="376"/>
      <c r="LD62" s="376"/>
      <c r="LE62" s="376"/>
      <c r="LF62" s="376"/>
      <c r="LG62" s="376"/>
      <c r="LH62" s="376"/>
      <c r="LI62" s="376"/>
    </row>
    <row r="63" spans="1:321" ht="30">
      <c r="D63" s="74">
        <v>4122</v>
      </c>
      <c r="E63" s="78" t="s">
        <v>141</v>
      </c>
      <c r="F63" s="104"/>
      <c r="G63" s="105"/>
      <c r="H63" s="105"/>
      <c r="I63" s="105"/>
      <c r="J63" s="105"/>
      <c r="K63" s="105"/>
      <c r="L63" s="105"/>
      <c r="M63" s="105"/>
      <c r="N63" s="105"/>
      <c r="O63" s="105"/>
      <c r="P63" s="105"/>
      <c r="Q63" s="106"/>
      <c r="R63" s="104"/>
      <c r="S63" s="105"/>
      <c r="T63" s="105"/>
      <c r="U63" s="105"/>
      <c r="V63" s="105"/>
      <c r="W63" s="105"/>
      <c r="X63" s="105"/>
      <c r="Y63" s="105"/>
      <c r="Z63" s="105"/>
      <c r="AA63" s="105"/>
      <c r="AB63" s="105"/>
      <c r="AC63" s="106"/>
      <c r="AD63" s="104"/>
      <c r="AE63" s="105"/>
      <c r="AF63" s="105"/>
      <c r="AG63" s="105"/>
      <c r="AH63" s="105"/>
      <c r="AI63" s="105"/>
      <c r="AJ63" s="105"/>
      <c r="AK63" s="105"/>
      <c r="AL63" s="105"/>
      <c r="AM63" s="105"/>
      <c r="AN63" s="105"/>
      <c r="AO63" s="106"/>
      <c r="AP63" s="104"/>
      <c r="AQ63" s="105"/>
      <c r="AR63" s="105"/>
      <c r="AS63" s="105"/>
      <c r="AT63" s="105"/>
      <c r="AU63" s="105"/>
      <c r="AV63" s="105"/>
      <c r="AW63" s="105"/>
      <c r="AX63" s="105"/>
      <c r="AY63" s="105"/>
      <c r="AZ63" s="105"/>
      <c r="BA63" s="106"/>
      <c r="BB63" s="104"/>
      <c r="BC63" s="105"/>
      <c r="BD63" s="105"/>
      <c r="BE63" s="105"/>
      <c r="BF63" s="105"/>
      <c r="BG63" s="105"/>
      <c r="BH63" s="105"/>
      <c r="BI63" s="105"/>
      <c r="BJ63" s="105"/>
      <c r="BK63" s="105"/>
      <c r="BL63" s="105"/>
      <c r="BM63" s="106"/>
      <c r="BN63" s="104"/>
      <c r="BO63" s="105"/>
      <c r="BP63" s="105"/>
      <c r="BQ63" s="105"/>
      <c r="BR63" s="105"/>
      <c r="BS63" s="105"/>
      <c r="BT63" s="105"/>
      <c r="BU63" s="105"/>
      <c r="BV63" s="105"/>
      <c r="BW63" s="105"/>
      <c r="BX63" s="105"/>
      <c r="BY63" s="106"/>
      <c r="BZ63" s="104"/>
      <c r="CA63" s="105"/>
      <c r="CB63" s="105"/>
      <c r="CC63" s="105"/>
      <c r="CD63" s="105"/>
      <c r="CE63" s="105"/>
      <c r="CF63" s="105"/>
      <c r="CG63" s="105"/>
      <c r="CH63" s="105"/>
      <c r="CI63" s="105"/>
      <c r="CJ63" s="105"/>
      <c r="CK63" s="105"/>
      <c r="CL63" s="104">
        <v>95525.150000000009</v>
      </c>
      <c r="CM63" s="105">
        <v>91532.839999999778</v>
      </c>
      <c r="CN63" s="105">
        <v>259848.52999999988</v>
      </c>
      <c r="CO63" s="105">
        <v>174792.77000000002</v>
      </c>
      <c r="CP63" s="105">
        <v>62540.990000000005</v>
      </c>
      <c r="CQ63" s="105">
        <v>169673.50999999998</v>
      </c>
      <c r="CR63" s="105">
        <v>176301.60999999981</v>
      </c>
      <c r="CS63" s="105">
        <v>265807.46999999968</v>
      </c>
      <c r="CT63" s="105">
        <v>94053.199999999793</v>
      </c>
      <c r="CU63" s="105">
        <v>250038.06999999972</v>
      </c>
      <c r="CV63" s="105">
        <v>76916.069999999818</v>
      </c>
      <c r="CW63" s="106">
        <v>351202.66999999963</v>
      </c>
      <c r="CX63" s="104">
        <v>110004.98999999999</v>
      </c>
      <c r="CY63" s="105">
        <v>62670.119999999981</v>
      </c>
      <c r="CZ63" s="105">
        <v>165102.31999999972</v>
      </c>
      <c r="DA63" s="105">
        <v>221698.77999999985</v>
      </c>
      <c r="DB63" s="105">
        <v>198457.40999999983</v>
      </c>
      <c r="DC63" s="105">
        <v>163753.70999999988</v>
      </c>
      <c r="DD63" s="105">
        <v>66630.97</v>
      </c>
      <c r="DE63" s="105">
        <v>187153.51000000007</v>
      </c>
      <c r="DF63" s="105">
        <v>188558.53000000006</v>
      </c>
      <c r="DG63" s="105">
        <v>271663.46999999991</v>
      </c>
      <c r="DH63" s="105">
        <v>61567.119999999981</v>
      </c>
      <c r="DI63" s="106">
        <v>379473.51999999996</v>
      </c>
      <c r="DJ63" s="104">
        <v>99742.120000000024</v>
      </c>
      <c r="DK63" s="105">
        <v>77774.550000000017</v>
      </c>
      <c r="DL63" s="105">
        <v>179968.09999999974</v>
      </c>
      <c r="DM63" s="105">
        <v>276562.08999999979</v>
      </c>
      <c r="DN63" s="105">
        <v>176035.14999999994</v>
      </c>
      <c r="DO63" s="105">
        <v>178052.43</v>
      </c>
      <c r="DP63" s="105">
        <v>188909.78999999998</v>
      </c>
      <c r="DQ63" s="105">
        <v>159610.72000000003</v>
      </c>
      <c r="DR63" s="105">
        <v>177017.31999999998</v>
      </c>
      <c r="DS63" s="105">
        <v>184511.68999999989</v>
      </c>
      <c r="DT63" s="105">
        <v>184175.1399999999</v>
      </c>
      <c r="DU63" s="106">
        <v>283046.7999999997</v>
      </c>
      <c r="DV63" s="337">
        <v>95165.329999999987</v>
      </c>
      <c r="DW63" s="337">
        <v>104222.06</v>
      </c>
      <c r="DX63" s="337">
        <v>275227.92</v>
      </c>
      <c r="DY63" s="337">
        <v>238697.98</v>
      </c>
      <c r="DZ63" s="370">
        <v>59779.199999999997</v>
      </c>
      <c r="EB63" s="373"/>
      <c r="EC63" s="373"/>
      <c r="ED63" s="373"/>
      <c r="EE63" s="373"/>
      <c r="EF63" s="373"/>
      <c r="EG63" s="373"/>
      <c r="EH63" s="376"/>
      <c r="EI63" s="376"/>
      <c r="EJ63" s="376"/>
      <c r="EK63" s="376"/>
      <c r="EL63" s="376"/>
      <c r="EM63" s="376"/>
      <c r="EN63" s="376"/>
      <c r="EO63" s="376"/>
      <c r="EP63" s="376"/>
      <c r="EQ63" s="376"/>
      <c r="ER63" s="376"/>
      <c r="ES63" s="376"/>
      <c r="ET63" s="424"/>
      <c r="EU63" s="424"/>
      <c r="EV63" s="424"/>
      <c r="EW63" s="424"/>
      <c r="EX63" s="424"/>
      <c r="EY63" s="424"/>
      <c r="EZ63" s="424"/>
      <c r="FA63" s="424"/>
      <c r="FB63" s="424"/>
      <c r="FC63" s="424"/>
      <c r="FD63" s="376"/>
      <c r="FE63" s="376"/>
      <c r="FF63" s="376"/>
      <c r="FG63" s="376"/>
      <c r="FH63" s="376"/>
      <c r="FI63" s="376"/>
      <c r="FJ63" s="376"/>
      <c r="FK63" s="376"/>
      <c r="FL63" s="376"/>
      <c r="FM63" s="376"/>
      <c r="FN63" s="376"/>
      <c r="FO63" s="376"/>
      <c r="FP63" s="376"/>
      <c r="FQ63" s="376"/>
      <c r="FR63" s="376"/>
      <c r="FS63" s="376"/>
      <c r="FT63" s="376"/>
      <c r="FU63" s="376"/>
      <c r="FV63" s="376"/>
      <c r="FW63" s="376"/>
      <c r="FX63" s="376"/>
      <c r="FY63" s="376"/>
      <c r="FZ63" s="376"/>
      <c r="GA63" s="376"/>
      <c r="GB63" s="376"/>
      <c r="GC63" s="376"/>
      <c r="GD63" s="376"/>
      <c r="GE63" s="376"/>
      <c r="GF63" s="376"/>
      <c r="GG63" s="376"/>
      <c r="GH63" s="376"/>
      <c r="GI63" s="376"/>
      <c r="GJ63" s="376"/>
      <c r="GK63" s="376"/>
      <c r="GL63" s="376"/>
      <c r="GM63" s="376"/>
      <c r="GN63" s="376"/>
      <c r="GO63" s="376"/>
      <c r="GP63" s="376"/>
      <c r="GQ63" s="376"/>
      <c r="GR63" s="376"/>
      <c r="GS63" s="376"/>
      <c r="GT63" s="376"/>
      <c r="GU63" s="376"/>
      <c r="GV63" s="376"/>
      <c r="GW63" s="376"/>
      <c r="GX63" s="376"/>
      <c r="GY63" s="376"/>
      <c r="GZ63" s="376"/>
      <c r="HA63" s="376"/>
      <c r="HB63" s="376"/>
      <c r="HC63" s="376"/>
      <c r="HD63" s="376"/>
      <c r="HE63" s="376"/>
      <c r="HF63" s="376"/>
      <c r="HG63" s="376"/>
      <c r="HH63" s="376"/>
      <c r="HI63" s="376"/>
      <c r="HJ63" s="376"/>
      <c r="HK63" s="376"/>
      <c r="HL63" s="376"/>
      <c r="HM63" s="376"/>
      <c r="HN63" s="376"/>
      <c r="HO63" s="376"/>
      <c r="HP63" s="376"/>
      <c r="HQ63" s="376"/>
      <c r="HR63" s="376"/>
      <c r="HS63" s="376"/>
      <c r="HT63" s="376"/>
      <c r="HU63" s="376"/>
      <c r="HV63" s="376"/>
      <c r="HW63" s="376"/>
      <c r="HX63" s="376"/>
      <c r="HY63" s="376"/>
      <c r="HZ63" s="376"/>
      <c r="IA63" s="376"/>
      <c r="IB63" s="376"/>
      <c r="IC63" s="376"/>
      <c r="ID63" s="376"/>
      <c r="IE63" s="376"/>
      <c r="IF63" s="376"/>
      <c r="IG63" s="376"/>
      <c r="IH63" s="376"/>
      <c r="II63" s="376"/>
      <c r="IJ63" s="376"/>
      <c r="IK63" s="376"/>
      <c r="IL63" s="376"/>
      <c r="IM63" s="376"/>
      <c r="IN63" s="376"/>
      <c r="IO63" s="376"/>
      <c r="IP63" s="376"/>
      <c r="IQ63" s="376"/>
      <c r="IR63" s="376"/>
      <c r="IS63" s="376"/>
      <c r="IT63" s="376"/>
      <c r="IU63" s="376"/>
      <c r="IV63" s="376"/>
      <c r="IW63" s="376"/>
      <c r="IX63" s="376"/>
      <c r="IY63" s="376"/>
      <c r="IZ63" s="376"/>
      <c r="JA63" s="376"/>
      <c r="JB63" s="376"/>
      <c r="JC63" s="376"/>
      <c r="JD63" s="376"/>
      <c r="JE63" s="376"/>
      <c r="JF63" s="376"/>
      <c r="JG63" s="376"/>
      <c r="JH63" s="376"/>
      <c r="JI63" s="376"/>
      <c r="JJ63" s="376"/>
      <c r="JK63" s="376"/>
      <c r="JL63" s="376"/>
      <c r="JM63" s="376"/>
      <c r="JN63" s="376"/>
      <c r="JO63" s="376"/>
      <c r="JP63" s="376"/>
      <c r="JQ63" s="376"/>
      <c r="JR63" s="376"/>
      <c r="JS63" s="376"/>
      <c r="JT63" s="376"/>
      <c r="JU63" s="376"/>
      <c r="JV63" s="376"/>
      <c r="JW63" s="376"/>
      <c r="JX63" s="376"/>
      <c r="JY63" s="376"/>
      <c r="JZ63" s="376"/>
      <c r="KA63" s="376"/>
      <c r="KB63" s="376"/>
      <c r="KC63" s="376"/>
      <c r="KD63" s="376"/>
      <c r="KE63" s="376"/>
      <c r="KF63" s="376"/>
      <c r="KG63" s="376"/>
      <c r="KH63" s="376"/>
      <c r="KI63" s="376"/>
      <c r="KJ63" s="376"/>
      <c r="KK63" s="376"/>
      <c r="KL63" s="376"/>
      <c r="KM63" s="376"/>
      <c r="KN63" s="376"/>
      <c r="KO63" s="376"/>
      <c r="KP63" s="376"/>
      <c r="KQ63" s="376"/>
      <c r="KR63" s="376"/>
      <c r="KS63" s="376"/>
      <c r="KT63" s="376"/>
      <c r="KU63" s="376"/>
      <c r="KV63" s="376"/>
      <c r="KW63" s="376"/>
      <c r="KX63" s="376"/>
      <c r="KY63" s="376"/>
      <c r="KZ63" s="376"/>
      <c r="LA63" s="376"/>
      <c r="LB63" s="376"/>
      <c r="LC63" s="376"/>
      <c r="LD63" s="376"/>
      <c r="LE63" s="376"/>
      <c r="LF63" s="376"/>
      <c r="LG63" s="376"/>
      <c r="LH63" s="376"/>
      <c r="LI63" s="376"/>
    </row>
    <row r="64" spans="1:321">
      <c r="D64" s="74">
        <v>4123</v>
      </c>
      <c r="E64" s="78" t="s">
        <v>143</v>
      </c>
      <c r="F64" s="104"/>
      <c r="G64" s="105"/>
      <c r="H64" s="105"/>
      <c r="I64" s="105"/>
      <c r="J64" s="105"/>
      <c r="K64" s="105"/>
      <c r="L64" s="105"/>
      <c r="M64" s="105"/>
      <c r="N64" s="105"/>
      <c r="O64" s="105"/>
      <c r="P64" s="105"/>
      <c r="Q64" s="106"/>
      <c r="R64" s="104"/>
      <c r="S64" s="105"/>
      <c r="T64" s="105"/>
      <c r="U64" s="105"/>
      <c r="V64" s="105"/>
      <c r="W64" s="105"/>
      <c r="X64" s="105"/>
      <c r="Y64" s="105"/>
      <c r="Z64" s="105"/>
      <c r="AA64" s="105"/>
      <c r="AB64" s="105"/>
      <c r="AC64" s="106"/>
      <c r="AD64" s="104"/>
      <c r="AE64" s="105"/>
      <c r="AF64" s="105"/>
      <c r="AG64" s="105"/>
      <c r="AH64" s="105"/>
      <c r="AI64" s="105"/>
      <c r="AJ64" s="105"/>
      <c r="AK64" s="105"/>
      <c r="AL64" s="105"/>
      <c r="AM64" s="105"/>
      <c r="AN64" s="105"/>
      <c r="AO64" s="106"/>
      <c r="AP64" s="104"/>
      <c r="AQ64" s="105"/>
      <c r="AR64" s="105"/>
      <c r="AS64" s="105"/>
      <c r="AT64" s="105"/>
      <c r="AU64" s="105"/>
      <c r="AV64" s="105"/>
      <c r="AW64" s="105"/>
      <c r="AX64" s="105"/>
      <c r="AY64" s="105"/>
      <c r="AZ64" s="105"/>
      <c r="BA64" s="106"/>
      <c r="BB64" s="104"/>
      <c r="BC64" s="105"/>
      <c r="BD64" s="105"/>
      <c r="BE64" s="105"/>
      <c r="BF64" s="105"/>
      <c r="BG64" s="105"/>
      <c r="BH64" s="105"/>
      <c r="BI64" s="105"/>
      <c r="BJ64" s="105"/>
      <c r="BK64" s="105"/>
      <c r="BL64" s="105"/>
      <c r="BM64" s="106"/>
      <c r="BN64" s="104"/>
      <c r="BO64" s="105"/>
      <c r="BP64" s="105"/>
      <c r="BQ64" s="105"/>
      <c r="BR64" s="105"/>
      <c r="BS64" s="105"/>
      <c r="BT64" s="105"/>
      <c r="BU64" s="105"/>
      <c r="BV64" s="105"/>
      <c r="BW64" s="105"/>
      <c r="BX64" s="105"/>
      <c r="BY64" s="106"/>
      <c r="BZ64" s="104"/>
      <c r="CA64" s="105"/>
      <c r="CB64" s="105"/>
      <c r="CC64" s="105"/>
      <c r="CD64" s="105"/>
      <c r="CE64" s="105"/>
      <c r="CF64" s="105"/>
      <c r="CG64" s="105"/>
      <c r="CH64" s="105"/>
      <c r="CI64" s="105"/>
      <c r="CJ64" s="105"/>
      <c r="CK64" s="105"/>
      <c r="CL64" s="104">
        <v>7143.1</v>
      </c>
      <c r="CM64" s="105">
        <v>7130.23</v>
      </c>
      <c r="CN64" s="105">
        <v>20976.6</v>
      </c>
      <c r="CO64" s="105">
        <v>22470.159999999996</v>
      </c>
      <c r="CP64" s="105">
        <v>8532.18</v>
      </c>
      <c r="CQ64" s="105">
        <v>7912.7800000000025</v>
      </c>
      <c r="CR64" s="105">
        <v>14068.380000000001</v>
      </c>
      <c r="CS64" s="105">
        <v>27578.57</v>
      </c>
      <c r="CT64" s="105">
        <v>6278.68</v>
      </c>
      <c r="CU64" s="105">
        <v>13598.800000000001</v>
      </c>
      <c r="CV64" s="105">
        <v>7547.7000000000007</v>
      </c>
      <c r="CW64" s="106">
        <v>28632.500000000004</v>
      </c>
      <c r="CX64" s="104">
        <v>14134.220000000005</v>
      </c>
      <c r="CY64" s="105">
        <v>1038.8</v>
      </c>
      <c r="CZ64" s="105">
        <v>13398.020000000002</v>
      </c>
      <c r="DA64" s="105">
        <v>30075.170000000002</v>
      </c>
      <c r="DB64" s="105">
        <v>14974.900000000001</v>
      </c>
      <c r="DC64" s="105">
        <v>13611.099999999999</v>
      </c>
      <c r="DD64" s="105">
        <v>1055</v>
      </c>
      <c r="DE64" s="105">
        <v>24517.22</v>
      </c>
      <c r="DF64" s="105">
        <v>6236.4900000000016</v>
      </c>
      <c r="DG64" s="105">
        <v>37585.109999999993</v>
      </c>
      <c r="DH64" s="105">
        <v>1166.4000000000001</v>
      </c>
      <c r="DI64" s="106">
        <v>35685.26</v>
      </c>
      <c r="DJ64" s="104">
        <v>16501.02</v>
      </c>
      <c r="DK64" s="105">
        <v>515.6</v>
      </c>
      <c r="DL64" s="105">
        <v>17701.669999999995</v>
      </c>
      <c r="DM64" s="105">
        <v>33216.080000000009</v>
      </c>
      <c r="DN64" s="105">
        <v>16903.580000000002</v>
      </c>
      <c r="DO64" s="105">
        <v>12818.669999999998</v>
      </c>
      <c r="DP64" s="105">
        <v>28123.150000000005</v>
      </c>
      <c r="DQ64" s="105">
        <v>9687.9699999999975</v>
      </c>
      <c r="DR64" s="105">
        <v>16575.490000000002</v>
      </c>
      <c r="DS64" s="105">
        <v>16325.65</v>
      </c>
      <c r="DT64" s="105">
        <v>28277.719999999987</v>
      </c>
      <c r="DU64" s="106">
        <v>42464.89</v>
      </c>
      <c r="DV64" s="337">
        <v>10558.88</v>
      </c>
      <c r="DW64" s="337">
        <v>15251.429999999997</v>
      </c>
      <c r="DX64" s="337">
        <v>44456.340000000004</v>
      </c>
      <c r="DY64" s="337">
        <v>38163.87000000001</v>
      </c>
      <c r="DZ64" s="370">
        <v>7883.61</v>
      </c>
      <c r="EB64" s="373"/>
      <c r="EC64" s="373"/>
      <c r="ED64" s="373"/>
      <c r="EE64" s="373"/>
      <c r="EF64" s="373"/>
      <c r="EG64" s="373"/>
      <c r="EH64" s="376"/>
      <c r="EI64" s="376"/>
      <c r="EJ64" s="376"/>
      <c r="EK64" s="376"/>
      <c r="EL64" s="376"/>
      <c r="EM64" s="376"/>
      <c r="EN64" s="376"/>
      <c r="EO64" s="376"/>
      <c r="EP64" s="376"/>
      <c r="EQ64" s="376"/>
      <c r="ER64" s="376"/>
      <c r="ES64" s="376"/>
      <c r="ET64" s="424"/>
      <c r="EU64" s="424"/>
      <c r="EV64" s="424"/>
      <c r="EW64" s="424"/>
      <c r="EX64" s="424"/>
      <c r="EY64" s="424"/>
      <c r="EZ64" s="424"/>
      <c r="FA64" s="424"/>
      <c r="FB64" s="424"/>
      <c r="FC64" s="424"/>
      <c r="FD64" s="376"/>
      <c r="FE64" s="376"/>
      <c r="FF64" s="376"/>
      <c r="FG64" s="376"/>
      <c r="FH64" s="376"/>
      <c r="FI64" s="376"/>
      <c r="FJ64" s="376"/>
      <c r="FK64" s="376"/>
      <c r="FL64" s="376"/>
      <c r="FM64" s="376"/>
      <c r="FN64" s="376"/>
      <c r="FO64" s="376"/>
      <c r="FP64" s="376"/>
      <c r="FQ64" s="376"/>
      <c r="FR64" s="376"/>
      <c r="FS64" s="376"/>
      <c r="FT64" s="376"/>
      <c r="FU64" s="376"/>
      <c r="FV64" s="376"/>
      <c r="FW64" s="376"/>
      <c r="FX64" s="376"/>
      <c r="FY64" s="376"/>
      <c r="FZ64" s="376"/>
      <c r="GA64" s="376"/>
      <c r="GB64" s="376"/>
      <c r="GC64" s="376"/>
      <c r="GD64" s="376"/>
      <c r="GE64" s="376"/>
      <c r="GF64" s="376"/>
      <c r="GG64" s="376"/>
      <c r="GH64" s="376"/>
      <c r="GI64" s="376"/>
      <c r="GJ64" s="376"/>
      <c r="GK64" s="376"/>
      <c r="GL64" s="376"/>
      <c r="GM64" s="376"/>
      <c r="GN64" s="376"/>
      <c r="GO64" s="376"/>
      <c r="GP64" s="376"/>
      <c r="GQ64" s="376"/>
      <c r="GR64" s="376"/>
      <c r="GS64" s="376"/>
      <c r="GT64" s="376"/>
      <c r="GU64" s="376"/>
      <c r="GV64" s="376"/>
      <c r="GW64" s="376"/>
      <c r="GX64" s="376"/>
      <c r="GY64" s="376"/>
      <c r="GZ64" s="376"/>
      <c r="HA64" s="376"/>
      <c r="HB64" s="376"/>
      <c r="HC64" s="376"/>
      <c r="HD64" s="376"/>
      <c r="HE64" s="376"/>
      <c r="HF64" s="376"/>
      <c r="HG64" s="376"/>
      <c r="HH64" s="376"/>
      <c r="HI64" s="376"/>
      <c r="HJ64" s="376"/>
      <c r="HK64" s="376"/>
      <c r="HL64" s="376"/>
      <c r="HM64" s="376"/>
      <c r="HN64" s="376"/>
      <c r="HO64" s="376"/>
      <c r="HP64" s="376"/>
      <c r="HQ64" s="376"/>
      <c r="HR64" s="376"/>
      <c r="HS64" s="376"/>
      <c r="HT64" s="376"/>
      <c r="HU64" s="376"/>
      <c r="HV64" s="376"/>
      <c r="HW64" s="376"/>
      <c r="HX64" s="376"/>
      <c r="HY64" s="376"/>
      <c r="HZ64" s="376"/>
      <c r="IA64" s="376"/>
      <c r="IB64" s="376"/>
      <c r="IC64" s="376"/>
      <c r="ID64" s="376"/>
      <c r="IE64" s="376"/>
      <c r="IF64" s="376"/>
      <c r="IG64" s="376"/>
      <c r="IH64" s="376"/>
      <c r="II64" s="376"/>
      <c r="IJ64" s="376"/>
      <c r="IK64" s="376"/>
      <c r="IL64" s="376"/>
      <c r="IM64" s="376"/>
      <c r="IN64" s="376"/>
      <c r="IO64" s="376"/>
      <c r="IP64" s="376"/>
      <c r="IQ64" s="376"/>
      <c r="IR64" s="376"/>
      <c r="IS64" s="376"/>
      <c r="IT64" s="376"/>
      <c r="IU64" s="376"/>
      <c r="IV64" s="376"/>
      <c r="IW64" s="376"/>
      <c r="IX64" s="376"/>
      <c r="IY64" s="376"/>
      <c r="IZ64" s="376"/>
      <c r="JA64" s="376"/>
      <c r="JB64" s="376"/>
      <c r="JC64" s="376"/>
      <c r="JD64" s="376"/>
      <c r="JE64" s="376"/>
      <c r="JF64" s="376"/>
      <c r="JG64" s="376"/>
      <c r="JH64" s="376"/>
      <c r="JI64" s="376"/>
      <c r="JJ64" s="376"/>
      <c r="JK64" s="376"/>
      <c r="JL64" s="376"/>
      <c r="JM64" s="376"/>
      <c r="JN64" s="376"/>
      <c r="JO64" s="376"/>
      <c r="JP64" s="376"/>
      <c r="JQ64" s="376"/>
      <c r="JR64" s="376"/>
      <c r="JS64" s="376"/>
      <c r="JT64" s="376"/>
      <c r="JU64" s="376"/>
      <c r="JV64" s="376"/>
      <c r="JW64" s="376"/>
      <c r="JX64" s="376"/>
      <c r="JY64" s="376"/>
      <c r="JZ64" s="376"/>
      <c r="KA64" s="376"/>
      <c r="KB64" s="376"/>
      <c r="KC64" s="376"/>
      <c r="KD64" s="376"/>
      <c r="KE64" s="376"/>
      <c r="KF64" s="376"/>
      <c r="KG64" s="376"/>
      <c r="KH64" s="376"/>
      <c r="KI64" s="376"/>
      <c r="KJ64" s="376"/>
      <c r="KK64" s="376"/>
      <c r="KL64" s="376"/>
      <c r="KM64" s="376"/>
      <c r="KN64" s="376"/>
      <c r="KO64" s="376"/>
      <c r="KP64" s="376"/>
      <c r="KQ64" s="376"/>
      <c r="KR64" s="376"/>
      <c r="KS64" s="376"/>
      <c r="KT64" s="376"/>
      <c r="KU64" s="376"/>
      <c r="KV64" s="376"/>
      <c r="KW64" s="376"/>
      <c r="KX64" s="376"/>
      <c r="KY64" s="376"/>
      <c r="KZ64" s="376"/>
      <c r="LA64" s="376"/>
      <c r="LB64" s="376"/>
      <c r="LC64" s="376"/>
      <c r="LD64" s="376"/>
      <c r="LE64" s="376"/>
      <c r="LF64" s="376"/>
      <c r="LG64" s="376"/>
      <c r="LH64" s="376"/>
      <c r="LI64" s="376"/>
    </row>
    <row r="65" spans="3:321">
      <c r="D65" s="74">
        <v>4124</v>
      </c>
      <c r="E65" s="78" t="s">
        <v>145</v>
      </c>
      <c r="F65" s="104"/>
      <c r="G65" s="105"/>
      <c r="H65" s="105"/>
      <c r="I65" s="105"/>
      <c r="J65" s="105"/>
      <c r="K65" s="105"/>
      <c r="L65" s="105"/>
      <c r="M65" s="105"/>
      <c r="N65" s="105"/>
      <c r="O65" s="105"/>
      <c r="P65" s="105"/>
      <c r="Q65" s="106"/>
      <c r="R65" s="104"/>
      <c r="S65" s="105"/>
      <c r="T65" s="105"/>
      <c r="U65" s="105"/>
      <c r="V65" s="105"/>
      <c r="W65" s="105"/>
      <c r="X65" s="105"/>
      <c r="Y65" s="105"/>
      <c r="Z65" s="105"/>
      <c r="AA65" s="105"/>
      <c r="AB65" s="105"/>
      <c r="AC65" s="106"/>
      <c r="AD65" s="104"/>
      <c r="AE65" s="105"/>
      <c r="AF65" s="105"/>
      <c r="AG65" s="105"/>
      <c r="AH65" s="105"/>
      <c r="AI65" s="105"/>
      <c r="AJ65" s="105"/>
      <c r="AK65" s="105"/>
      <c r="AL65" s="105"/>
      <c r="AM65" s="105"/>
      <c r="AN65" s="105"/>
      <c r="AO65" s="106"/>
      <c r="AP65" s="104"/>
      <c r="AQ65" s="105"/>
      <c r="AR65" s="105"/>
      <c r="AS65" s="105"/>
      <c r="AT65" s="105"/>
      <c r="AU65" s="105"/>
      <c r="AV65" s="105"/>
      <c r="AW65" s="105"/>
      <c r="AX65" s="105"/>
      <c r="AY65" s="105"/>
      <c r="AZ65" s="105"/>
      <c r="BA65" s="106"/>
      <c r="BB65" s="104"/>
      <c r="BC65" s="105"/>
      <c r="BD65" s="105"/>
      <c r="BE65" s="105"/>
      <c r="BF65" s="105"/>
      <c r="BG65" s="105"/>
      <c r="BH65" s="105"/>
      <c r="BI65" s="105"/>
      <c r="BJ65" s="105"/>
      <c r="BK65" s="105"/>
      <c r="BL65" s="105"/>
      <c r="BM65" s="106"/>
      <c r="BN65" s="104"/>
      <c r="BO65" s="105"/>
      <c r="BP65" s="105"/>
      <c r="BQ65" s="105"/>
      <c r="BR65" s="105"/>
      <c r="BS65" s="105"/>
      <c r="BT65" s="105"/>
      <c r="BU65" s="105"/>
      <c r="BV65" s="105"/>
      <c r="BW65" s="105"/>
      <c r="BX65" s="105"/>
      <c r="BY65" s="106"/>
      <c r="BZ65" s="104"/>
      <c r="CA65" s="105"/>
      <c r="CB65" s="105"/>
      <c r="CC65" s="105"/>
      <c r="CD65" s="105"/>
      <c r="CE65" s="105"/>
      <c r="CF65" s="105"/>
      <c r="CG65" s="105"/>
      <c r="CH65" s="105"/>
      <c r="CI65" s="105"/>
      <c r="CJ65" s="105"/>
      <c r="CK65" s="105"/>
      <c r="CL65" s="104">
        <v>0</v>
      </c>
      <c r="CM65" s="105">
        <v>0</v>
      </c>
      <c r="CN65" s="105">
        <v>7919.99</v>
      </c>
      <c r="CO65" s="105">
        <v>880</v>
      </c>
      <c r="CP65" s="105">
        <v>3300</v>
      </c>
      <c r="CQ65" s="105">
        <v>275.02</v>
      </c>
      <c r="CR65" s="105">
        <v>0</v>
      </c>
      <c r="CS65" s="105">
        <v>0</v>
      </c>
      <c r="CT65" s="105">
        <v>0</v>
      </c>
      <c r="CU65" s="105">
        <v>0</v>
      </c>
      <c r="CV65" s="105">
        <v>0</v>
      </c>
      <c r="CW65" s="106">
        <v>880</v>
      </c>
      <c r="CX65" s="104">
        <v>0</v>
      </c>
      <c r="CY65" s="105">
        <v>0</v>
      </c>
      <c r="CZ65" s="105">
        <v>0</v>
      </c>
      <c r="DA65" s="105">
        <v>0</v>
      </c>
      <c r="DB65" s="105">
        <v>0</v>
      </c>
      <c r="DC65" s="105">
        <v>220</v>
      </c>
      <c r="DD65" s="105">
        <v>0</v>
      </c>
      <c r="DE65" s="105">
        <v>0</v>
      </c>
      <c r="DF65" s="105">
        <v>1260</v>
      </c>
      <c r="DG65" s="105">
        <v>4410</v>
      </c>
      <c r="DH65" s="105">
        <v>1100</v>
      </c>
      <c r="DI65" s="106">
        <v>2014.53</v>
      </c>
      <c r="DJ65" s="104">
        <v>0</v>
      </c>
      <c r="DK65" s="105">
        <v>294.91000000000003</v>
      </c>
      <c r="DL65" s="105">
        <v>1179.6199999999999</v>
      </c>
      <c r="DM65" s="105">
        <v>0</v>
      </c>
      <c r="DN65" s="105">
        <v>2000</v>
      </c>
      <c r="DO65" s="105">
        <v>324</v>
      </c>
      <c r="DP65" s="105">
        <v>540</v>
      </c>
      <c r="DQ65" s="105">
        <v>0</v>
      </c>
      <c r="DR65" s="105">
        <v>805.82</v>
      </c>
      <c r="DS65" s="105">
        <v>913.11</v>
      </c>
      <c r="DT65" s="105">
        <v>0</v>
      </c>
      <c r="DU65" s="106">
        <v>19318.559999999998</v>
      </c>
      <c r="DV65" s="337">
        <v>4233.17</v>
      </c>
      <c r="DW65" s="337">
        <v>12074.17</v>
      </c>
      <c r="DX65" s="337">
        <v>4144.1899999999978</v>
      </c>
      <c r="DY65" s="337">
        <v>12548.539999999997</v>
      </c>
      <c r="DZ65" s="370">
        <v>9697.1299999999992</v>
      </c>
      <c r="EB65" s="373"/>
      <c r="EC65" s="373"/>
      <c r="ED65" s="373"/>
      <c r="EE65" s="373"/>
      <c r="EF65" s="373"/>
      <c r="EG65" s="373"/>
      <c r="EH65" s="376"/>
      <c r="EI65" s="376"/>
      <c r="EJ65" s="376"/>
      <c r="EK65" s="376"/>
      <c r="EL65" s="376"/>
      <c r="EM65" s="376"/>
      <c r="EN65" s="376"/>
      <c r="EO65" s="376"/>
      <c r="EP65" s="376"/>
      <c r="EQ65" s="376"/>
      <c r="ER65" s="376"/>
      <c r="ES65" s="376"/>
      <c r="ET65" s="424"/>
      <c r="EU65" s="424"/>
      <c r="EV65" s="424"/>
      <c r="EW65" s="424"/>
      <c r="EX65" s="424"/>
      <c r="EY65" s="424"/>
      <c r="EZ65" s="424"/>
      <c r="FA65" s="424"/>
      <c r="FB65" s="424"/>
      <c r="FC65" s="424"/>
      <c r="FD65" s="376"/>
      <c r="FE65" s="376"/>
      <c r="FF65" s="376"/>
      <c r="FG65" s="376"/>
      <c r="FH65" s="376"/>
      <c r="FI65" s="376"/>
      <c r="FJ65" s="376"/>
      <c r="FK65" s="376"/>
      <c r="FL65" s="376"/>
      <c r="FM65" s="376"/>
      <c r="FN65" s="376"/>
      <c r="FO65" s="376"/>
      <c r="FP65" s="376"/>
      <c r="FQ65" s="376"/>
      <c r="FR65" s="376"/>
      <c r="FS65" s="376"/>
      <c r="FT65" s="376"/>
      <c r="FU65" s="376"/>
      <c r="FV65" s="376"/>
      <c r="FW65" s="376"/>
      <c r="FX65" s="376"/>
      <c r="FY65" s="376"/>
      <c r="FZ65" s="376"/>
      <c r="GA65" s="376"/>
      <c r="GB65" s="376"/>
      <c r="GC65" s="376"/>
      <c r="GD65" s="376"/>
      <c r="GE65" s="376"/>
      <c r="GF65" s="376"/>
      <c r="GG65" s="376"/>
      <c r="GH65" s="376"/>
      <c r="GI65" s="376"/>
      <c r="GJ65" s="376"/>
      <c r="GK65" s="376"/>
      <c r="GL65" s="376"/>
      <c r="GM65" s="376"/>
      <c r="GN65" s="376"/>
      <c r="GO65" s="376"/>
      <c r="GP65" s="376"/>
      <c r="GQ65" s="376"/>
      <c r="GR65" s="376"/>
      <c r="GS65" s="376"/>
      <c r="GT65" s="376"/>
      <c r="GU65" s="376"/>
      <c r="GV65" s="376"/>
      <c r="GW65" s="376"/>
      <c r="GX65" s="376"/>
      <c r="GY65" s="376"/>
      <c r="GZ65" s="376"/>
      <c r="HA65" s="376"/>
      <c r="HB65" s="376"/>
      <c r="HC65" s="376"/>
      <c r="HD65" s="376"/>
      <c r="HE65" s="376"/>
      <c r="HF65" s="376"/>
      <c r="HG65" s="376"/>
      <c r="HH65" s="376"/>
      <c r="HI65" s="376"/>
      <c r="HJ65" s="376"/>
      <c r="HK65" s="376"/>
      <c r="HL65" s="376"/>
      <c r="HM65" s="376"/>
      <c r="HN65" s="376"/>
      <c r="HO65" s="376"/>
      <c r="HP65" s="376"/>
      <c r="HQ65" s="376"/>
      <c r="HR65" s="376"/>
      <c r="HS65" s="376"/>
      <c r="HT65" s="376"/>
      <c r="HU65" s="376"/>
      <c r="HV65" s="376"/>
      <c r="HW65" s="376"/>
      <c r="HX65" s="376"/>
      <c r="HY65" s="376"/>
      <c r="HZ65" s="376"/>
      <c r="IA65" s="376"/>
      <c r="IB65" s="376"/>
      <c r="IC65" s="376"/>
      <c r="ID65" s="376"/>
      <c r="IE65" s="376"/>
      <c r="IF65" s="376"/>
      <c r="IG65" s="376"/>
      <c r="IH65" s="376"/>
      <c r="II65" s="376"/>
      <c r="IJ65" s="376"/>
      <c r="IK65" s="376"/>
      <c r="IL65" s="376"/>
      <c r="IM65" s="376"/>
      <c r="IN65" s="376"/>
      <c r="IO65" s="376"/>
      <c r="IP65" s="376"/>
      <c r="IQ65" s="376"/>
      <c r="IR65" s="376"/>
      <c r="IS65" s="376"/>
      <c r="IT65" s="376"/>
      <c r="IU65" s="376"/>
      <c r="IV65" s="376"/>
      <c r="IW65" s="376"/>
      <c r="IX65" s="376"/>
      <c r="IY65" s="376"/>
      <c r="IZ65" s="376"/>
      <c r="JA65" s="376"/>
      <c r="JB65" s="376"/>
      <c r="JC65" s="376"/>
      <c r="JD65" s="376"/>
      <c r="JE65" s="376"/>
      <c r="JF65" s="376"/>
      <c r="JG65" s="376"/>
      <c r="JH65" s="376"/>
      <c r="JI65" s="376"/>
      <c r="JJ65" s="376"/>
      <c r="JK65" s="376"/>
      <c r="JL65" s="376"/>
      <c r="JM65" s="376"/>
      <c r="JN65" s="376"/>
      <c r="JO65" s="376"/>
      <c r="JP65" s="376"/>
      <c r="JQ65" s="376"/>
      <c r="JR65" s="376"/>
      <c r="JS65" s="376"/>
      <c r="JT65" s="376"/>
      <c r="JU65" s="376"/>
      <c r="JV65" s="376"/>
      <c r="JW65" s="376"/>
      <c r="JX65" s="376"/>
      <c r="JY65" s="376"/>
      <c r="JZ65" s="376"/>
      <c r="KA65" s="376"/>
      <c r="KB65" s="376"/>
      <c r="KC65" s="376"/>
      <c r="KD65" s="376"/>
      <c r="KE65" s="376"/>
      <c r="KF65" s="376"/>
      <c r="KG65" s="376"/>
      <c r="KH65" s="376"/>
      <c r="KI65" s="376"/>
      <c r="KJ65" s="376"/>
      <c r="KK65" s="376"/>
      <c r="KL65" s="376"/>
      <c r="KM65" s="376"/>
      <c r="KN65" s="376"/>
      <c r="KO65" s="376"/>
      <c r="KP65" s="376"/>
      <c r="KQ65" s="376"/>
      <c r="KR65" s="376"/>
      <c r="KS65" s="376"/>
      <c r="KT65" s="376"/>
      <c r="KU65" s="376"/>
      <c r="KV65" s="376"/>
      <c r="KW65" s="376"/>
      <c r="KX65" s="376"/>
      <c r="KY65" s="376"/>
      <c r="KZ65" s="376"/>
      <c r="LA65" s="376"/>
      <c r="LB65" s="376"/>
      <c r="LC65" s="376"/>
      <c r="LD65" s="376"/>
      <c r="LE65" s="376"/>
      <c r="LF65" s="376"/>
      <c r="LG65" s="376"/>
      <c r="LH65" s="376"/>
      <c r="LI65" s="376"/>
    </row>
    <row r="66" spans="3:321">
      <c r="D66" s="74">
        <v>4125</v>
      </c>
      <c r="E66" s="78" t="s">
        <v>147</v>
      </c>
      <c r="F66" s="104"/>
      <c r="G66" s="105"/>
      <c r="H66" s="105"/>
      <c r="I66" s="105"/>
      <c r="J66" s="105"/>
      <c r="K66" s="105"/>
      <c r="L66" s="105"/>
      <c r="M66" s="105"/>
      <c r="N66" s="105"/>
      <c r="O66" s="105"/>
      <c r="P66" s="105"/>
      <c r="Q66" s="106"/>
      <c r="R66" s="104"/>
      <c r="S66" s="105"/>
      <c r="T66" s="105"/>
      <c r="U66" s="105"/>
      <c r="V66" s="105"/>
      <c r="W66" s="105"/>
      <c r="X66" s="105"/>
      <c r="Y66" s="105"/>
      <c r="Z66" s="105"/>
      <c r="AA66" s="105"/>
      <c r="AB66" s="105"/>
      <c r="AC66" s="106"/>
      <c r="AD66" s="104"/>
      <c r="AE66" s="105"/>
      <c r="AF66" s="105"/>
      <c r="AG66" s="105"/>
      <c r="AH66" s="105"/>
      <c r="AI66" s="105"/>
      <c r="AJ66" s="105"/>
      <c r="AK66" s="105"/>
      <c r="AL66" s="105"/>
      <c r="AM66" s="105"/>
      <c r="AN66" s="105"/>
      <c r="AO66" s="106"/>
      <c r="AP66" s="104"/>
      <c r="AQ66" s="105"/>
      <c r="AR66" s="105"/>
      <c r="AS66" s="105"/>
      <c r="AT66" s="105"/>
      <c r="AU66" s="105"/>
      <c r="AV66" s="105"/>
      <c r="AW66" s="105"/>
      <c r="AX66" s="105"/>
      <c r="AY66" s="105"/>
      <c r="AZ66" s="105"/>
      <c r="BA66" s="106"/>
      <c r="BB66" s="104"/>
      <c r="BC66" s="105"/>
      <c r="BD66" s="105"/>
      <c r="BE66" s="105"/>
      <c r="BF66" s="105"/>
      <c r="BG66" s="105"/>
      <c r="BH66" s="105"/>
      <c r="BI66" s="105"/>
      <c r="BJ66" s="105"/>
      <c r="BK66" s="105"/>
      <c r="BL66" s="105"/>
      <c r="BM66" s="106"/>
      <c r="BN66" s="104"/>
      <c r="BO66" s="105"/>
      <c r="BP66" s="105"/>
      <c r="BQ66" s="105"/>
      <c r="BR66" s="105"/>
      <c r="BS66" s="105"/>
      <c r="BT66" s="105"/>
      <c r="BU66" s="105"/>
      <c r="BV66" s="105"/>
      <c r="BW66" s="105"/>
      <c r="BX66" s="105"/>
      <c r="BY66" s="106"/>
      <c r="BZ66" s="104"/>
      <c r="CA66" s="105"/>
      <c r="CB66" s="105"/>
      <c r="CC66" s="105"/>
      <c r="CD66" s="105"/>
      <c r="CE66" s="105"/>
      <c r="CF66" s="105"/>
      <c r="CG66" s="105"/>
      <c r="CH66" s="105"/>
      <c r="CI66" s="105"/>
      <c r="CJ66" s="105"/>
      <c r="CK66" s="105"/>
      <c r="CL66" s="104">
        <v>1221485.56</v>
      </c>
      <c r="CM66" s="105">
        <v>153412.51</v>
      </c>
      <c r="CN66" s="105">
        <v>56693.119999999995</v>
      </c>
      <c r="CO66" s="105">
        <v>567562.17999999993</v>
      </c>
      <c r="CP66" s="105">
        <v>5494.36</v>
      </c>
      <c r="CQ66" s="105">
        <v>28468.670000000002</v>
      </c>
      <c r="CR66" s="105">
        <v>22699.850000000002</v>
      </c>
      <c r="CS66" s="105">
        <v>59440.05</v>
      </c>
      <c r="CT66" s="105">
        <v>100283.12000000001</v>
      </c>
      <c r="CU66" s="105">
        <v>119534.84</v>
      </c>
      <c r="CV66" s="105">
        <v>42742.419999999991</v>
      </c>
      <c r="CW66" s="106">
        <v>104816.25</v>
      </c>
      <c r="CX66" s="104">
        <v>15491.8</v>
      </c>
      <c r="CY66" s="105">
        <v>102229.24</v>
      </c>
      <c r="CZ66" s="105">
        <v>200176.31</v>
      </c>
      <c r="DA66" s="105">
        <v>1469.3500000000001</v>
      </c>
      <c r="DB66" s="105">
        <v>11340</v>
      </c>
      <c r="DC66" s="105">
        <v>97217.66</v>
      </c>
      <c r="DD66" s="105">
        <v>219731.72000000003</v>
      </c>
      <c r="DE66" s="105">
        <v>31001.489999999994</v>
      </c>
      <c r="DF66" s="105">
        <v>60523.16</v>
      </c>
      <c r="DG66" s="105">
        <v>49442.149999999987</v>
      </c>
      <c r="DH66" s="105">
        <v>5032.93</v>
      </c>
      <c r="DI66" s="106">
        <v>384453.1</v>
      </c>
      <c r="DJ66" s="104">
        <v>0</v>
      </c>
      <c r="DK66" s="105">
        <v>274901.46999999991</v>
      </c>
      <c r="DL66" s="105">
        <v>65751.510000000009</v>
      </c>
      <c r="DM66" s="105">
        <v>1027806.8300000001</v>
      </c>
      <c r="DN66" s="105">
        <v>48147.179999999993</v>
      </c>
      <c r="DO66" s="105">
        <v>226080.84999999998</v>
      </c>
      <c r="DP66" s="105">
        <v>37414.660000000003</v>
      </c>
      <c r="DQ66" s="105">
        <v>19070</v>
      </c>
      <c r="DR66" s="105">
        <v>116401.85</v>
      </c>
      <c r="DS66" s="105">
        <v>133549.82</v>
      </c>
      <c r="DT66" s="105">
        <v>71913.899999999994</v>
      </c>
      <c r="DU66" s="106">
        <v>484010.46</v>
      </c>
      <c r="DV66" s="337">
        <v>16043.369999999999</v>
      </c>
      <c r="DW66" s="337">
        <v>94975.510000000009</v>
      </c>
      <c r="DX66" s="337">
        <v>101851.97999999995</v>
      </c>
      <c r="DY66" s="337">
        <v>46668.739999999983</v>
      </c>
      <c r="DZ66" s="370">
        <v>31685.72</v>
      </c>
      <c r="EB66" s="373"/>
      <c r="EC66" s="373"/>
      <c r="ED66" s="373"/>
      <c r="EE66" s="373"/>
      <c r="EF66" s="373"/>
      <c r="EG66" s="373"/>
      <c r="EH66" s="376"/>
      <c r="EI66" s="376"/>
      <c r="EJ66" s="376"/>
      <c r="EK66" s="376"/>
      <c r="EL66" s="376"/>
      <c r="EM66" s="376"/>
      <c r="EN66" s="376"/>
      <c r="EO66" s="376"/>
      <c r="EP66" s="376"/>
      <c r="EQ66" s="376"/>
      <c r="ER66" s="376"/>
      <c r="ES66" s="376"/>
      <c r="ET66" s="424"/>
      <c r="EU66" s="424"/>
      <c r="EV66" s="424"/>
      <c r="EW66" s="424"/>
      <c r="EX66" s="424"/>
      <c r="EY66" s="424"/>
      <c r="EZ66" s="424"/>
      <c r="FA66" s="424"/>
      <c r="FB66" s="424"/>
      <c r="FC66" s="424"/>
      <c r="FD66" s="376"/>
      <c r="FE66" s="376"/>
      <c r="FF66" s="376"/>
      <c r="FG66" s="376"/>
      <c r="FH66" s="376"/>
      <c r="FI66" s="376"/>
      <c r="FJ66" s="376"/>
      <c r="FK66" s="376"/>
      <c r="FL66" s="376"/>
      <c r="FM66" s="376"/>
      <c r="FN66" s="376"/>
      <c r="FO66" s="376"/>
      <c r="FP66" s="376"/>
      <c r="FQ66" s="376"/>
      <c r="FR66" s="376"/>
      <c r="FS66" s="376"/>
      <c r="FT66" s="376"/>
      <c r="FU66" s="376"/>
      <c r="FV66" s="376"/>
      <c r="FW66" s="376"/>
      <c r="FX66" s="376"/>
      <c r="FY66" s="376"/>
      <c r="FZ66" s="376"/>
      <c r="GA66" s="376"/>
      <c r="GB66" s="376"/>
      <c r="GC66" s="376"/>
      <c r="GD66" s="376"/>
      <c r="GE66" s="376"/>
      <c r="GF66" s="376"/>
      <c r="GG66" s="376"/>
      <c r="GH66" s="376"/>
      <c r="GI66" s="376"/>
      <c r="GJ66" s="376"/>
      <c r="GK66" s="376"/>
      <c r="GL66" s="376"/>
      <c r="GM66" s="376"/>
      <c r="GN66" s="376"/>
      <c r="GO66" s="376"/>
      <c r="GP66" s="376"/>
      <c r="GQ66" s="376"/>
      <c r="GR66" s="376"/>
      <c r="GS66" s="376"/>
      <c r="GT66" s="376"/>
      <c r="GU66" s="376"/>
      <c r="GV66" s="376"/>
      <c r="GW66" s="376"/>
      <c r="GX66" s="376"/>
      <c r="GY66" s="376"/>
      <c r="GZ66" s="376"/>
      <c r="HA66" s="376"/>
      <c r="HB66" s="376"/>
      <c r="HC66" s="376"/>
      <c r="HD66" s="376"/>
      <c r="HE66" s="376"/>
      <c r="HF66" s="376"/>
      <c r="HG66" s="376"/>
      <c r="HH66" s="376"/>
      <c r="HI66" s="376"/>
      <c r="HJ66" s="376"/>
      <c r="HK66" s="376"/>
      <c r="HL66" s="376"/>
      <c r="HM66" s="376"/>
      <c r="HN66" s="376"/>
      <c r="HO66" s="376"/>
      <c r="HP66" s="376"/>
      <c r="HQ66" s="376"/>
      <c r="HR66" s="376"/>
      <c r="HS66" s="376"/>
      <c r="HT66" s="376"/>
      <c r="HU66" s="376"/>
      <c r="HV66" s="376"/>
      <c r="HW66" s="376"/>
      <c r="HX66" s="376"/>
      <c r="HY66" s="376"/>
      <c r="HZ66" s="376"/>
      <c r="IA66" s="376"/>
      <c r="IB66" s="376"/>
      <c r="IC66" s="376"/>
      <c r="ID66" s="376"/>
      <c r="IE66" s="376"/>
      <c r="IF66" s="376"/>
      <c r="IG66" s="376"/>
      <c r="IH66" s="376"/>
      <c r="II66" s="376"/>
      <c r="IJ66" s="376"/>
      <c r="IK66" s="376"/>
      <c r="IL66" s="376"/>
      <c r="IM66" s="376"/>
      <c r="IN66" s="376"/>
      <c r="IO66" s="376"/>
      <c r="IP66" s="376"/>
      <c r="IQ66" s="376"/>
      <c r="IR66" s="376"/>
      <c r="IS66" s="376"/>
      <c r="IT66" s="376"/>
      <c r="IU66" s="376"/>
      <c r="IV66" s="376"/>
      <c r="IW66" s="376"/>
      <c r="IX66" s="376"/>
      <c r="IY66" s="376"/>
      <c r="IZ66" s="376"/>
      <c r="JA66" s="376"/>
      <c r="JB66" s="376"/>
      <c r="JC66" s="376"/>
      <c r="JD66" s="376"/>
      <c r="JE66" s="376"/>
      <c r="JF66" s="376"/>
      <c r="JG66" s="376"/>
      <c r="JH66" s="376"/>
      <c r="JI66" s="376"/>
      <c r="JJ66" s="376"/>
      <c r="JK66" s="376"/>
      <c r="JL66" s="376"/>
      <c r="JM66" s="376"/>
      <c r="JN66" s="376"/>
      <c r="JO66" s="376"/>
      <c r="JP66" s="376"/>
      <c r="JQ66" s="376"/>
      <c r="JR66" s="376"/>
      <c r="JS66" s="376"/>
      <c r="JT66" s="376"/>
      <c r="JU66" s="376"/>
      <c r="JV66" s="376"/>
      <c r="JW66" s="376"/>
      <c r="JX66" s="376"/>
      <c r="JY66" s="376"/>
      <c r="JZ66" s="376"/>
      <c r="KA66" s="376"/>
      <c r="KB66" s="376"/>
      <c r="KC66" s="376"/>
      <c r="KD66" s="376"/>
      <c r="KE66" s="376"/>
      <c r="KF66" s="376"/>
      <c r="KG66" s="376"/>
      <c r="KH66" s="376"/>
      <c r="KI66" s="376"/>
      <c r="KJ66" s="376"/>
      <c r="KK66" s="376"/>
      <c r="KL66" s="376"/>
      <c r="KM66" s="376"/>
      <c r="KN66" s="376"/>
      <c r="KO66" s="376"/>
      <c r="KP66" s="376"/>
      <c r="KQ66" s="376"/>
      <c r="KR66" s="376"/>
      <c r="KS66" s="376"/>
      <c r="KT66" s="376"/>
      <c r="KU66" s="376"/>
      <c r="KV66" s="376"/>
      <c r="KW66" s="376"/>
      <c r="KX66" s="376"/>
      <c r="KY66" s="376"/>
      <c r="KZ66" s="376"/>
      <c r="LA66" s="376"/>
      <c r="LB66" s="376"/>
      <c r="LC66" s="376"/>
      <c r="LD66" s="376"/>
      <c r="LE66" s="376"/>
      <c r="LF66" s="376"/>
      <c r="LG66" s="376"/>
      <c r="LH66" s="376"/>
      <c r="LI66" s="376"/>
    </row>
    <row r="67" spans="3:321" ht="30">
      <c r="D67" s="74">
        <v>4126</v>
      </c>
      <c r="E67" s="78" t="s">
        <v>149</v>
      </c>
      <c r="F67" s="104"/>
      <c r="G67" s="105"/>
      <c r="H67" s="105"/>
      <c r="I67" s="105"/>
      <c r="J67" s="105"/>
      <c r="K67" s="105"/>
      <c r="L67" s="105"/>
      <c r="M67" s="105"/>
      <c r="N67" s="105"/>
      <c r="O67" s="105"/>
      <c r="P67" s="105"/>
      <c r="Q67" s="106"/>
      <c r="R67" s="104"/>
      <c r="S67" s="105"/>
      <c r="T67" s="105"/>
      <c r="U67" s="105"/>
      <c r="V67" s="105"/>
      <c r="W67" s="105"/>
      <c r="X67" s="105"/>
      <c r="Y67" s="105"/>
      <c r="Z67" s="105"/>
      <c r="AA67" s="105"/>
      <c r="AB67" s="105"/>
      <c r="AC67" s="106"/>
      <c r="AD67" s="104"/>
      <c r="AE67" s="105"/>
      <c r="AF67" s="105"/>
      <c r="AG67" s="105"/>
      <c r="AH67" s="105"/>
      <c r="AI67" s="105"/>
      <c r="AJ67" s="105"/>
      <c r="AK67" s="105"/>
      <c r="AL67" s="105"/>
      <c r="AM67" s="105"/>
      <c r="AN67" s="105"/>
      <c r="AO67" s="106"/>
      <c r="AP67" s="104"/>
      <c r="AQ67" s="105"/>
      <c r="AR67" s="105"/>
      <c r="AS67" s="105"/>
      <c r="AT67" s="105"/>
      <c r="AU67" s="105"/>
      <c r="AV67" s="105"/>
      <c r="AW67" s="105"/>
      <c r="AX67" s="105"/>
      <c r="AY67" s="105"/>
      <c r="AZ67" s="105"/>
      <c r="BA67" s="106"/>
      <c r="BB67" s="104"/>
      <c r="BC67" s="105"/>
      <c r="BD67" s="105"/>
      <c r="BE67" s="105"/>
      <c r="BF67" s="105"/>
      <c r="BG67" s="105"/>
      <c r="BH67" s="105"/>
      <c r="BI67" s="105"/>
      <c r="BJ67" s="105"/>
      <c r="BK67" s="105"/>
      <c r="BL67" s="105"/>
      <c r="BM67" s="106"/>
      <c r="BN67" s="104"/>
      <c r="BO67" s="105"/>
      <c r="BP67" s="105"/>
      <c r="BQ67" s="105"/>
      <c r="BR67" s="105"/>
      <c r="BS67" s="105"/>
      <c r="BT67" s="105"/>
      <c r="BU67" s="105"/>
      <c r="BV67" s="105"/>
      <c r="BW67" s="105"/>
      <c r="BX67" s="105"/>
      <c r="BY67" s="106"/>
      <c r="BZ67" s="104"/>
      <c r="CA67" s="105"/>
      <c r="CB67" s="105"/>
      <c r="CC67" s="105"/>
      <c r="CD67" s="105"/>
      <c r="CE67" s="105"/>
      <c r="CF67" s="105"/>
      <c r="CG67" s="105"/>
      <c r="CH67" s="105"/>
      <c r="CI67" s="105"/>
      <c r="CJ67" s="105"/>
      <c r="CK67" s="105"/>
      <c r="CL67" s="104">
        <v>31182.18</v>
      </c>
      <c r="CM67" s="105">
        <v>31469.98</v>
      </c>
      <c r="CN67" s="105">
        <v>31469.98</v>
      </c>
      <c r="CO67" s="105">
        <v>31084.34</v>
      </c>
      <c r="CP67" s="105">
        <v>31855.62</v>
      </c>
      <c r="CQ67" s="105">
        <v>0</v>
      </c>
      <c r="CR67" s="105">
        <v>31096.04</v>
      </c>
      <c r="CS67" s="105">
        <v>62885.88</v>
      </c>
      <c r="CT67" s="105">
        <v>31512.39</v>
      </c>
      <c r="CU67" s="105">
        <v>37819.769999999997</v>
      </c>
      <c r="CV67" s="105">
        <v>608.32999999999993</v>
      </c>
      <c r="CW67" s="106">
        <v>68136.239999999991</v>
      </c>
      <c r="CX67" s="104">
        <v>19725</v>
      </c>
      <c r="CY67" s="105">
        <v>11535.51</v>
      </c>
      <c r="CZ67" s="105">
        <v>51319.14</v>
      </c>
      <c r="DA67" s="105">
        <v>11121.94</v>
      </c>
      <c r="DB67" s="105">
        <v>62396.37</v>
      </c>
      <c r="DC67" s="105">
        <v>30961.360000000001</v>
      </c>
      <c r="DD67" s="105">
        <v>0</v>
      </c>
      <c r="DE67" s="105">
        <v>60775.96</v>
      </c>
      <c r="DF67" s="105">
        <v>30387.98</v>
      </c>
      <c r="DG67" s="105">
        <v>49979.39</v>
      </c>
      <c r="DH67" s="105">
        <v>29574.48</v>
      </c>
      <c r="DI67" s="106">
        <v>48672.17</v>
      </c>
      <c r="DJ67" s="104">
        <v>0</v>
      </c>
      <c r="DK67" s="105">
        <v>30596.16</v>
      </c>
      <c r="DL67" s="105">
        <v>30222.22</v>
      </c>
      <c r="DM67" s="105">
        <v>61273.450000000004</v>
      </c>
      <c r="DN67" s="105">
        <v>0</v>
      </c>
      <c r="DO67" s="105">
        <v>62783.55</v>
      </c>
      <c r="DP67" s="105">
        <v>0</v>
      </c>
      <c r="DQ67" s="105">
        <v>43620.53</v>
      </c>
      <c r="DR67" s="105">
        <v>31470.530000000002</v>
      </c>
      <c r="DS67" s="105">
        <v>31382.89</v>
      </c>
      <c r="DT67" s="105">
        <v>31078.760000000002</v>
      </c>
      <c r="DU67" s="106">
        <v>80889.11000000003</v>
      </c>
      <c r="DV67" s="337">
        <v>31222.68</v>
      </c>
      <c r="DW67" s="337">
        <v>31022.850000000002</v>
      </c>
      <c r="DX67" s="337">
        <v>14904.38</v>
      </c>
      <c r="DY67" s="337">
        <v>0</v>
      </c>
      <c r="DZ67" s="370">
        <v>5440.55</v>
      </c>
      <c r="EB67" s="373"/>
      <c r="EC67" s="373"/>
      <c r="ED67" s="373"/>
      <c r="EE67" s="373"/>
      <c r="EF67" s="373"/>
      <c r="EG67" s="373"/>
      <c r="EH67" s="376"/>
      <c r="EI67" s="376"/>
      <c r="EJ67" s="376"/>
      <c r="EK67" s="376"/>
      <c r="EL67" s="376"/>
      <c r="EM67" s="376"/>
      <c r="EN67" s="376"/>
      <c r="EO67" s="376"/>
      <c r="EP67" s="376"/>
      <c r="EQ67" s="376"/>
      <c r="ER67" s="376"/>
      <c r="ES67" s="376"/>
      <c r="ET67" s="424"/>
      <c r="EU67" s="424"/>
      <c r="EV67" s="424"/>
      <c r="EW67" s="424"/>
      <c r="EX67" s="424"/>
      <c r="EY67" s="424"/>
      <c r="EZ67" s="424"/>
      <c r="FA67" s="424"/>
      <c r="FB67" s="424"/>
      <c r="FC67" s="424"/>
      <c r="FD67" s="376"/>
      <c r="FE67" s="376"/>
      <c r="FF67" s="376"/>
      <c r="FG67" s="376"/>
      <c r="FH67" s="376"/>
      <c r="FI67" s="376"/>
      <c r="FJ67" s="376"/>
      <c r="FK67" s="376"/>
      <c r="FL67" s="376"/>
      <c r="FM67" s="376"/>
      <c r="FN67" s="376"/>
      <c r="FO67" s="376"/>
      <c r="FP67" s="376"/>
      <c r="FQ67" s="376"/>
      <c r="FR67" s="376"/>
      <c r="FS67" s="376"/>
      <c r="FT67" s="376"/>
      <c r="FU67" s="376"/>
      <c r="FV67" s="376"/>
      <c r="FW67" s="376"/>
      <c r="FX67" s="376"/>
      <c r="FY67" s="376"/>
      <c r="FZ67" s="376"/>
      <c r="GA67" s="376"/>
      <c r="GB67" s="376"/>
      <c r="GC67" s="376"/>
      <c r="GD67" s="376"/>
      <c r="GE67" s="376"/>
      <c r="GF67" s="376"/>
      <c r="GG67" s="376"/>
      <c r="GH67" s="376"/>
      <c r="GI67" s="376"/>
      <c r="GJ67" s="376"/>
      <c r="GK67" s="376"/>
      <c r="GL67" s="376"/>
      <c r="GM67" s="376"/>
      <c r="GN67" s="376"/>
      <c r="GO67" s="376"/>
      <c r="GP67" s="376"/>
      <c r="GQ67" s="376"/>
      <c r="GR67" s="376"/>
      <c r="GS67" s="376"/>
      <c r="GT67" s="376"/>
      <c r="GU67" s="376"/>
      <c r="GV67" s="376"/>
      <c r="GW67" s="376"/>
      <c r="GX67" s="376"/>
      <c r="GY67" s="376"/>
      <c r="GZ67" s="376"/>
      <c r="HA67" s="376"/>
      <c r="HB67" s="376"/>
      <c r="HC67" s="376"/>
      <c r="HD67" s="376"/>
      <c r="HE67" s="376"/>
      <c r="HF67" s="376"/>
      <c r="HG67" s="376"/>
      <c r="HH67" s="376"/>
      <c r="HI67" s="376"/>
      <c r="HJ67" s="376"/>
      <c r="HK67" s="376"/>
      <c r="HL67" s="376"/>
      <c r="HM67" s="376"/>
      <c r="HN67" s="376"/>
      <c r="HO67" s="376"/>
      <c r="HP67" s="376"/>
      <c r="HQ67" s="376"/>
      <c r="HR67" s="376"/>
      <c r="HS67" s="376"/>
      <c r="HT67" s="376"/>
      <c r="HU67" s="376"/>
      <c r="HV67" s="376"/>
      <c r="HW67" s="376"/>
      <c r="HX67" s="376"/>
      <c r="HY67" s="376"/>
      <c r="HZ67" s="376"/>
      <c r="IA67" s="376"/>
      <c r="IB67" s="376"/>
      <c r="IC67" s="376"/>
      <c r="ID67" s="376"/>
      <c r="IE67" s="376"/>
      <c r="IF67" s="376"/>
      <c r="IG67" s="376"/>
      <c r="IH67" s="376"/>
      <c r="II67" s="376"/>
      <c r="IJ67" s="376"/>
      <c r="IK67" s="376"/>
      <c r="IL67" s="376"/>
      <c r="IM67" s="376"/>
      <c r="IN67" s="376"/>
      <c r="IO67" s="376"/>
      <c r="IP67" s="376"/>
      <c r="IQ67" s="376"/>
      <c r="IR67" s="376"/>
      <c r="IS67" s="376"/>
      <c r="IT67" s="376"/>
      <c r="IU67" s="376"/>
      <c r="IV67" s="376"/>
      <c r="IW67" s="376"/>
      <c r="IX67" s="376"/>
      <c r="IY67" s="376"/>
      <c r="IZ67" s="376"/>
      <c r="JA67" s="376"/>
      <c r="JB67" s="376"/>
      <c r="JC67" s="376"/>
      <c r="JD67" s="376"/>
      <c r="JE67" s="376"/>
      <c r="JF67" s="376"/>
      <c r="JG67" s="376"/>
      <c r="JH67" s="376"/>
      <c r="JI67" s="376"/>
      <c r="JJ67" s="376"/>
      <c r="JK67" s="376"/>
      <c r="JL67" s="376"/>
      <c r="JM67" s="376"/>
      <c r="JN67" s="376"/>
      <c r="JO67" s="376"/>
      <c r="JP67" s="376"/>
      <c r="JQ67" s="376"/>
      <c r="JR67" s="376"/>
      <c r="JS67" s="376"/>
      <c r="JT67" s="376"/>
      <c r="JU67" s="376"/>
      <c r="JV67" s="376"/>
      <c r="JW67" s="376"/>
      <c r="JX67" s="376"/>
      <c r="JY67" s="376"/>
      <c r="JZ67" s="376"/>
      <c r="KA67" s="376"/>
      <c r="KB67" s="376"/>
      <c r="KC67" s="376"/>
      <c r="KD67" s="376"/>
      <c r="KE67" s="376"/>
      <c r="KF67" s="376"/>
      <c r="KG67" s="376"/>
      <c r="KH67" s="376"/>
      <c r="KI67" s="376"/>
      <c r="KJ67" s="376"/>
      <c r="KK67" s="376"/>
      <c r="KL67" s="376"/>
      <c r="KM67" s="376"/>
      <c r="KN67" s="376"/>
      <c r="KO67" s="376"/>
      <c r="KP67" s="376"/>
      <c r="KQ67" s="376"/>
      <c r="KR67" s="376"/>
      <c r="KS67" s="376"/>
      <c r="KT67" s="376"/>
      <c r="KU67" s="376"/>
      <c r="KV67" s="376"/>
      <c r="KW67" s="376"/>
      <c r="KX67" s="376"/>
      <c r="KY67" s="376"/>
      <c r="KZ67" s="376"/>
      <c r="LA67" s="376"/>
      <c r="LB67" s="376"/>
      <c r="LC67" s="376"/>
      <c r="LD67" s="376"/>
      <c r="LE67" s="376"/>
      <c r="LF67" s="376"/>
      <c r="LG67" s="376"/>
      <c r="LH67" s="376"/>
      <c r="LI67" s="376"/>
    </row>
    <row r="68" spans="3:321">
      <c r="D68" s="74">
        <v>4127</v>
      </c>
      <c r="E68" s="78" t="s">
        <v>83</v>
      </c>
      <c r="F68" s="104"/>
      <c r="G68" s="105"/>
      <c r="H68" s="105"/>
      <c r="I68" s="105"/>
      <c r="J68" s="105"/>
      <c r="K68" s="105"/>
      <c r="L68" s="105"/>
      <c r="M68" s="105"/>
      <c r="N68" s="105"/>
      <c r="O68" s="105"/>
      <c r="P68" s="105"/>
      <c r="Q68" s="106"/>
      <c r="R68" s="104"/>
      <c r="S68" s="105"/>
      <c r="T68" s="105"/>
      <c r="U68" s="105"/>
      <c r="V68" s="105"/>
      <c r="W68" s="105"/>
      <c r="X68" s="105"/>
      <c r="Y68" s="105"/>
      <c r="Z68" s="105"/>
      <c r="AA68" s="105"/>
      <c r="AB68" s="105"/>
      <c r="AC68" s="106"/>
      <c r="AD68" s="104"/>
      <c r="AE68" s="105"/>
      <c r="AF68" s="105"/>
      <c r="AG68" s="105"/>
      <c r="AH68" s="105"/>
      <c r="AI68" s="105"/>
      <c r="AJ68" s="105"/>
      <c r="AK68" s="105"/>
      <c r="AL68" s="105"/>
      <c r="AM68" s="105"/>
      <c r="AN68" s="105"/>
      <c r="AO68" s="106"/>
      <c r="AP68" s="104"/>
      <c r="AQ68" s="105"/>
      <c r="AR68" s="105"/>
      <c r="AS68" s="105"/>
      <c r="AT68" s="105"/>
      <c r="AU68" s="105"/>
      <c r="AV68" s="105"/>
      <c r="AW68" s="105"/>
      <c r="AX68" s="105"/>
      <c r="AY68" s="105"/>
      <c r="AZ68" s="105"/>
      <c r="BA68" s="106"/>
      <c r="BB68" s="104"/>
      <c r="BC68" s="105"/>
      <c r="BD68" s="105"/>
      <c r="BE68" s="105"/>
      <c r="BF68" s="105"/>
      <c r="BG68" s="105"/>
      <c r="BH68" s="105"/>
      <c r="BI68" s="105"/>
      <c r="BJ68" s="105"/>
      <c r="BK68" s="105"/>
      <c r="BL68" s="105"/>
      <c r="BM68" s="106"/>
      <c r="BN68" s="104"/>
      <c r="BO68" s="105"/>
      <c r="BP68" s="105"/>
      <c r="BQ68" s="105"/>
      <c r="BR68" s="105"/>
      <c r="BS68" s="105"/>
      <c r="BT68" s="105"/>
      <c r="BU68" s="105"/>
      <c r="BV68" s="105"/>
      <c r="BW68" s="105"/>
      <c r="BX68" s="105"/>
      <c r="BY68" s="106"/>
      <c r="BZ68" s="104"/>
      <c r="CA68" s="105"/>
      <c r="CB68" s="105"/>
      <c r="CC68" s="105"/>
      <c r="CD68" s="105"/>
      <c r="CE68" s="105"/>
      <c r="CF68" s="105"/>
      <c r="CG68" s="105"/>
      <c r="CH68" s="105"/>
      <c r="CI68" s="105"/>
      <c r="CJ68" s="105"/>
      <c r="CK68" s="105"/>
      <c r="CL68" s="104">
        <v>228804.00999999998</v>
      </c>
      <c r="CM68" s="105">
        <v>210678.71999999988</v>
      </c>
      <c r="CN68" s="105">
        <v>819191.8400000009</v>
      </c>
      <c r="CO68" s="105">
        <v>1029323.3200000016</v>
      </c>
      <c r="CP68" s="105">
        <v>292590.64</v>
      </c>
      <c r="CQ68" s="105">
        <v>253846.90999999995</v>
      </c>
      <c r="CR68" s="105">
        <v>563176.68000000028</v>
      </c>
      <c r="CS68" s="105">
        <v>744771.92000000051</v>
      </c>
      <c r="CT68" s="105">
        <v>313172.91999999987</v>
      </c>
      <c r="CU68" s="105">
        <v>673025.90000000084</v>
      </c>
      <c r="CV68" s="105">
        <v>450143.04000000044</v>
      </c>
      <c r="CW68" s="106">
        <v>1318321.889999999</v>
      </c>
      <c r="CX68" s="104">
        <v>280523.60999999987</v>
      </c>
      <c r="CY68" s="105">
        <v>280800.70999999961</v>
      </c>
      <c r="CZ68" s="105">
        <v>882849.4399999989</v>
      </c>
      <c r="DA68" s="105">
        <v>552814.66999999969</v>
      </c>
      <c r="DB68" s="105">
        <v>337790.71999999939</v>
      </c>
      <c r="DC68" s="105">
        <v>601361.96999999951</v>
      </c>
      <c r="DD68" s="105">
        <v>748033.90999999805</v>
      </c>
      <c r="DE68" s="105">
        <v>501341.97999999911</v>
      </c>
      <c r="DF68" s="105">
        <v>556156.70999999985</v>
      </c>
      <c r="DG68" s="105">
        <v>851319.76000000094</v>
      </c>
      <c r="DH68" s="105">
        <v>794014.38</v>
      </c>
      <c r="DI68" s="106">
        <v>1575232.8199999959</v>
      </c>
      <c r="DJ68" s="104">
        <v>212291.97000000003</v>
      </c>
      <c r="DK68" s="105">
        <v>402413.54000000021</v>
      </c>
      <c r="DL68" s="105">
        <v>1170691.1999999983</v>
      </c>
      <c r="DM68" s="105">
        <v>743478.5000000021</v>
      </c>
      <c r="DN68" s="105">
        <v>567140.95000000077</v>
      </c>
      <c r="DO68" s="105">
        <v>648657.53000000096</v>
      </c>
      <c r="DP68" s="105">
        <v>913972.6600000005</v>
      </c>
      <c r="DQ68" s="105">
        <v>405747.06000000029</v>
      </c>
      <c r="DR68" s="105">
        <v>614518.27</v>
      </c>
      <c r="DS68" s="105">
        <v>661741.82000000181</v>
      </c>
      <c r="DT68" s="105">
        <v>749391.44999999972</v>
      </c>
      <c r="DU68" s="106">
        <v>2159467.8900000025</v>
      </c>
      <c r="DV68" s="337">
        <v>212456.97000000009</v>
      </c>
      <c r="DW68" s="337">
        <v>654185.91999999946</v>
      </c>
      <c r="DX68" s="337">
        <v>1221634.4399999951</v>
      </c>
      <c r="DY68" s="337">
        <v>738170.96999999904</v>
      </c>
      <c r="DZ68" s="370">
        <v>303298.15000000002</v>
      </c>
      <c r="EB68" s="373"/>
      <c r="EC68" s="373"/>
      <c r="ED68" s="373"/>
      <c r="EE68" s="373"/>
      <c r="EF68" s="373"/>
      <c r="EG68" s="373"/>
      <c r="ET68" s="424"/>
      <c r="EU68" s="424"/>
      <c r="EV68" s="424"/>
      <c r="EW68" s="424"/>
      <c r="EX68" s="424"/>
      <c r="EY68" s="424"/>
      <c r="EZ68" s="424"/>
      <c r="FA68" s="424"/>
      <c r="FB68" s="424"/>
      <c r="FC68" s="424"/>
      <c r="FD68" s="376"/>
      <c r="FE68" s="376"/>
      <c r="FF68" s="376"/>
      <c r="FG68" s="376"/>
      <c r="FH68" s="376"/>
      <c r="FI68" s="376"/>
      <c r="FJ68" s="376"/>
      <c r="FK68" s="376"/>
      <c r="FL68" s="376"/>
      <c r="FM68" s="376"/>
      <c r="FN68" s="376"/>
      <c r="FO68" s="376"/>
      <c r="FP68" s="376"/>
      <c r="FQ68" s="376"/>
      <c r="FR68" s="376"/>
      <c r="FS68" s="376"/>
      <c r="FT68" s="376"/>
      <c r="FU68" s="376"/>
      <c r="FV68" s="376"/>
      <c r="FW68" s="376"/>
      <c r="FX68" s="376"/>
      <c r="FY68" s="376"/>
      <c r="FZ68" s="376"/>
      <c r="GA68" s="376"/>
      <c r="GB68" s="376"/>
      <c r="GC68" s="376"/>
      <c r="GD68" s="376"/>
      <c r="GE68" s="376"/>
      <c r="GF68" s="376"/>
      <c r="GG68" s="376"/>
      <c r="GH68" s="376"/>
      <c r="GI68" s="376"/>
      <c r="GJ68" s="376"/>
      <c r="GK68" s="376"/>
      <c r="GL68" s="376"/>
      <c r="GM68" s="376"/>
      <c r="GN68" s="376"/>
      <c r="GO68" s="376"/>
      <c r="GP68" s="376"/>
      <c r="GQ68" s="376"/>
      <c r="GR68" s="376"/>
      <c r="GS68" s="376"/>
      <c r="GT68" s="376"/>
      <c r="GU68" s="376"/>
      <c r="GV68" s="376"/>
      <c r="GW68" s="376"/>
      <c r="GX68" s="376"/>
      <c r="GY68" s="376"/>
      <c r="GZ68" s="376"/>
      <c r="HA68" s="376"/>
      <c r="HB68" s="376"/>
      <c r="HC68" s="376"/>
      <c r="HD68" s="376"/>
      <c r="HE68" s="376"/>
      <c r="HF68" s="376"/>
      <c r="HG68" s="376"/>
      <c r="HH68" s="376"/>
      <c r="HI68" s="376"/>
      <c r="HJ68" s="376"/>
      <c r="HK68" s="376"/>
      <c r="HL68" s="376"/>
      <c r="HM68" s="376"/>
      <c r="HN68" s="376"/>
      <c r="HO68" s="376"/>
      <c r="HP68" s="376"/>
      <c r="HQ68" s="376"/>
      <c r="HR68" s="376"/>
      <c r="HS68" s="376"/>
      <c r="HT68" s="376"/>
      <c r="HU68" s="376"/>
      <c r="HV68" s="376"/>
      <c r="HW68" s="376"/>
      <c r="HX68" s="376"/>
      <c r="HY68" s="376"/>
      <c r="HZ68" s="376"/>
      <c r="IA68" s="376"/>
      <c r="IB68" s="376"/>
      <c r="IC68" s="376"/>
      <c r="ID68" s="376"/>
      <c r="IE68" s="376"/>
      <c r="IF68" s="376"/>
      <c r="IG68" s="376"/>
      <c r="IH68" s="376"/>
      <c r="II68" s="376"/>
      <c r="IJ68" s="376"/>
      <c r="IK68" s="376"/>
      <c r="IL68" s="376"/>
      <c r="IM68" s="376"/>
      <c r="IN68" s="376"/>
      <c r="IO68" s="376"/>
      <c r="IP68" s="376"/>
      <c r="IQ68" s="376"/>
      <c r="IR68" s="376"/>
      <c r="IS68" s="376"/>
      <c r="IT68" s="376"/>
      <c r="IU68" s="376"/>
      <c r="IV68" s="376"/>
      <c r="IW68" s="376"/>
      <c r="IX68" s="376"/>
      <c r="IY68" s="376"/>
      <c r="IZ68" s="376"/>
      <c r="JA68" s="376"/>
      <c r="JB68" s="376"/>
      <c r="JC68" s="376"/>
      <c r="JD68" s="376"/>
      <c r="JE68" s="376"/>
      <c r="JF68" s="376"/>
      <c r="JG68" s="376"/>
      <c r="JH68" s="376"/>
      <c r="JI68" s="376"/>
      <c r="JJ68" s="376"/>
      <c r="JK68" s="376"/>
      <c r="JL68" s="376"/>
      <c r="JM68" s="376"/>
      <c r="JN68" s="376"/>
      <c r="JO68" s="376"/>
      <c r="JP68" s="376"/>
      <c r="JQ68" s="376"/>
      <c r="JR68" s="376"/>
      <c r="JS68" s="376"/>
      <c r="JT68" s="376"/>
      <c r="JU68" s="376"/>
      <c r="JV68" s="376"/>
      <c r="JW68" s="376"/>
      <c r="JX68" s="376"/>
      <c r="JY68" s="376"/>
      <c r="JZ68" s="376"/>
      <c r="KA68" s="376"/>
      <c r="KB68" s="376"/>
      <c r="KC68" s="376"/>
      <c r="KD68" s="376"/>
      <c r="KE68" s="376"/>
      <c r="KF68" s="376"/>
      <c r="KG68" s="376"/>
      <c r="KH68" s="376"/>
      <c r="KI68" s="376"/>
      <c r="KJ68" s="376"/>
      <c r="KK68" s="376"/>
      <c r="KL68" s="376"/>
      <c r="KM68" s="376"/>
      <c r="KN68" s="376"/>
      <c r="KO68" s="376"/>
      <c r="KP68" s="376"/>
      <c r="KQ68" s="376"/>
      <c r="KR68" s="376"/>
      <c r="KS68" s="376"/>
      <c r="KT68" s="376"/>
      <c r="KU68" s="376"/>
      <c r="KV68" s="376"/>
      <c r="KW68" s="376"/>
      <c r="KX68" s="376"/>
      <c r="KY68" s="376"/>
      <c r="KZ68" s="376"/>
      <c r="LA68" s="376"/>
      <c r="LB68" s="376"/>
      <c r="LC68" s="376"/>
      <c r="LD68" s="376"/>
      <c r="LE68" s="376"/>
      <c r="LF68" s="376"/>
      <c r="LG68" s="376"/>
      <c r="LH68" s="376"/>
      <c r="LI68" s="376"/>
    </row>
    <row r="69" spans="3:321">
      <c r="C69" s="74">
        <v>413</v>
      </c>
      <c r="D69" s="74">
        <v>413</v>
      </c>
      <c r="E69" s="78" t="s">
        <v>152</v>
      </c>
      <c r="F69" s="104"/>
      <c r="G69" s="105"/>
      <c r="H69" s="105"/>
      <c r="I69" s="105"/>
      <c r="J69" s="105"/>
      <c r="K69" s="105"/>
      <c r="L69" s="105"/>
      <c r="M69" s="105"/>
      <c r="N69" s="105"/>
      <c r="O69" s="105"/>
      <c r="P69" s="105"/>
      <c r="Q69" s="106"/>
      <c r="R69" s="104"/>
      <c r="S69" s="105"/>
      <c r="T69" s="105"/>
      <c r="U69" s="105"/>
      <c r="V69" s="105"/>
      <c r="W69" s="105"/>
      <c r="X69" s="105"/>
      <c r="Y69" s="105"/>
      <c r="Z69" s="105"/>
      <c r="AA69" s="105"/>
      <c r="AB69" s="105"/>
      <c r="AC69" s="106"/>
      <c r="AD69" s="104"/>
      <c r="AE69" s="105"/>
      <c r="AF69" s="105"/>
      <c r="AG69" s="105"/>
      <c r="AH69" s="105"/>
      <c r="AI69" s="105"/>
      <c r="AJ69" s="105"/>
      <c r="AK69" s="105"/>
      <c r="AL69" s="105"/>
      <c r="AM69" s="105"/>
      <c r="AN69" s="105"/>
      <c r="AO69" s="106"/>
      <c r="AP69" s="104"/>
      <c r="AQ69" s="105"/>
      <c r="AR69" s="105"/>
      <c r="AS69" s="105"/>
      <c r="AT69" s="105"/>
      <c r="AU69" s="105"/>
      <c r="AV69" s="105"/>
      <c r="AW69" s="105"/>
      <c r="AX69" s="105"/>
      <c r="AY69" s="105"/>
      <c r="AZ69" s="105"/>
      <c r="BA69" s="106"/>
      <c r="BB69" s="104"/>
      <c r="BC69" s="105"/>
      <c r="BD69" s="105"/>
      <c r="BE69" s="105"/>
      <c r="BF69" s="105"/>
      <c r="BG69" s="105"/>
      <c r="BH69" s="105"/>
      <c r="BI69" s="105"/>
      <c r="BJ69" s="105"/>
      <c r="BK69" s="105"/>
      <c r="BL69" s="105"/>
      <c r="BM69" s="106"/>
      <c r="BN69" s="104"/>
      <c r="BO69" s="105"/>
      <c r="BP69" s="105"/>
      <c r="BQ69" s="105"/>
      <c r="BR69" s="105"/>
      <c r="BS69" s="105"/>
      <c r="BT69" s="105"/>
      <c r="BU69" s="105"/>
      <c r="BV69" s="105"/>
      <c r="BW69" s="105"/>
      <c r="BX69" s="105"/>
      <c r="BY69" s="106"/>
      <c r="BZ69" s="104"/>
      <c r="CA69" s="105"/>
      <c r="CB69" s="105"/>
      <c r="CC69" s="105"/>
      <c r="CD69" s="105"/>
      <c r="CE69" s="105"/>
      <c r="CF69" s="105"/>
      <c r="CG69" s="105"/>
      <c r="CH69" s="105"/>
      <c r="CI69" s="105"/>
      <c r="CJ69" s="105"/>
      <c r="CK69" s="105"/>
      <c r="CL69" s="104">
        <v>1731979.6599999997</v>
      </c>
      <c r="CM69" s="105">
        <v>2425317.9600000009</v>
      </c>
      <c r="CN69" s="105">
        <v>2387853.52</v>
      </c>
      <c r="CO69" s="105">
        <v>1861509.3800000004</v>
      </c>
      <c r="CP69" s="105">
        <v>1558724.7399999998</v>
      </c>
      <c r="CQ69" s="105">
        <v>1781711.4100000006</v>
      </c>
      <c r="CR69" s="105">
        <v>1451041.02</v>
      </c>
      <c r="CS69" s="105">
        <v>2067913.99</v>
      </c>
      <c r="CT69" s="105">
        <v>1776948.5700000003</v>
      </c>
      <c r="CU69" s="105">
        <v>2217702.7300000004</v>
      </c>
      <c r="CV69" s="105">
        <v>2315316.7400000002</v>
      </c>
      <c r="CW69" s="106">
        <v>5693241.2300000023</v>
      </c>
      <c r="CX69" s="104">
        <v>1654244.6599999997</v>
      </c>
      <c r="CY69" s="105">
        <v>1756878.32</v>
      </c>
      <c r="CZ69" s="105">
        <v>2361059.9200000004</v>
      </c>
      <c r="DA69" s="105">
        <v>1598969.7499999995</v>
      </c>
      <c r="DB69" s="105">
        <v>1736657.1300000001</v>
      </c>
      <c r="DC69" s="105">
        <v>2742207.45</v>
      </c>
      <c r="DD69" s="105">
        <v>1644397.4700000009</v>
      </c>
      <c r="DE69" s="105">
        <v>1795823.8599999996</v>
      </c>
      <c r="DF69" s="105">
        <v>1934935.9600000004</v>
      </c>
      <c r="DG69" s="105">
        <v>1997456.8600000003</v>
      </c>
      <c r="DH69" s="105">
        <v>2609608.1299999994</v>
      </c>
      <c r="DI69" s="106">
        <v>6753045.8400000036</v>
      </c>
      <c r="DJ69" s="104">
        <v>640534.49</v>
      </c>
      <c r="DK69" s="105">
        <v>2652307.81</v>
      </c>
      <c r="DL69" s="105">
        <v>2149164.21</v>
      </c>
      <c r="DM69" s="105">
        <v>1774807.44</v>
      </c>
      <c r="DN69" s="105">
        <v>1664126.37</v>
      </c>
      <c r="DO69" s="105">
        <v>1399738.97</v>
      </c>
      <c r="DP69" s="105">
        <v>1573651.5</v>
      </c>
      <c r="DQ69" s="105">
        <v>1898974.16</v>
      </c>
      <c r="DR69" s="105">
        <v>1945590.43</v>
      </c>
      <c r="DS69" s="105">
        <v>1835158.53</v>
      </c>
      <c r="DT69" s="105">
        <v>2651287.6800000002</v>
      </c>
      <c r="DU69" s="106">
        <v>5420563.8799999999</v>
      </c>
      <c r="DV69" s="337">
        <v>787381.81</v>
      </c>
      <c r="DW69" s="337">
        <v>1547628.84</v>
      </c>
      <c r="DX69" s="337">
        <v>3302426.14</v>
      </c>
      <c r="DY69" s="337">
        <v>1991942.8199999996</v>
      </c>
      <c r="DZ69" s="370">
        <v>3084454.09</v>
      </c>
      <c r="EA69" s="370">
        <v>1480999.14</v>
      </c>
      <c r="EB69" s="373">
        <v>2809594.4</v>
      </c>
      <c r="EC69" s="380">
        <v>1992038.67</v>
      </c>
      <c r="ED69" s="373">
        <v>2806868.12</v>
      </c>
      <c r="EE69" s="373">
        <v>1474564.59</v>
      </c>
      <c r="EF69" s="373">
        <v>3308144.16</v>
      </c>
      <c r="EG69" s="373">
        <v>6709314.1200000001</v>
      </c>
      <c r="EH69" s="376">
        <v>956521.67</v>
      </c>
      <c r="EI69" s="376">
        <v>2109254.7599999998</v>
      </c>
      <c r="EJ69" s="376">
        <v>2769108.2</v>
      </c>
      <c r="EK69" s="376">
        <v>1859042.69</v>
      </c>
      <c r="EL69" s="376">
        <v>2061379.38</v>
      </c>
      <c r="EM69" s="376">
        <v>2036796.31</v>
      </c>
      <c r="EN69" s="376">
        <v>1900343.87</v>
      </c>
      <c r="EO69" s="376">
        <v>2421002.2400000002</v>
      </c>
      <c r="EP69" s="376">
        <v>1844593.48</v>
      </c>
      <c r="EQ69" s="376">
        <v>3032654.88</v>
      </c>
      <c r="ER69" s="376">
        <v>2235715.75</v>
      </c>
      <c r="ES69" s="376">
        <v>5973408.79</v>
      </c>
      <c r="ET69" s="376">
        <v>1027061</v>
      </c>
      <c r="EU69" s="376">
        <v>2339456.96</v>
      </c>
      <c r="EV69" s="376">
        <v>3799655</v>
      </c>
      <c r="EW69" s="376">
        <v>2451684.9300000002</v>
      </c>
      <c r="EX69" s="376">
        <v>2819164.34</v>
      </c>
      <c r="EY69" s="376">
        <v>2228904.96</v>
      </c>
      <c r="EZ69" s="376">
        <v>2861487.4</v>
      </c>
      <c r="FA69" s="376">
        <v>2382536.89</v>
      </c>
      <c r="FB69" s="376">
        <v>1934822.17</v>
      </c>
      <c r="FC69" s="376">
        <v>3004874.41</v>
      </c>
      <c r="FD69" s="376">
        <v>3035158.15</v>
      </c>
      <c r="FE69" s="376">
        <v>8916158.6899999995</v>
      </c>
      <c r="FF69" s="376">
        <v>854167.64</v>
      </c>
      <c r="FG69" s="376"/>
      <c r="FH69" s="376"/>
      <c r="FI69" s="376"/>
      <c r="FJ69" s="376"/>
      <c r="FK69" s="376"/>
      <c r="FL69" s="376"/>
      <c r="FM69" s="376"/>
      <c r="FN69" s="376"/>
      <c r="FO69" s="376"/>
      <c r="FP69" s="376"/>
      <c r="FQ69" s="376"/>
      <c r="FR69" s="376"/>
      <c r="FS69" s="376"/>
      <c r="FT69" s="376"/>
      <c r="FU69" s="376"/>
      <c r="FV69" s="376"/>
      <c r="FW69" s="376"/>
      <c r="FX69" s="376"/>
      <c r="FY69" s="376"/>
      <c r="FZ69" s="376"/>
      <c r="GA69" s="376"/>
      <c r="GB69" s="376"/>
      <c r="GC69" s="376"/>
      <c r="GD69" s="376"/>
      <c r="GE69" s="376"/>
      <c r="GF69" s="376"/>
      <c r="GG69" s="376"/>
      <c r="GH69" s="376"/>
      <c r="GI69" s="376"/>
      <c r="GJ69" s="376"/>
      <c r="GK69" s="376"/>
      <c r="GL69" s="376"/>
      <c r="GM69" s="376"/>
      <c r="GN69" s="376"/>
      <c r="GO69" s="376"/>
      <c r="GP69" s="376"/>
      <c r="GQ69" s="376"/>
      <c r="GR69" s="376"/>
      <c r="GS69" s="376"/>
      <c r="GT69" s="376"/>
      <c r="GU69" s="376"/>
      <c r="GV69" s="376"/>
      <c r="GW69" s="376"/>
      <c r="GX69" s="376"/>
      <c r="GY69" s="376"/>
      <c r="GZ69" s="376"/>
      <c r="HA69" s="376"/>
      <c r="HB69" s="376"/>
      <c r="HC69" s="376"/>
      <c r="HD69" s="376"/>
      <c r="HE69" s="376"/>
      <c r="HF69" s="376"/>
      <c r="HG69" s="376"/>
      <c r="HH69" s="376"/>
      <c r="HI69" s="376"/>
      <c r="HJ69" s="376"/>
      <c r="HK69" s="376"/>
      <c r="HL69" s="376"/>
      <c r="HM69" s="376"/>
      <c r="HN69" s="376"/>
      <c r="HO69" s="376"/>
      <c r="HP69" s="376"/>
      <c r="HQ69" s="376"/>
      <c r="HR69" s="376"/>
      <c r="HS69" s="376"/>
      <c r="HT69" s="376"/>
      <c r="HU69" s="376"/>
      <c r="HV69" s="376"/>
      <c r="HW69" s="376"/>
      <c r="HX69" s="376"/>
      <c r="HY69" s="376"/>
      <c r="HZ69" s="376"/>
      <c r="IA69" s="376"/>
      <c r="IB69" s="376"/>
      <c r="IC69" s="376"/>
      <c r="ID69" s="376"/>
      <c r="IE69" s="376"/>
      <c r="IF69" s="376"/>
      <c r="IG69" s="376"/>
      <c r="IH69" s="376"/>
      <c r="II69" s="376"/>
      <c r="IJ69" s="376"/>
      <c r="IK69" s="376"/>
      <c r="IL69" s="376"/>
      <c r="IM69" s="376"/>
      <c r="IN69" s="376"/>
      <c r="IO69" s="376"/>
      <c r="IP69" s="376"/>
      <c r="IQ69" s="376"/>
      <c r="IR69" s="376"/>
      <c r="IS69" s="376"/>
      <c r="IT69" s="376"/>
      <c r="IU69" s="376"/>
      <c r="IV69" s="376"/>
      <c r="IW69" s="376"/>
      <c r="IX69" s="376"/>
      <c r="IY69" s="376"/>
      <c r="IZ69" s="376"/>
      <c r="JA69" s="376"/>
      <c r="JB69" s="376"/>
      <c r="JC69" s="376"/>
      <c r="JD69" s="376"/>
      <c r="JE69" s="376"/>
      <c r="JF69" s="376"/>
      <c r="JG69" s="376"/>
      <c r="JH69" s="376"/>
      <c r="JI69" s="376"/>
      <c r="JJ69" s="376"/>
      <c r="JK69" s="376"/>
      <c r="JL69" s="376"/>
      <c r="JM69" s="376"/>
      <c r="JN69" s="376"/>
      <c r="JO69" s="376"/>
      <c r="JP69" s="376"/>
      <c r="JQ69" s="376"/>
      <c r="JR69" s="376"/>
      <c r="JS69" s="376"/>
      <c r="JT69" s="376"/>
      <c r="JU69" s="376"/>
      <c r="JV69" s="376"/>
      <c r="JW69" s="376"/>
      <c r="JX69" s="376"/>
      <c r="JY69" s="376"/>
      <c r="JZ69" s="376"/>
      <c r="KA69" s="376"/>
      <c r="KB69" s="376"/>
      <c r="KC69" s="376"/>
      <c r="KD69" s="376"/>
      <c r="KE69" s="376"/>
      <c r="KF69" s="376"/>
      <c r="KG69" s="376"/>
      <c r="KH69" s="376"/>
      <c r="KI69" s="376"/>
      <c r="KJ69" s="376"/>
      <c r="KK69" s="376"/>
      <c r="KL69" s="376"/>
      <c r="KM69" s="376"/>
      <c r="KN69" s="376"/>
      <c r="KO69" s="376"/>
      <c r="KP69" s="376"/>
      <c r="KQ69" s="376"/>
      <c r="KR69" s="376"/>
      <c r="KS69" s="376"/>
      <c r="KT69" s="376"/>
      <c r="KU69" s="376"/>
      <c r="KV69" s="376"/>
      <c r="KW69" s="376"/>
      <c r="KX69" s="376"/>
      <c r="KY69" s="376"/>
      <c r="KZ69" s="376"/>
      <c r="LA69" s="376"/>
      <c r="LB69" s="376"/>
      <c r="LC69" s="376"/>
      <c r="LD69" s="376"/>
      <c r="LE69" s="376"/>
      <c r="LF69" s="376"/>
      <c r="LG69" s="376"/>
      <c r="LH69" s="376"/>
      <c r="LI69" s="376"/>
    </row>
    <row r="70" spans="3:321">
      <c r="D70" s="74">
        <v>4131</v>
      </c>
      <c r="E70" s="78" t="s">
        <v>154</v>
      </c>
      <c r="F70" s="104"/>
      <c r="G70" s="105"/>
      <c r="H70" s="105"/>
      <c r="I70" s="105"/>
      <c r="J70" s="105"/>
      <c r="K70" s="105"/>
      <c r="L70" s="105"/>
      <c r="M70" s="105"/>
      <c r="N70" s="105"/>
      <c r="O70" s="105"/>
      <c r="P70" s="105"/>
      <c r="Q70" s="106"/>
      <c r="R70" s="104"/>
      <c r="S70" s="105"/>
      <c r="T70" s="105"/>
      <c r="U70" s="105"/>
      <c r="V70" s="105"/>
      <c r="W70" s="105"/>
      <c r="X70" s="105"/>
      <c r="Y70" s="105"/>
      <c r="Z70" s="105"/>
      <c r="AA70" s="105"/>
      <c r="AB70" s="105"/>
      <c r="AC70" s="106"/>
      <c r="AD70" s="104"/>
      <c r="AE70" s="105"/>
      <c r="AF70" s="105"/>
      <c r="AG70" s="105"/>
      <c r="AH70" s="105"/>
      <c r="AI70" s="105"/>
      <c r="AJ70" s="105"/>
      <c r="AK70" s="105"/>
      <c r="AL70" s="105"/>
      <c r="AM70" s="105"/>
      <c r="AN70" s="105"/>
      <c r="AO70" s="106"/>
      <c r="AP70" s="104"/>
      <c r="AQ70" s="105"/>
      <c r="AR70" s="105"/>
      <c r="AS70" s="105"/>
      <c r="AT70" s="105"/>
      <c r="AU70" s="105"/>
      <c r="AV70" s="105"/>
      <c r="AW70" s="105"/>
      <c r="AX70" s="105"/>
      <c r="AY70" s="105"/>
      <c r="AZ70" s="105"/>
      <c r="BA70" s="106"/>
      <c r="BB70" s="104"/>
      <c r="BC70" s="105"/>
      <c r="BD70" s="105"/>
      <c r="BE70" s="105"/>
      <c r="BF70" s="105"/>
      <c r="BG70" s="105"/>
      <c r="BH70" s="105"/>
      <c r="BI70" s="105"/>
      <c r="BJ70" s="105"/>
      <c r="BK70" s="105"/>
      <c r="BL70" s="105"/>
      <c r="BM70" s="106"/>
      <c r="BN70" s="104"/>
      <c r="BO70" s="105"/>
      <c r="BP70" s="105"/>
      <c r="BQ70" s="105"/>
      <c r="BR70" s="105"/>
      <c r="BS70" s="105"/>
      <c r="BT70" s="105"/>
      <c r="BU70" s="105"/>
      <c r="BV70" s="105"/>
      <c r="BW70" s="105"/>
      <c r="BX70" s="105"/>
      <c r="BY70" s="106"/>
      <c r="BZ70" s="104"/>
      <c r="CA70" s="105"/>
      <c r="CB70" s="105"/>
      <c r="CC70" s="105"/>
      <c r="CD70" s="105"/>
      <c r="CE70" s="105"/>
      <c r="CF70" s="105"/>
      <c r="CG70" s="105"/>
      <c r="CH70" s="105"/>
      <c r="CI70" s="105"/>
      <c r="CJ70" s="105"/>
      <c r="CK70" s="105"/>
      <c r="CL70" s="104">
        <v>52781.939999999981</v>
      </c>
      <c r="CM70" s="105">
        <v>353552.09000000049</v>
      </c>
      <c r="CN70" s="105">
        <v>306303.07999999996</v>
      </c>
      <c r="CO70" s="105">
        <v>274757.26000000047</v>
      </c>
      <c r="CP70" s="105">
        <v>306965.56999999972</v>
      </c>
      <c r="CQ70" s="105">
        <v>389335.88999999996</v>
      </c>
      <c r="CR70" s="105">
        <v>338308.39</v>
      </c>
      <c r="CS70" s="105">
        <v>339611.0399999998</v>
      </c>
      <c r="CT70" s="105">
        <v>541850.54000000027</v>
      </c>
      <c r="CU70" s="105">
        <v>396140.75000000023</v>
      </c>
      <c r="CV70" s="105">
        <v>300982.39999999973</v>
      </c>
      <c r="CW70" s="106">
        <v>1099854.6700000011</v>
      </c>
      <c r="CX70" s="104">
        <v>191135.16999999995</v>
      </c>
      <c r="CY70" s="105">
        <v>227479.39999999997</v>
      </c>
      <c r="CZ70" s="105">
        <v>364307.9600000002</v>
      </c>
      <c r="DA70" s="105">
        <v>281048.11000000004</v>
      </c>
      <c r="DB70" s="105">
        <v>338147.74000000011</v>
      </c>
      <c r="DC70" s="105">
        <v>238038.90999999995</v>
      </c>
      <c r="DD70" s="105">
        <v>266591.60000000038</v>
      </c>
      <c r="DE70" s="105">
        <v>232904.34000000003</v>
      </c>
      <c r="DF70" s="105">
        <v>351431.87000000034</v>
      </c>
      <c r="DG70" s="105">
        <v>480146.22000000003</v>
      </c>
      <c r="DH70" s="105">
        <v>353636.01999999967</v>
      </c>
      <c r="DI70" s="106">
        <v>1154503.2300000009</v>
      </c>
      <c r="DJ70" s="104">
        <v>80079.959999999992</v>
      </c>
      <c r="DK70" s="105">
        <v>300983.50000000017</v>
      </c>
      <c r="DL70" s="105">
        <v>297501.88999999926</v>
      </c>
      <c r="DM70" s="105">
        <v>276404.5499999997</v>
      </c>
      <c r="DN70" s="105">
        <v>212854.68999999977</v>
      </c>
      <c r="DO70" s="105">
        <v>284909.66999999952</v>
      </c>
      <c r="DP70" s="105">
        <v>214198.51000000018</v>
      </c>
      <c r="DQ70" s="105">
        <v>319910.18999999994</v>
      </c>
      <c r="DR70" s="105">
        <v>395481.64999999967</v>
      </c>
      <c r="DS70" s="105">
        <v>262292.9200000001</v>
      </c>
      <c r="DT70" s="105">
        <v>351966.18000000052</v>
      </c>
      <c r="DU70" s="106">
        <v>1508867.4100000006</v>
      </c>
      <c r="DV70" s="337">
        <v>132632.83000000002</v>
      </c>
      <c r="DW70" s="337">
        <v>230088.06999999992</v>
      </c>
      <c r="DX70" s="337">
        <v>746695.36000000022</v>
      </c>
      <c r="DY70" s="337">
        <v>328614.11000000016</v>
      </c>
      <c r="DZ70" s="370">
        <v>311314.07</v>
      </c>
      <c r="EB70" s="373"/>
      <c r="EC70" s="373"/>
      <c r="ED70" s="373"/>
      <c r="EE70" s="373"/>
      <c r="EF70" s="373"/>
      <c r="EG70" s="373"/>
      <c r="EH70" s="376"/>
      <c r="EI70" s="376"/>
      <c r="EJ70" s="376"/>
      <c r="EK70" s="376"/>
      <c r="EL70" s="376"/>
      <c r="EM70" s="376"/>
      <c r="EN70" s="376"/>
      <c r="EO70" s="376"/>
      <c r="EP70" s="376"/>
      <c r="EQ70" s="376"/>
      <c r="ER70" s="376"/>
      <c r="ES70" s="376"/>
      <c r="ET70" s="376"/>
      <c r="EU70" s="376"/>
      <c r="EV70" s="376"/>
      <c r="EW70" s="376"/>
      <c r="EX70" s="376"/>
      <c r="EY70" s="376"/>
      <c r="EZ70" s="376"/>
      <c r="FA70" s="376"/>
      <c r="FB70" s="376"/>
      <c r="FC70" s="376"/>
      <c r="FD70" s="376"/>
      <c r="FE70" s="376"/>
      <c r="FF70" s="376"/>
      <c r="FG70" s="376"/>
      <c r="FH70" s="376"/>
      <c r="FI70" s="376"/>
      <c r="FJ70" s="376"/>
      <c r="FK70" s="376"/>
      <c r="FL70" s="376"/>
      <c r="FM70" s="376"/>
      <c r="FN70" s="376"/>
      <c r="FO70" s="376"/>
      <c r="FP70" s="376"/>
      <c r="FQ70" s="376"/>
      <c r="FR70" s="376"/>
      <c r="FS70" s="376"/>
      <c r="FT70" s="376"/>
      <c r="FU70" s="376"/>
      <c r="FV70" s="376"/>
      <c r="FW70" s="376"/>
      <c r="FX70" s="376"/>
      <c r="FY70" s="376"/>
      <c r="FZ70" s="376"/>
      <c r="GA70" s="376"/>
      <c r="GB70" s="376"/>
      <c r="GC70" s="376"/>
      <c r="GD70" s="376"/>
      <c r="GE70" s="376"/>
      <c r="GF70" s="376"/>
      <c r="GG70" s="376"/>
      <c r="GH70" s="376"/>
      <c r="GI70" s="376"/>
      <c r="GJ70" s="376"/>
      <c r="GK70" s="376"/>
      <c r="GL70" s="376"/>
      <c r="GM70" s="376"/>
      <c r="GN70" s="376"/>
      <c r="GO70" s="376"/>
      <c r="GP70" s="376"/>
      <c r="GQ70" s="376"/>
      <c r="GR70" s="376"/>
      <c r="GS70" s="376"/>
      <c r="GT70" s="376"/>
      <c r="GU70" s="376"/>
      <c r="GV70" s="376"/>
      <c r="GW70" s="376"/>
      <c r="GX70" s="376"/>
      <c r="GY70" s="376"/>
      <c r="GZ70" s="376"/>
      <c r="HA70" s="376"/>
      <c r="HB70" s="376"/>
      <c r="HC70" s="376"/>
      <c r="HD70" s="376"/>
      <c r="HE70" s="376"/>
      <c r="HF70" s="376"/>
      <c r="HG70" s="376"/>
      <c r="HH70" s="376"/>
      <c r="HI70" s="376"/>
      <c r="HJ70" s="376"/>
      <c r="HK70" s="376"/>
      <c r="HL70" s="376"/>
      <c r="HM70" s="376"/>
      <c r="HN70" s="376"/>
      <c r="HO70" s="376"/>
      <c r="HP70" s="376"/>
      <c r="HQ70" s="376"/>
      <c r="HR70" s="376"/>
      <c r="HS70" s="376"/>
      <c r="HT70" s="376"/>
      <c r="HU70" s="376"/>
      <c r="HV70" s="376"/>
      <c r="HW70" s="376"/>
      <c r="HX70" s="376"/>
      <c r="HY70" s="376"/>
      <c r="HZ70" s="376"/>
      <c r="IA70" s="376"/>
      <c r="IB70" s="376"/>
      <c r="IC70" s="376"/>
      <c r="ID70" s="376"/>
      <c r="IE70" s="376"/>
      <c r="IF70" s="376"/>
      <c r="IG70" s="376"/>
      <c r="IH70" s="376"/>
      <c r="II70" s="376"/>
      <c r="IJ70" s="376"/>
      <c r="IK70" s="376"/>
      <c r="IL70" s="376"/>
      <c r="IM70" s="376"/>
      <c r="IN70" s="376"/>
      <c r="IO70" s="376"/>
      <c r="IP70" s="376"/>
      <c r="IQ70" s="376"/>
      <c r="IR70" s="376"/>
      <c r="IS70" s="376"/>
      <c r="IT70" s="376"/>
      <c r="IU70" s="376"/>
      <c r="IV70" s="376"/>
      <c r="IW70" s="376"/>
      <c r="IX70" s="376"/>
      <c r="IY70" s="376"/>
      <c r="IZ70" s="376"/>
      <c r="JA70" s="376"/>
      <c r="JB70" s="376"/>
      <c r="JC70" s="376"/>
      <c r="JD70" s="376"/>
      <c r="JE70" s="376"/>
      <c r="JF70" s="376"/>
      <c r="JG70" s="376"/>
      <c r="JH70" s="376"/>
      <c r="JI70" s="376"/>
      <c r="JJ70" s="376"/>
      <c r="JK70" s="376"/>
      <c r="JL70" s="376"/>
      <c r="JM70" s="376"/>
      <c r="JN70" s="376"/>
      <c r="JO70" s="376"/>
      <c r="JP70" s="376"/>
      <c r="JQ70" s="376"/>
      <c r="JR70" s="376"/>
      <c r="JS70" s="376"/>
      <c r="JT70" s="376"/>
      <c r="JU70" s="376"/>
      <c r="JV70" s="376"/>
      <c r="JW70" s="376"/>
      <c r="JX70" s="376"/>
      <c r="JY70" s="376"/>
      <c r="JZ70" s="376"/>
      <c r="KA70" s="376"/>
      <c r="KB70" s="376"/>
      <c r="KC70" s="376"/>
      <c r="KD70" s="376"/>
      <c r="KE70" s="376"/>
      <c r="KF70" s="376"/>
      <c r="KG70" s="376"/>
      <c r="KH70" s="376"/>
      <c r="KI70" s="376"/>
      <c r="KJ70" s="376"/>
      <c r="KK70" s="376"/>
      <c r="KL70" s="376"/>
      <c r="KM70" s="376"/>
      <c r="KN70" s="376"/>
      <c r="KO70" s="376"/>
      <c r="KP70" s="376"/>
      <c r="KQ70" s="376"/>
      <c r="KR70" s="376"/>
      <c r="KS70" s="376"/>
      <c r="KT70" s="376"/>
      <c r="KU70" s="376"/>
      <c r="KV70" s="376"/>
      <c r="KW70" s="376"/>
      <c r="KX70" s="376"/>
      <c r="KY70" s="376"/>
      <c r="KZ70" s="376"/>
      <c r="LA70" s="376"/>
      <c r="LB70" s="376"/>
      <c r="LC70" s="376"/>
      <c r="LD70" s="376"/>
      <c r="LE70" s="376"/>
      <c r="LF70" s="376"/>
      <c r="LG70" s="376"/>
      <c r="LH70" s="376"/>
      <c r="LI70" s="376"/>
    </row>
    <row r="71" spans="3:321">
      <c r="D71" s="74">
        <v>4132</v>
      </c>
      <c r="E71" s="78" t="s">
        <v>156</v>
      </c>
      <c r="F71" s="104"/>
      <c r="G71" s="105"/>
      <c r="H71" s="105"/>
      <c r="I71" s="105"/>
      <c r="J71" s="105"/>
      <c r="K71" s="105"/>
      <c r="L71" s="105"/>
      <c r="M71" s="105"/>
      <c r="N71" s="105"/>
      <c r="O71" s="105"/>
      <c r="P71" s="105"/>
      <c r="Q71" s="106"/>
      <c r="R71" s="104"/>
      <c r="S71" s="105"/>
      <c r="T71" s="105"/>
      <c r="U71" s="105"/>
      <c r="V71" s="105"/>
      <c r="W71" s="105"/>
      <c r="X71" s="105"/>
      <c r="Y71" s="105"/>
      <c r="Z71" s="105"/>
      <c r="AA71" s="105"/>
      <c r="AB71" s="105"/>
      <c r="AC71" s="106"/>
      <c r="AD71" s="104"/>
      <c r="AE71" s="105"/>
      <c r="AF71" s="105"/>
      <c r="AG71" s="105"/>
      <c r="AH71" s="105"/>
      <c r="AI71" s="105"/>
      <c r="AJ71" s="105"/>
      <c r="AK71" s="105"/>
      <c r="AL71" s="105"/>
      <c r="AM71" s="105"/>
      <c r="AN71" s="105"/>
      <c r="AO71" s="106"/>
      <c r="AP71" s="104"/>
      <c r="AQ71" s="105"/>
      <c r="AR71" s="105"/>
      <c r="AS71" s="105"/>
      <c r="AT71" s="105"/>
      <c r="AU71" s="105"/>
      <c r="AV71" s="105"/>
      <c r="AW71" s="105"/>
      <c r="AX71" s="105"/>
      <c r="AY71" s="105"/>
      <c r="AZ71" s="105"/>
      <c r="BA71" s="106"/>
      <c r="BB71" s="104"/>
      <c r="BC71" s="105"/>
      <c r="BD71" s="105"/>
      <c r="BE71" s="105"/>
      <c r="BF71" s="105"/>
      <c r="BG71" s="105"/>
      <c r="BH71" s="105"/>
      <c r="BI71" s="105"/>
      <c r="BJ71" s="105"/>
      <c r="BK71" s="105"/>
      <c r="BL71" s="105"/>
      <c r="BM71" s="106"/>
      <c r="BN71" s="104"/>
      <c r="BO71" s="105"/>
      <c r="BP71" s="105"/>
      <c r="BQ71" s="105"/>
      <c r="BR71" s="105"/>
      <c r="BS71" s="105"/>
      <c r="BT71" s="105"/>
      <c r="BU71" s="105"/>
      <c r="BV71" s="105"/>
      <c r="BW71" s="105"/>
      <c r="BX71" s="105"/>
      <c r="BY71" s="106"/>
      <c r="BZ71" s="104"/>
      <c r="CA71" s="105"/>
      <c r="CB71" s="105"/>
      <c r="CC71" s="105"/>
      <c r="CD71" s="105"/>
      <c r="CE71" s="105"/>
      <c r="CF71" s="105"/>
      <c r="CG71" s="105"/>
      <c r="CH71" s="105"/>
      <c r="CI71" s="105"/>
      <c r="CJ71" s="105"/>
      <c r="CK71" s="105"/>
      <c r="CL71" s="104">
        <v>41666.67</v>
      </c>
      <c r="CM71" s="105">
        <v>44224.53</v>
      </c>
      <c r="CN71" s="105">
        <v>48596.060000000005</v>
      </c>
      <c r="CO71" s="105">
        <v>55256.95</v>
      </c>
      <c r="CP71" s="105">
        <v>51808.34</v>
      </c>
      <c r="CQ71" s="105">
        <v>51299.899999999994</v>
      </c>
      <c r="CR71" s="105">
        <v>13018.39</v>
      </c>
      <c r="CS71" s="105">
        <v>90371.86</v>
      </c>
      <c r="CT71" s="105">
        <v>51900.630000000012</v>
      </c>
      <c r="CU71" s="105">
        <v>51161.91</v>
      </c>
      <c r="CV71" s="105">
        <v>43639.68</v>
      </c>
      <c r="CW71" s="106">
        <v>112935.21000000005</v>
      </c>
      <c r="CX71" s="104">
        <v>906.51</v>
      </c>
      <c r="CY71" s="105">
        <v>99288.55</v>
      </c>
      <c r="CZ71" s="105">
        <v>60220.399999999994</v>
      </c>
      <c r="DA71" s="105">
        <v>59557.75</v>
      </c>
      <c r="DB71" s="105">
        <v>53401.990000000005</v>
      </c>
      <c r="DC71" s="105">
        <v>57527.649999999994</v>
      </c>
      <c r="DD71" s="105">
        <v>58139.169999999984</v>
      </c>
      <c r="DE71" s="105">
        <v>75117.91</v>
      </c>
      <c r="DF71" s="105">
        <v>60518.11</v>
      </c>
      <c r="DG71" s="105">
        <v>56298.99000000002</v>
      </c>
      <c r="DH71" s="105">
        <v>57434.280000000006</v>
      </c>
      <c r="DI71" s="106">
        <v>95845.599999999991</v>
      </c>
      <c r="DJ71" s="104">
        <v>18278.789999999997</v>
      </c>
      <c r="DK71" s="105">
        <v>115910.84000000001</v>
      </c>
      <c r="DL71" s="105">
        <v>65758.37</v>
      </c>
      <c r="DM71" s="105">
        <v>71114.360000000015</v>
      </c>
      <c r="DN71" s="105">
        <v>60621.33</v>
      </c>
      <c r="DO71" s="105">
        <v>61009.72</v>
      </c>
      <c r="DP71" s="105">
        <v>100144.39</v>
      </c>
      <c r="DQ71" s="105">
        <v>65151.12</v>
      </c>
      <c r="DR71" s="105">
        <v>59732.159999999996</v>
      </c>
      <c r="DS71" s="105">
        <v>60135.98</v>
      </c>
      <c r="DT71" s="105">
        <v>86034.569999999992</v>
      </c>
      <c r="DU71" s="106">
        <v>214773.13999999993</v>
      </c>
      <c r="DV71" s="337">
        <v>59529.479999999996</v>
      </c>
      <c r="DW71" s="337">
        <v>5608.1999999999989</v>
      </c>
      <c r="DX71" s="337">
        <v>119962.43</v>
      </c>
      <c r="DY71" s="337">
        <v>89241.030000000028</v>
      </c>
      <c r="DZ71" s="370">
        <v>62917.279999999999</v>
      </c>
      <c r="EB71" s="373"/>
      <c r="EC71" s="373"/>
      <c r="ED71" s="373"/>
      <c r="EE71" s="373"/>
      <c r="EF71" s="373"/>
      <c r="EG71" s="373"/>
      <c r="EH71" s="376"/>
      <c r="EI71" s="376"/>
      <c r="EJ71" s="376"/>
      <c r="EK71" s="376"/>
      <c r="EL71" s="376"/>
      <c r="EM71" s="376"/>
      <c r="EN71" s="376"/>
      <c r="EO71" s="376"/>
      <c r="EP71" s="376"/>
      <c r="EQ71" s="376"/>
      <c r="ER71" s="376"/>
      <c r="ES71" s="376"/>
      <c r="ET71" s="376"/>
      <c r="EU71" s="376"/>
      <c r="EV71" s="376"/>
      <c r="EW71" s="376"/>
      <c r="EX71" s="376"/>
      <c r="EY71" s="376"/>
      <c r="EZ71" s="376"/>
      <c r="FA71" s="376"/>
      <c r="FB71" s="376"/>
      <c r="FC71" s="376"/>
      <c r="FD71" s="376"/>
      <c r="FE71" s="376"/>
      <c r="FF71" s="376"/>
      <c r="FG71" s="376"/>
      <c r="FH71" s="376"/>
      <c r="FI71" s="376"/>
      <c r="FJ71" s="376"/>
      <c r="FK71" s="376"/>
      <c r="FL71" s="376"/>
      <c r="FM71" s="376"/>
      <c r="FN71" s="376"/>
      <c r="FO71" s="376"/>
      <c r="FP71" s="376"/>
      <c r="FQ71" s="376"/>
      <c r="FR71" s="376"/>
      <c r="FS71" s="376"/>
      <c r="FT71" s="376"/>
      <c r="FU71" s="376"/>
      <c r="FV71" s="376"/>
      <c r="FW71" s="376"/>
      <c r="FX71" s="376"/>
      <c r="FY71" s="376"/>
      <c r="FZ71" s="376"/>
      <c r="GA71" s="376"/>
      <c r="GB71" s="376"/>
      <c r="GC71" s="376"/>
      <c r="GD71" s="376"/>
      <c r="GE71" s="376"/>
      <c r="GF71" s="376"/>
      <c r="GG71" s="376"/>
      <c r="GH71" s="376"/>
      <c r="GI71" s="376"/>
      <c r="GJ71" s="376"/>
      <c r="GK71" s="376"/>
      <c r="GL71" s="376"/>
      <c r="GM71" s="376"/>
      <c r="GN71" s="376"/>
      <c r="GO71" s="376"/>
      <c r="GP71" s="376"/>
      <c r="GQ71" s="376"/>
      <c r="GR71" s="376"/>
      <c r="GS71" s="376"/>
      <c r="GT71" s="376"/>
      <c r="GU71" s="376"/>
      <c r="GV71" s="376"/>
      <c r="GW71" s="376"/>
      <c r="GX71" s="376"/>
      <c r="GY71" s="376"/>
      <c r="GZ71" s="376"/>
      <c r="HA71" s="376"/>
      <c r="HB71" s="376"/>
      <c r="HC71" s="376"/>
      <c r="HD71" s="376"/>
      <c r="HE71" s="376"/>
      <c r="HF71" s="376"/>
      <c r="HG71" s="376"/>
      <c r="HH71" s="376"/>
      <c r="HI71" s="376"/>
      <c r="HJ71" s="376"/>
      <c r="HK71" s="376"/>
      <c r="HL71" s="376"/>
      <c r="HM71" s="376"/>
      <c r="HN71" s="376"/>
      <c r="HO71" s="376"/>
      <c r="HP71" s="376"/>
      <c r="HQ71" s="376"/>
      <c r="HR71" s="376"/>
      <c r="HS71" s="376"/>
      <c r="HT71" s="376"/>
      <c r="HU71" s="376"/>
      <c r="HV71" s="376"/>
      <c r="HW71" s="376"/>
      <c r="HX71" s="376"/>
      <c r="HY71" s="376"/>
      <c r="HZ71" s="376"/>
      <c r="IA71" s="376"/>
      <c r="IB71" s="376"/>
      <c r="IC71" s="376"/>
      <c r="ID71" s="376"/>
      <c r="IE71" s="376"/>
      <c r="IF71" s="376"/>
      <c r="IG71" s="376"/>
      <c r="IH71" s="376"/>
      <c r="II71" s="376"/>
      <c r="IJ71" s="376"/>
      <c r="IK71" s="376"/>
      <c r="IL71" s="376"/>
      <c r="IM71" s="376"/>
      <c r="IN71" s="376"/>
      <c r="IO71" s="376"/>
      <c r="IP71" s="376"/>
      <c r="IQ71" s="376"/>
      <c r="IR71" s="376"/>
      <c r="IS71" s="376"/>
      <c r="IT71" s="376"/>
      <c r="IU71" s="376"/>
      <c r="IV71" s="376"/>
      <c r="IW71" s="376"/>
      <c r="IX71" s="376"/>
      <c r="IY71" s="376"/>
      <c r="IZ71" s="376"/>
      <c r="JA71" s="376"/>
      <c r="JB71" s="376"/>
      <c r="JC71" s="376"/>
      <c r="JD71" s="376"/>
      <c r="JE71" s="376"/>
      <c r="JF71" s="376"/>
      <c r="JG71" s="376"/>
      <c r="JH71" s="376"/>
      <c r="JI71" s="376"/>
      <c r="JJ71" s="376"/>
      <c r="JK71" s="376"/>
      <c r="JL71" s="376"/>
      <c r="JM71" s="376"/>
      <c r="JN71" s="376"/>
      <c r="JO71" s="376"/>
      <c r="JP71" s="376"/>
      <c r="JQ71" s="376"/>
      <c r="JR71" s="376"/>
      <c r="JS71" s="376"/>
      <c r="JT71" s="376"/>
      <c r="JU71" s="376"/>
      <c r="JV71" s="376"/>
      <c r="JW71" s="376"/>
      <c r="JX71" s="376"/>
      <c r="JY71" s="376"/>
      <c r="JZ71" s="376"/>
      <c r="KA71" s="376"/>
      <c r="KB71" s="376"/>
      <c r="KC71" s="376"/>
      <c r="KD71" s="376"/>
      <c r="KE71" s="376"/>
      <c r="KF71" s="376"/>
      <c r="KG71" s="376"/>
      <c r="KH71" s="376"/>
      <c r="KI71" s="376"/>
      <c r="KJ71" s="376"/>
      <c r="KK71" s="376"/>
      <c r="KL71" s="376"/>
      <c r="KM71" s="376"/>
      <c r="KN71" s="376"/>
      <c r="KO71" s="376"/>
      <c r="KP71" s="376"/>
      <c r="KQ71" s="376"/>
      <c r="KR71" s="376"/>
      <c r="KS71" s="376"/>
      <c r="KT71" s="376"/>
      <c r="KU71" s="376"/>
      <c r="KV71" s="376"/>
      <c r="KW71" s="376"/>
      <c r="KX71" s="376"/>
      <c r="KY71" s="376"/>
      <c r="KZ71" s="376"/>
      <c r="LA71" s="376"/>
      <c r="LB71" s="376"/>
      <c r="LC71" s="376"/>
      <c r="LD71" s="376"/>
      <c r="LE71" s="376"/>
      <c r="LF71" s="376"/>
      <c r="LG71" s="376"/>
      <c r="LH71" s="376"/>
      <c r="LI71" s="376"/>
    </row>
    <row r="72" spans="3:321">
      <c r="D72" s="74">
        <v>4133</v>
      </c>
      <c r="E72" s="78" t="s">
        <v>158</v>
      </c>
      <c r="F72" s="104"/>
      <c r="G72" s="105"/>
      <c r="H72" s="105"/>
      <c r="I72" s="105"/>
      <c r="J72" s="105"/>
      <c r="K72" s="105"/>
      <c r="L72" s="105"/>
      <c r="M72" s="105"/>
      <c r="N72" s="105"/>
      <c r="O72" s="105"/>
      <c r="P72" s="105"/>
      <c r="Q72" s="106"/>
      <c r="R72" s="104"/>
      <c r="S72" s="105"/>
      <c r="T72" s="105"/>
      <c r="U72" s="105"/>
      <c r="V72" s="105"/>
      <c r="W72" s="105"/>
      <c r="X72" s="105"/>
      <c r="Y72" s="105"/>
      <c r="Z72" s="105"/>
      <c r="AA72" s="105"/>
      <c r="AB72" s="105"/>
      <c r="AC72" s="106"/>
      <c r="AD72" s="104"/>
      <c r="AE72" s="105"/>
      <c r="AF72" s="105"/>
      <c r="AG72" s="105"/>
      <c r="AH72" s="105"/>
      <c r="AI72" s="105"/>
      <c r="AJ72" s="105"/>
      <c r="AK72" s="105"/>
      <c r="AL72" s="105"/>
      <c r="AM72" s="105"/>
      <c r="AN72" s="105"/>
      <c r="AO72" s="106"/>
      <c r="AP72" s="104"/>
      <c r="AQ72" s="105"/>
      <c r="AR72" s="105"/>
      <c r="AS72" s="105"/>
      <c r="AT72" s="105"/>
      <c r="AU72" s="105"/>
      <c r="AV72" s="105"/>
      <c r="AW72" s="105"/>
      <c r="AX72" s="105"/>
      <c r="AY72" s="105"/>
      <c r="AZ72" s="105"/>
      <c r="BA72" s="106"/>
      <c r="BB72" s="104"/>
      <c r="BC72" s="105"/>
      <c r="BD72" s="105"/>
      <c r="BE72" s="105"/>
      <c r="BF72" s="105"/>
      <c r="BG72" s="105"/>
      <c r="BH72" s="105"/>
      <c r="BI72" s="105"/>
      <c r="BJ72" s="105"/>
      <c r="BK72" s="105"/>
      <c r="BL72" s="105"/>
      <c r="BM72" s="106"/>
      <c r="BN72" s="104"/>
      <c r="BO72" s="105"/>
      <c r="BP72" s="105"/>
      <c r="BQ72" s="105"/>
      <c r="BR72" s="105"/>
      <c r="BS72" s="105"/>
      <c r="BT72" s="105"/>
      <c r="BU72" s="105"/>
      <c r="BV72" s="105"/>
      <c r="BW72" s="105"/>
      <c r="BX72" s="105"/>
      <c r="BY72" s="106"/>
      <c r="BZ72" s="104"/>
      <c r="CA72" s="105"/>
      <c r="CB72" s="105"/>
      <c r="CC72" s="105"/>
      <c r="CD72" s="105"/>
      <c r="CE72" s="105"/>
      <c r="CF72" s="105"/>
      <c r="CG72" s="105"/>
      <c r="CH72" s="105"/>
      <c r="CI72" s="105"/>
      <c r="CJ72" s="105"/>
      <c r="CK72" s="105"/>
      <c r="CL72" s="104">
        <v>106191.58999999998</v>
      </c>
      <c r="CM72" s="105">
        <v>228987.16</v>
      </c>
      <c r="CN72" s="105">
        <v>666204.63000000012</v>
      </c>
      <c r="CO72" s="105">
        <v>395023.24999999988</v>
      </c>
      <c r="CP72" s="105">
        <v>374579.87999999989</v>
      </c>
      <c r="CQ72" s="105">
        <v>417230.24000000046</v>
      </c>
      <c r="CR72" s="105">
        <v>493891.35999999993</v>
      </c>
      <c r="CS72" s="105">
        <v>347483.81999999995</v>
      </c>
      <c r="CT72" s="105">
        <v>376318.65</v>
      </c>
      <c r="CU72" s="105">
        <v>337698.44000000018</v>
      </c>
      <c r="CV72" s="105">
        <v>457140.49</v>
      </c>
      <c r="CW72" s="106">
        <v>1167231.1400000004</v>
      </c>
      <c r="CX72" s="104">
        <v>221647.15999999989</v>
      </c>
      <c r="CY72" s="105">
        <v>329176.18000000017</v>
      </c>
      <c r="CZ72" s="105">
        <v>519016.97999999986</v>
      </c>
      <c r="DA72" s="105">
        <v>322821.71999999962</v>
      </c>
      <c r="DB72" s="105">
        <v>481206.3499999998</v>
      </c>
      <c r="DC72" s="105">
        <v>539972.26</v>
      </c>
      <c r="DD72" s="105">
        <v>279025.43</v>
      </c>
      <c r="DE72" s="105">
        <v>372881.23999999993</v>
      </c>
      <c r="DF72" s="105">
        <v>433431.72000000009</v>
      </c>
      <c r="DG72" s="105">
        <v>615374.76</v>
      </c>
      <c r="DH72" s="105">
        <v>425428.86999999988</v>
      </c>
      <c r="DI72" s="106">
        <v>672597.6600000005</v>
      </c>
      <c r="DJ72" s="104">
        <v>52082.229999999974</v>
      </c>
      <c r="DK72" s="105">
        <v>305176.93999999983</v>
      </c>
      <c r="DL72" s="105">
        <v>509922.74999999988</v>
      </c>
      <c r="DM72" s="105">
        <v>305263.06000000011</v>
      </c>
      <c r="DN72" s="105">
        <v>277327.90999999997</v>
      </c>
      <c r="DO72" s="105">
        <v>324956.65000000002</v>
      </c>
      <c r="DP72" s="105">
        <v>271499.90999999986</v>
      </c>
      <c r="DQ72" s="105">
        <v>379815.09000000026</v>
      </c>
      <c r="DR72" s="105">
        <v>349492.41</v>
      </c>
      <c r="DS72" s="105">
        <v>361116.42000000016</v>
      </c>
      <c r="DT72" s="105">
        <v>332955.7100000002</v>
      </c>
      <c r="DU72" s="106">
        <v>1208406.2300000002</v>
      </c>
      <c r="DV72" s="337">
        <v>70646.430000000022</v>
      </c>
      <c r="DW72" s="337">
        <v>405632.18000000005</v>
      </c>
      <c r="DX72" s="337">
        <v>436810.06999999995</v>
      </c>
      <c r="DY72" s="337">
        <v>313025.9499999999</v>
      </c>
      <c r="DZ72" s="370">
        <v>1150695.06</v>
      </c>
      <c r="EB72" s="373"/>
      <c r="EC72" s="373"/>
      <c r="ED72" s="373"/>
      <c r="EE72" s="373"/>
      <c r="EF72" s="373"/>
      <c r="EG72" s="373"/>
      <c r="EH72" s="376"/>
      <c r="EI72" s="376"/>
      <c r="EJ72" s="376"/>
      <c r="EK72" s="376"/>
      <c r="EL72" s="376"/>
      <c r="EM72" s="376"/>
      <c r="EN72" s="376"/>
      <c r="EO72" s="376"/>
      <c r="EP72" s="376"/>
      <c r="EQ72" s="376"/>
      <c r="ER72" s="376"/>
      <c r="ES72" s="376"/>
      <c r="ET72" s="376"/>
      <c r="EU72" s="376"/>
      <c r="EV72" s="376"/>
      <c r="EW72" s="376"/>
      <c r="EX72" s="376"/>
      <c r="EY72" s="376"/>
      <c r="EZ72" s="376"/>
      <c r="FA72" s="376"/>
      <c r="FB72" s="376"/>
      <c r="FC72" s="376"/>
      <c r="FD72" s="376"/>
      <c r="FE72" s="376"/>
      <c r="FF72" s="376"/>
      <c r="FG72" s="376"/>
      <c r="FH72" s="376"/>
      <c r="FI72" s="376"/>
      <c r="FJ72" s="376"/>
      <c r="FK72" s="376"/>
      <c r="FL72" s="376"/>
      <c r="FM72" s="376"/>
      <c r="FN72" s="376"/>
      <c r="FO72" s="376"/>
      <c r="FP72" s="376"/>
      <c r="FQ72" s="376"/>
      <c r="FR72" s="376"/>
      <c r="FS72" s="376"/>
      <c r="FT72" s="376"/>
      <c r="FU72" s="376"/>
      <c r="FV72" s="376"/>
      <c r="FW72" s="376"/>
      <c r="FX72" s="376"/>
      <c r="FY72" s="376"/>
      <c r="FZ72" s="376"/>
      <c r="GA72" s="376"/>
      <c r="GB72" s="376"/>
      <c r="GC72" s="376"/>
      <c r="GD72" s="376"/>
      <c r="GE72" s="376"/>
      <c r="GF72" s="376"/>
      <c r="GG72" s="376"/>
      <c r="GH72" s="376"/>
      <c r="GI72" s="376"/>
      <c r="GJ72" s="376"/>
      <c r="GK72" s="376"/>
      <c r="GL72" s="376"/>
      <c r="GM72" s="376"/>
      <c r="GN72" s="376"/>
      <c r="GO72" s="376"/>
      <c r="GP72" s="376"/>
      <c r="GQ72" s="376"/>
      <c r="GR72" s="376"/>
      <c r="GS72" s="376"/>
      <c r="GT72" s="376"/>
      <c r="GU72" s="376"/>
      <c r="GV72" s="376"/>
      <c r="GW72" s="376"/>
      <c r="GX72" s="376"/>
      <c r="GY72" s="376"/>
      <c r="GZ72" s="376"/>
      <c r="HA72" s="376"/>
      <c r="HB72" s="376"/>
      <c r="HC72" s="376"/>
      <c r="HD72" s="376"/>
      <c r="HE72" s="376"/>
      <c r="HF72" s="376"/>
      <c r="HG72" s="376"/>
      <c r="HH72" s="376"/>
      <c r="HI72" s="376"/>
      <c r="HJ72" s="376"/>
      <c r="HK72" s="376"/>
      <c r="HL72" s="376"/>
      <c r="HM72" s="376"/>
      <c r="HN72" s="376"/>
      <c r="HO72" s="376"/>
      <c r="HP72" s="376"/>
      <c r="HQ72" s="376"/>
      <c r="HR72" s="376"/>
      <c r="HS72" s="376"/>
      <c r="HT72" s="376"/>
      <c r="HU72" s="376"/>
      <c r="HV72" s="376"/>
      <c r="HW72" s="376"/>
      <c r="HX72" s="376"/>
      <c r="HY72" s="376"/>
      <c r="HZ72" s="376"/>
      <c r="IA72" s="376"/>
      <c r="IB72" s="376"/>
      <c r="IC72" s="376"/>
      <c r="ID72" s="376"/>
      <c r="IE72" s="376"/>
      <c r="IF72" s="376"/>
      <c r="IG72" s="376"/>
      <c r="IH72" s="376"/>
      <c r="II72" s="376"/>
      <c r="IJ72" s="376"/>
      <c r="IK72" s="376"/>
      <c r="IL72" s="376"/>
      <c r="IM72" s="376"/>
      <c r="IN72" s="376"/>
      <c r="IO72" s="376"/>
      <c r="IP72" s="376"/>
      <c r="IQ72" s="376"/>
      <c r="IR72" s="376"/>
      <c r="IS72" s="376"/>
      <c r="IT72" s="376"/>
      <c r="IU72" s="376"/>
      <c r="IV72" s="376"/>
      <c r="IW72" s="376"/>
      <c r="IX72" s="376"/>
      <c r="IY72" s="376"/>
      <c r="IZ72" s="376"/>
      <c r="JA72" s="376"/>
      <c r="JB72" s="376"/>
      <c r="JC72" s="376"/>
      <c r="JD72" s="376"/>
      <c r="JE72" s="376"/>
      <c r="JF72" s="376"/>
      <c r="JG72" s="376"/>
      <c r="JH72" s="376"/>
      <c r="JI72" s="376"/>
      <c r="JJ72" s="376"/>
      <c r="JK72" s="376"/>
      <c r="JL72" s="376"/>
      <c r="JM72" s="376"/>
      <c r="JN72" s="376"/>
      <c r="JO72" s="376"/>
      <c r="JP72" s="376"/>
      <c r="JQ72" s="376"/>
      <c r="JR72" s="376"/>
      <c r="JS72" s="376"/>
      <c r="JT72" s="376"/>
      <c r="JU72" s="376"/>
      <c r="JV72" s="376"/>
      <c r="JW72" s="376"/>
      <c r="JX72" s="376"/>
      <c r="JY72" s="376"/>
      <c r="JZ72" s="376"/>
      <c r="KA72" s="376"/>
      <c r="KB72" s="376"/>
      <c r="KC72" s="376"/>
      <c r="KD72" s="376"/>
      <c r="KE72" s="376"/>
      <c r="KF72" s="376"/>
      <c r="KG72" s="376"/>
      <c r="KH72" s="376"/>
      <c r="KI72" s="376"/>
      <c r="KJ72" s="376"/>
      <c r="KK72" s="376"/>
      <c r="KL72" s="376"/>
      <c r="KM72" s="376"/>
      <c r="KN72" s="376"/>
      <c r="KO72" s="376"/>
      <c r="KP72" s="376"/>
      <c r="KQ72" s="376"/>
      <c r="KR72" s="376"/>
      <c r="KS72" s="376"/>
      <c r="KT72" s="376"/>
      <c r="KU72" s="376"/>
      <c r="KV72" s="376"/>
      <c r="KW72" s="376"/>
      <c r="KX72" s="376"/>
      <c r="KY72" s="376"/>
      <c r="KZ72" s="376"/>
      <c r="LA72" s="376"/>
      <c r="LB72" s="376"/>
      <c r="LC72" s="376"/>
      <c r="LD72" s="376"/>
      <c r="LE72" s="376"/>
      <c r="LF72" s="376"/>
      <c r="LG72" s="376"/>
      <c r="LH72" s="376"/>
      <c r="LI72" s="376"/>
    </row>
    <row r="73" spans="3:321">
      <c r="D73" s="74">
        <v>4134</v>
      </c>
      <c r="E73" s="78" t="s">
        <v>160</v>
      </c>
      <c r="F73" s="104"/>
      <c r="G73" s="105"/>
      <c r="H73" s="105"/>
      <c r="I73" s="105"/>
      <c r="J73" s="105"/>
      <c r="K73" s="105"/>
      <c r="L73" s="105"/>
      <c r="M73" s="105"/>
      <c r="N73" s="105"/>
      <c r="O73" s="105"/>
      <c r="P73" s="105"/>
      <c r="Q73" s="106"/>
      <c r="R73" s="104"/>
      <c r="S73" s="105"/>
      <c r="T73" s="105"/>
      <c r="U73" s="105"/>
      <c r="V73" s="105"/>
      <c r="W73" s="105"/>
      <c r="X73" s="105"/>
      <c r="Y73" s="105"/>
      <c r="Z73" s="105"/>
      <c r="AA73" s="105"/>
      <c r="AB73" s="105"/>
      <c r="AC73" s="106"/>
      <c r="AD73" s="104"/>
      <c r="AE73" s="105"/>
      <c r="AF73" s="105"/>
      <c r="AG73" s="105"/>
      <c r="AH73" s="105"/>
      <c r="AI73" s="105"/>
      <c r="AJ73" s="105"/>
      <c r="AK73" s="105"/>
      <c r="AL73" s="105"/>
      <c r="AM73" s="105"/>
      <c r="AN73" s="105"/>
      <c r="AO73" s="106"/>
      <c r="AP73" s="104"/>
      <c r="AQ73" s="105"/>
      <c r="AR73" s="105"/>
      <c r="AS73" s="105"/>
      <c r="AT73" s="105"/>
      <c r="AU73" s="105"/>
      <c r="AV73" s="105"/>
      <c r="AW73" s="105"/>
      <c r="AX73" s="105"/>
      <c r="AY73" s="105"/>
      <c r="AZ73" s="105"/>
      <c r="BA73" s="106"/>
      <c r="BB73" s="104"/>
      <c r="BC73" s="105"/>
      <c r="BD73" s="105"/>
      <c r="BE73" s="105"/>
      <c r="BF73" s="105"/>
      <c r="BG73" s="105"/>
      <c r="BH73" s="105"/>
      <c r="BI73" s="105"/>
      <c r="BJ73" s="105"/>
      <c r="BK73" s="105"/>
      <c r="BL73" s="105"/>
      <c r="BM73" s="106"/>
      <c r="BN73" s="104"/>
      <c r="BO73" s="105"/>
      <c r="BP73" s="105"/>
      <c r="BQ73" s="105"/>
      <c r="BR73" s="105"/>
      <c r="BS73" s="105"/>
      <c r="BT73" s="105"/>
      <c r="BU73" s="105"/>
      <c r="BV73" s="105"/>
      <c r="BW73" s="105"/>
      <c r="BX73" s="105"/>
      <c r="BY73" s="106"/>
      <c r="BZ73" s="104"/>
      <c r="CA73" s="105"/>
      <c r="CB73" s="105"/>
      <c r="CC73" s="105"/>
      <c r="CD73" s="105"/>
      <c r="CE73" s="105"/>
      <c r="CF73" s="105"/>
      <c r="CG73" s="105"/>
      <c r="CH73" s="105"/>
      <c r="CI73" s="105"/>
      <c r="CJ73" s="105"/>
      <c r="CK73" s="105"/>
      <c r="CL73" s="104">
        <v>367796.15</v>
      </c>
      <c r="CM73" s="105">
        <v>932864.90000000026</v>
      </c>
      <c r="CN73" s="105">
        <v>470950.32</v>
      </c>
      <c r="CO73" s="105">
        <v>332090.72000000015</v>
      </c>
      <c r="CP73" s="105">
        <v>621423.91</v>
      </c>
      <c r="CQ73" s="105">
        <v>595192.07999999996</v>
      </c>
      <c r="CR73" s="105">
        <v>406352.31999999995</v>
      </c>
      <c r="CS73" s="105">
        <v>125974.06000000001</v>
      </c>
      <c r="CT73" s="105">
        <v>457964.40000000014</v>
      </c>
      <c r="CU73" s="105">
        <v>350811.00999999978</v>
      </c>
      <c r="CV73" s="105">
        <v>991316.97000000044</v>
      </c>
      <c r="CW73" s="106">
        <v>1177899.8700000003</v>
      </c>
      <c r="CX73" s="104">
        <v>285542.79000000004</v>
      </c>
      <c r="CY73" s="105">
        <v>238238.80000000019</v>
      </c>
      <c r="CZ73" s="105">
        <v>701843.73999999987</v>
      </c>
      <c r="DA73" s="105">
        <v>292768.44000000018</v>
      </c>
      <c r="DB73" s="105">
        <v>524744.2300000001</v>
      </c>
      <c r="DC73" s="105">
        <v>783503.76000000047</v>
      </c>
      <c r="DD73" s="105">
        <v>435800.35000000003</v>
      </c>
      <c r="DE73" s="105">
        <v>581410.33999999973</v>
      </c>
      <c r="DF73" s="105">
        <v>361900.25999999983</v>
      </c>
      <c r="DG73" s="105">
        <v>294486.82</v>
      </c>
      <c r="DH73" s="105">
        <v>701248.41</v>
      </c>
      <c r="DI73" s="106">
        <v>2160316.1400000011</v>
      </c>
      <c r="DJ73" s="104">
        <v>279982.03000000003</v>
      </c>
      <c r="DK73" s="105">
        <v>896792.38999999966</v>
      </c>
      <c r="DL73" s="105">
        <v>538842.70999999985</v>
      </c>
      <c r="DM73" s="105">
        <v>562051.24999999988</v>
      </c>
      <c r="DN73" s="105">
        <v>572952.08999999985</v>
      </c>
      <c r="DO73" s="105">
        <v>379440.70000000024</v>
      </c>
      <c r="DP73" s="105">
        <v>311280.58999999997</v>
      </c>
      <c r="DQ73" s="105">
        <v>587547.57000000007</v>
      </c>
      <c r="DR73" s="105">
        <v>780215.44999999937</v>
      </c>
      <c r="DS73" s="105">
        <v>259446.22999999998</v>
      </c>
      <c r="DT73" s="105">
        <v>571478.31000000006</v>
      </c>
      <c r="DU73" s="106">
        <v>703124.85999999964</v>
      </c>
      <c r="DV73" s="337">
        <v>279517.90999999997</v>
      </c>
      <c r="DW73" s="337">
        <v>491959.97999999975</v>
      </c>
      <c r="DX73" s="337">
        <v>856115.7200000002</v>
      </c>
      <c r="DY73" s="337">
        <v>840615.65999999968</v>
      </c>
      <c r="DZ73" s="370">
        <v>763808.8</v>
      </c>
      <c r="EB73" s="373"/>
      <c r="EC73" s="373"/>
      <c r="ED73" s="373"/>
      <c r="EE73" s="373"/>
      <c r="EF73" s="373"/>
      <c r="EG73" s="373"/>
      <c r="EH73" s="376"/>
      <c r="EI73" s="376"/>
      <c r="EJ73" s="376"/>
      <c r="EK73" s="376"/>
      <c r="EL73" s="376"/>
      <c r="EM73" s="376"/>
      <c r="EN73" s="376"/>
      <c r="EO73" s="376"/>
      <c r="EP73" s="376"/>
      <c r="EQ73" s="376"/>
      <c r="ER73" s="376"/>
      <c r="ES73" s="376"/>
      <c r="ET73" s="376"/>
      <c r="EU73" s="376"/>
      <c r="EV73" s="376"/>
      <c r="EW73" s="376"/>
      <c r="EX73" s="376"/>
      <c r="EY73" s="376"/>
      <c r="EZ73" s="376"/>
      <c r="FA73" s="376"/>
      <c r="FB73" s="376"/>
      <c r="FC73" s="376"/>
      <c r="FD73" s="376"/>
      <c r="FE73" s="376"/>
      <c r="FF73" s="376"/>
      <c r="FG73" s="376"/>
      <c r="FH73" s="376"/>
      <c r="FI73" s="376"/>
      <c r="FJ73" s="376"/>
      <c r="FK73" s="376"/>
      <c r="FL73" s="376"/>
      <c r="FM73" s="376"/>
      <c r="FN73" s="376"/>
      <c r="FO73" s="376"/>
      <c r="FP73" s="376"/>
      <c r="FQ73" s="376"/>
      <c r="FR73" s="376"/>
      <c r="FS73" s="376"/>
      <c r="FT73" s="376"/>
      <c r="FU73" s="376"/>
      <c r="FV73" s="376"/>
      <c r="FW73" s="376"/>
      <c r="FX73" s="376"/>
      <c r="FY73" s="376"/>
      <c r="FZ73" s="376"/>
      <c r="GA73" s="376"/>
      <c r="GB73" s="376"/>
      <c r="GC73" s="376"/>
      <c r="GD73" s="376"/>
      <c r="GE73" s="376"/>
      <c r="GF73" s="376"/>
      <c r="GG73" s="376"/>
      <c r="GH73" s="376"/>
      <c r="GI73" s="376"/>
      <c r="GJ73" s="376"/>
      <c r="GK73" s="376"/>
      <c r="GL73" s="376"/>
      <c r="GM73" s="376"/>
      <c r="GN73" s="376"/>
      <c r="GO73" s="376"/>
      <c r="GP73" s="376"/>
      <c r="GQ73" s="376"/>
      <c r="GR73" s="376"/>
      <c r="GS73" s="376"/>
      <c r="GT73" s="376"/>
      <c r="GU73" s="376"/>
      <c r="GV73" s="376"/>
      <c r="GW73" s="376"/>
      <c r="GX73" s="376"/>
      <c r="GY73" s="376"/>
      <c r="GZ73" s="376"/>
      <c r="HA73" s="376"/>
      <c r="HB73" s="376"/>
      <c r="HC73" s="376"/>
      <c r="HD73" s="376"/>
      <c r="HE73" s="376"/>
      <c r="HF73" s="376"/>
      <c r="HG73" s="376"/>
      <c r="HH73" s="376"/>
      <c r="HI73" s="376"/>
      <c r="HJ73" s="376"/>
      <c r="HK73" s="376"/>
      <c r="HL73" s="376"/>
      <c r="HM73" s="376"/>
      <c r="HN73" s="376"/>
      <c r="HO73" s="376"/>
      <c r="HP73" s="376"/>
      <c r="HQ73" s="376"/>
      <c r="HR73" s="376"/>
      <c r="HS73" s="376"/>
      <c r="HT73" s="376"/>
      <c r="HU73" s="376"/>
      <c r="HV73" s="376"/>
      <c r="HW73" s="376"/>
      <c r="HX73" s="376"/>
      <c r="HY73" s="376"/>
      <c r="HZ73" s="376"/>
      <c r="IA73" s="376"/>
      <c r="IB73" s="376"/>
      <c r="IC73" s="376"/>
      <c r="ID73" s="376"/>
      <c r="IE73" s="376"/>
      <c r="IF73" s="376"/>
      <c r="IG73" s="376"/>
      <c r="IH73" s="376"/>
      <c r="II73" s="376"/>
      <c r="IJ73" s="376"/>
      <c r="IK73" s="376"/>
      <c r="IL73" s="376"/>
      <c r="IM73" s="376"/>
      <c r="IN73" s="376"/>
      <c r="IO73" s="376"/>
      <c r="IP73" s="376"/>
      <c r="IQ73" s="376"/>
      <c r="IR73" s="376"/>
      <c r="IS73" s="376"/>
      <c r="IT73" s="376"/>
      <c r="IU73" s="376"/>
      <c r="IV73" s="376"/>
      <c r="IW73" s="376"/>
      <c r="IX73" s="376"/>
      <c r="IY73" s="376"/>
      <c r="IZ73" s="376"/>
      <c r="JA73" s="376"/>
      <c r="JB73" s="376"/>
      <c r="JC73" s="376"/>
      <c r="JD73" s="376"/>
      <c r="JE73" s="376"/>
      <c r="JF73" s="376"/>
      <c r="JG73" s="376"/>
      <c r="JH73" s="376"/>
      <c r="JI73" s="376"/>
      <c r="JJ73" s="376"/>
      <c r="JK73" s="376"/>
      <c r="JL73" s="376"/>
      <c r="JM73" s="376"/>
      <c r="JN73" s="376"/>
      <c r="JO73" s="376"/>
      <c r="JP73" s="376"/>
      <c r="JQ73" s="376"/>
      <c r="JR73" s="376"/>
      <c r="JS73" s="376"/>
      <c r="JT73" s="376"/>
      <c r="JU73" s="376"/>
      <c r="JV73" s="376"/>
      <c r="JW73" s="376"/>
      <c r="JX73" s="376"/>
      <c r="JY73" s="376"/>
      <c r="JZ73" s="376"/>
      <c r="KA73" s="376"/>
      <c r="KB73" s="376"/>
      <c r="KC73" s="376"/>
      <c r="KD73" s="376"/>
      <c r="KE73" s="376"/>
      <c r="KF73" s="376"/>
      <c r="KG73" s="376"/>
      <c r="KH73" s="376"/>
      <c r="KI73" s="376"/>
      <c r="KJ73" s="376"/>
      <c r="KK73" s="376"/>
      <c r="KL73" s="376"/>
      <c r="KM73" s="376"/>
      <c r="KN73" s="376"/>
      <c r="KO73" s="376"/>
      <c r="KP73" s="376"/>
      <c r="KQ73" s="376"/>
      <c r="KR73" s="376"/>
      <c r="KS73" s="376"/>
      <c r="KT73" s="376"/>
      <c r="KU73" s="376"/>
      <c r="KV73" s="376"/>
      <c r="KW73" s="376"/>
      <c r="KX73" s="376"/>
      <c r="KY73" s="376"/>
      <c r="KZ73" s="376"/>
      <c r="LA73" s="376"/>
      <c r="LB73" s="376"/>
      <c r="LC73" s="376"/>
      <c r="LD73" s="376"/>
      <c r="LE73" s="376"/>
      <c r="LF73" s="376"/>
      <c r="LG73" s="376"/>
      <c r="LH73" s="376"/>
      <c r="LI73" s="376"/>
    </row>
    <row r="74" spans="3:321">
      <c r="D74" s="74">
        <v>4135</v>
      </c>
      <c r="E74" s="78" t="s">
        <v>162</v>
      </c>
      <c r="F74" s="104"/>
      <c r="G74" s="105"/>
      <c r="H74" s="105"/>
      <c r="I74" s="105"/>
      <c r="J74" s="105"/>
      <c r="K74" s="105"/>
      <c r="L74" s="105"/>
      <c r="M74" s="105"/>
      <c r="N74" s="105"/>
      <c r="O74" s="105"/>
      <c r="P74" s="105"/>
      <c r="Q74" s="106"/>
      <c r="R74" s="104"/>
      <c r="S74" s="105"/>
      <c r="T74" s="105"/>
      <c r="U74" s="105"/>
      <c r="V74" s="105"/>
      <c r="W74" s="105"/>
      <c r="X74" s="105"/>
      <c r="Y74" s="105"/>
      <c r="Z74" s="105"/>
      <c r="AA74" s="105"/>
      <c r="AB74" s="105"/>
      <c r="AC74" s="106"/>
      <c r="AD74" s="104"/>
      <c r="AE74" s="105"/>
      <c r="AF74" s="105"/>
      <c r="AG74" s="105"/>
      <c r="AH74" s="105"/>
      <c r="AI74" s="105"/>
      <c r="AJ74" s="105"/>
      <c r="AK74" s="105"/>
      <c r="AL74" s="105"/>
      <c r="AM74" s="105"/>
      <c r="AN74" s="105"/>
      <c r="AO74" s="106"/>
      <c r="AP74" s="104"/>
      <c r="AQ74" s="105"/>
      <c r="AR74" s="105"/>
      <c r="AS74" s="105"/>
      <c r="AT74" s="105"/>
      <c r="AU74" s="105"/>
      <c r="AV74" s="105"/>
      <c r="AW74" s="105"/>
      <c r="AX74" s="105"/>
      <c r="AY74" s="105"/>
      <c r="AZ74" s="105"/>
      <c r="BA74" s="106"/>
      <c r="BB74" s="104"/>
      <c r="BC74" s="105"/>
      <c r="BD74" s="105"/>
      <c r="BE74" s="105"/>
      <c r="BF74" s="105"/>
      <c r="BG74" s="105"/>
      <c r="BH74" s="105"/>
      <c r="BI74" s="105"/>
      <c r="BJ74" s="105"/>
      <c r="BK74" s="105"/>
      <c r="BL74" s="105"/>
      <c r="BM74" s="106"/>
      <c r="BN74" s="104"/>
      <c r="BO74" s="105"/>
      <c r="BP74" s="105"/>
      <c r="BQ74" s="105"/>
      <c r="BR74" s="105"/>
      <c r="BS74" s="105"/>
      <c r="BT74" s="105"/>
      <c r="BU74" s="105"/>
      <c r="BV74" s="105"/>
      <c r="BW74" s="105"/>
      <c r="BX74" s="105"/>
      <c r="BY74" s="106"/>
      <c r="BZ74" s="104"/>
      <c r="CA74" s="105"/>
      <c r="CB74" s="105"/>
      <c r="CC74" s="105"/>
      <c r="CD74" s="105"/>
      <c r="CE74" s="105"/>
      <c r="CF74" s="105"/>
      <c r="CG74" s="105"/>
      <c r="CH74" s="105"/>
      <c r="CI74" s="105"/>
      <c r="CJ74" s="105"/>
      <c r="CK74" s="105"/>
      <c r="CL74" s="104">
        <v>1163543.3099999998</v>
      </c>
      <c r="CM74" s="105">
        <v>865689.28000000026</v>
      </c>
      <c r="CN74" s="105">
        <v>895799.42999999993</v>
      </c>
      <c r="CO74" s="105">
        <v>804381.19999999972</v>
      </c>
      <c r="CP74" s="105">
        <v>203947.03999999998</v>
      </c>
      <c r="CQ74" s="105">
        <v>328653.30000000016</v>
      </c>
      <c r="CR74" s="105">
        <v>199470.56000000006</v>
      </c>
      <c r="CS74" s="105">
        <v>1164473.2100000002</v>
      </c>
      <c r="CT74" s="105">
        <v>348914.34999999986</v>
      </c>
      <c r="CU74" s="105">
        <v>1081890.6200000001</v>
      </c>
      <c r="CV74" s="105">
        <v>522237.20000000036</v>
      </c>
      <c r="CW74" s="106">
        <v>2135320.3400000003</v>
      </c>
      <c r="CX74" s="104">
        <v>955013.0299999998</v>
      </c>
      <c r="CY74" s="105">
        <v>848267.85999999975</v>
      </c>
      <c r="CZ74" s="105">
        <v>707904.35000000009</v>
      </c>
      <c r="DA74" s="105">
        <v>640417.37999999966</v>
      </c>
      <c r="DB74" s="105">
        <v>339156.82000000012</v>
      </c>
      <c r="DC74" s="105">
        <v>1120597.28</v>
      </c>
      <c r="DD74" s="105">
        <v>603460.94000000041</v>
      </c>
      <c r="DE74" s="105">
        <v>530769.71000000008</v>
      </c>
      <c r="DF74" s="105">
        <v>725900.94000000018</v>
      </c>
      <c r="DG74" s="105">
        <v>549665.46999999986</v>
      </c>
      <c r="DH74" s="105">
        <v>1057921.96</v>
      </c>
      <c r="DI74" s="106">
        <v>2635828.9700000002</v>
      </c>
      <c r="DJ74" s="104">
        <v>208944.81000000003</v>
      </c>
      <c r="DK74" s="105">
        <v>1008551.2500000006</v>
      </c>
      <c r="DL74" s="105">
        <v>729391.2899999998</v>
      </c>
      <c r="DM74" s="105">
        <v>556406.52999999991</v>
      </c>
      <c r="DN74" s="105">
        <v>537677.78999999992</v>
      </c>
      <c r="DO74" s="105">
        <v>318778.15000000008</v>
      </c>
      <c r="DP74" s="105">
        <v>672337.30000000028</v>
      </c>
      <c r="DQ74" s="105">
        <v>544542.09000000008</v>
      </c>
      <c r="DR74" s="105">
        <v>356430.15</v>
      </c>
      <c r="DS74" s="105">
        <v>882739.91</v>
      </c>
      <c r="DT74" s="105">
        <v>1305010.7500000002</v>
      </c>
      <c r="DU74" s="106">
        <v>1576386.1600000004</v>
      </c>
      <c r="DV74" s="337">
        <v>241388.48000000013</v>
      </c>
      <c r="DW74" s="337">
        <v>402465.93</v>
      </c>
      <c r="DX74" s="337">
        <v>1105471.7699999996</v>
      </c>
      <c r="DY74" s="337">
        <v>411987.24999999983</v>
      </c>
      <c r="DZ74" s="370">
        <v>786378.28</v>
      </c>
      <c r="EB74" s="373"/>
      <c r="EC74" s="373"/>
      <c r="ED74" s="373"/>
      <c r="EE74" s="373"/>
      <c r="EF74" s="373"/>
      <c r="EG74" s="373"/>
      <c r="EH74" s="376"/>
      <c r="EI74" s="376"/>
      <c r="EJ74" s="376"/>
      <c r="EK74" s="376"/>
      <c r="EL74" s="376"/>
      <c r="EM74" s="376"/>
      <c r="EN74" s="376"/>
      <c r="EO74" s="376"/>
      <c r="EP74" s="376"/>
      <c r="EQ74" s="376"/>
      <c r="ER74" s="376"/>
      <c r="ES74" s="376"/>
      <c r="ET74" s="376"/>
      <c r="EU74" s="376"/>
      <c r="EV74" s="376"/>
      <c r="EW74" s="376"/>
      <c r="EX74" s="376"/>
      <c r="EY74" s="376"/>
      <c r="EZ74" s="376"/>
      <c r="FA74" s="376"/>
      <c r="FB74" s="376"/>
      <c r="FC74" s="376"/>
      <c r="FD74" s="376"/>
      <c r="FE74" s="376"/>
      <c r="FF74" s="376"/>
      <c r="FG74" s="376"/>
      <c r="FH74" s="376"/>
      <c r="FI74" s="376"/>
      <c r="FJ74" s="376"/>
      <c r="FK74" s="376"/>
      <c r="FL74" s="376"/>
      <c r="FM74" s="376"/>
      <c r="FN74" s="376"/>
      <c r="FO74" s="376"/>
      <c r="FP74" s="376"/>
      <c r="FQ74" s="376"/>
      <c r="FR74" s="376"/>
      <c r="FS74" s="376"/>
      <c r="FT74" s="376"/>
      <c r="FU74" s="376"/>
      <c r="FV74" s="376"/>
      <c r="FW74" s="376"/>
      <c r="FX74" s="376"/>
      <c r="FY74" s="376"/>
      <c r="FZ74" s="376"/>
      <c r="GA74" s="376"/>
      <c r="GB74" s="376"/>
      <c r="GC74" s="376"/>
      <c r="GD74" s="376"/>
      <c r="GE74" s="376"/>
      <c r="GF74" s="376"/>
      <c r="GG74" s="376"/>
      <c r="GH74" s="376"/>
      <c r="GI74" s="376"/>
      <c r="GJ74" s="376"/>
      <c r="GK74" s="376"/>
      <c r="GL74" s="376"/>
      <c r="GM74" s="376"/>
      <c r="GN74" s="376"/>
      <c r="GO74" s="376"/>
      <c r="GP74" s="376"/>
      <c r="GQ74" s="376"/>
      <c r="GR74" s="376"/>
      <c r="GS74" s="376"/>
      <c r="GT74" s="376"/>
      <c r="GU74" s="376"/>
      <c r="GV74" s="376"/>
      <c r="GW74" s="376"/>
      <c r="GX74" s="376"/>
      <c r="GY74" s="376"/>
      <c r="GZ74" s="376"/>
      <c r="HA74" s="376"/>
      <c r="HB74" s="376"/>
      <c r="HC74" s="376"/>
      <c r="HD74" s="376"/>
      <c r="HE74" s="376"/>
      <c r="HF74" s="376"/>
      <c r="HG74" s="376"/>
      <c r="HH74" s="376"/>
      <c r="HI74" s="376"/>
      <c r="HJ74" s="376"/>
      <c r="HK74" s="376"/>
      <c r="HL74" s="376"/>
      <c r="HM74" s="376"/>
      <c r="HN74" s="376"/>
      <c r="HO74" s="376"/>
      <c r="HP74" s="376"/>
      <c r="HQ74" s="376"/>
      <c r="HR74" s="376"/>
      <c r="HS74" s="376"/>
      <c r="HT74" s="376"/>
      <c r="HU74" s="376"/>
      <c r="HV74" s="376"/>
      <c r="HW74" s="376"/>
      <c r="HX74" s="376"/>
      <c r="HY74" s="376"/>
      <c r="HZ74" s="376"/>
      <c r="IA74" s="376"/>
      <c r="IB74" s="376"/>
      <c r="IC74" s="376"/>
      <c r="ID74" s="376"/>
      <c r="IE74" s="376"/>
      <c r="IF74" s="376"/>
      <c r="IG74" s="376"/>
      <c r="IH74" s="376"/>
      <c r="II74" s="376"/>
      <c r="IJ74" s="376"/>
      <c r="IK74" s="376"/>
      <c r="IL74" s="376"/>
      <c r="IM74" s="376"/>
      <c r="IN74" s="376"/>
      <c r="IO74" s="376"/>
      <c r="IP74" s="376"/>
      <c r="IQ74" s="376"/>
      <c r="IR74" s="376"/>
      <c r="IS74" s="376"/>
      <c r="IT74" s="376"/>
      <c r="IU74" s="376"/>
      <c r="IV74" s="376"/>
      <c r="IW74" s="376"/>
      <c r="IX74" s="376"/>
      <c r="IY74" s="376"/>
      <c r="IZ74" s="376"/>
      <c r="JA74" s="376"/>
      <c r="JB74" s="376"/>
      <c r="JC74" s="376"/>
      <c r="JD74" s="376"/>
      <c r="JE74" s="376"/>
      <c r="JF74" s="376"/>
      <c r="JG74" s="376"/>
      <c r="JH74" s="376"/>
      <c r="JI74" s="376"/>
      <c r="JJ74" s="376"/>
      <c r="JK74" s="376"/>
      <c r="JL74" s="376"/>
      <c r="JM74" s="376"/>
      <c r="JN74" s="376"/>
      <c r="JO74" s="376"/>
      <c r="JP74" s="376"/>
      <c r="JQ74" s="376"/>
      <c r="JR74" s="376"/>
      <c r="JS74" s="376"/>
      <c r="JT74" s="376"/>
      <c r="JU74" s="376"/>
      <c r="JV74" s="376"/>
      <c r="JW74" s="376"/>
      <c r="JX74" s="376"/>
      <c r="JY74" s="376"/>
      <c r="JZ74" s="376"/>
      <c r="KA74" s="376"/>
      <c r="KB74" s="376"/>
      <c r="KC74" s="376"/>
      <c r="KD74" s="376"/>
      <c r="KE74" s="376"/>
      <c r="KF74" s="376"/>
      <c r="KG74" s="376"/>
      <c r="KH74" s="376"/>
      <c r="KI74" s="376"/>
      <c r="KJ74" s="376"/>
      <c r="KK74" s="376"/>
      <c r="KL74" s="376"/>
      <c r="KM74" s="376"/>
      <c r="KN74" s="376"/>
      <c r="KO74" s="376"/>
      <c r="KP74" s="376"/>
      <c r="KQ74" s="376"/>
      <c r="KR74" s="376"/>
      <c r="KS74" s="376"/>
      <c r="KT74" s="376"/>
      <c r="KU74" s="376"/>
      <c r="KV74" s="376"/>
      <c r="KW74" s="376"/>
      <c r="KX74" s="376"/>
      <c r="KY74" s="376"/>
      <c r="KZ74" s="376"/>
      <c r="LA74" s="376"/>
      <c r="LB74" s="376"/>
      <c r="LC74" s="376"/>
      <c r="LD74" s="376"/>
      <c r="LE74" s="376"/>
      <c r="LF74" s="376"/>
      <c r="LG74" s="376"/>
      <c r="LH74" s="376"/>
      <c r="LI74" s="376"/>
    </row>
    <row r="75" spans="3:321">
      <c r="D75" s="74">
        <v>4139</v>
      </c>
      <c r="E75" s="78" t="s">
        <v>164</v>
      </c>
      <c r="F75" s="104"/>
      <c r="G75" s="105"/>
      <c r="H75" s="105"/>
      <c r="I75" s="105"/>
      <c r="J75" s="105"/>
      <c r="K75" s="105"/>
      <c r="L75" s="105"/>
      <c r="M75" s="105"/>
      <c r="N75" s="105"/>
      <c r="O75" s="105"/>
      <c r="P75" s="105"/>
      <c r="Q75" s="106"/>
      <c r="R75" s="104"/>
      <c r="S75" s="105"/>
      <c r="T75" s="105"/>
      <c r="U75" s="105"/>
      <c r="V75" s="105"/>
      <c r="W75" s="105"/>
      <c r="X75" s="105"/>
      <c r="Y75" s="105"/>
      <c r="Z75" s="105"/>
      <c r="AA75" s="105"/>
      <c r="AB75" s="105"/>
      <c r="AC75" s="106"/>
      <c r="AD75" s="104"/>
      <c r="AE75" s="105"/>
      <c r="AF75" s="105"/>
      <c r="AG75" s="105"/>
      <c r="AH75" s="105"/>
      <c r="AI75" s="105"/>
      <c r="AJ75" s="105"/>
      <c r="AK75" s="105"/>
      <c r="AL75" s="105"/>
      <c r="AM75" s="105"/>
      <c r="AN75" s="105"/>
      <c r="AO75" s="106"/>
      <c r="AP75" s="104"/>
      <c r="AQ75" s="105"/>
      <c r="AR75" s="105"/>
      <c r="AS75" s="105"/>
      <c r="AT75" s="105"/>
      <c r="AU75" s="105"/>
      <c r="AV75" s="105"/>
      <c r="AW75" s="105"/>
      <c r="AX75" s="105"/>
      <c r="AY75" s="105"/>
      <c r="AZ75" s="105"/>
      <c r="BA75" s="106"/>
      <c r="BB75" s="104"/>
      <c r="BC75" s="105"/>
      <c r="BD75" s="105"/>
      <c r="BE75" s="105"/>
      <c r="BF75" s="105"/>
      <c r="BG75" s="105"/>
      <c r="BH75" s="105"/>
      <c r="BI75" s="105"/>
      <c r="BJ75" s="105"/>
      <c r="BK75" s="105"/>
      <c r="BL75" s="105"/>
      <c r="BM75" s="106"/>
      <c r="BN75" s="104"/>
      <c r="BO75" s="105"/>
      <c r="BP75" s="105"/>
      <c r="BQ75" s="105"/>
      <c r="BR75" s="105"/>
      <c r="BS75" s="105"/>
      <c r="BT75" s="105"/>
      <c r="BU75" s="105"/>
      <c r="BV75" s="105"/>
      <c r="BW75" s="105"/>
      <c r="BX75" s="105"/>
      <c r="BY75" s="106"/>
      <c r="BZ75" s="104"/>
      <c r="CA75" s="105"/>
      <c r="CB75" s="105"/>
      <c r="CC75" s="105"/>
      <c r="CD75" s="105"/>
      <c r="CE75" s="105"/>
      <c r="CF75" s="105"/>
      <c r="CG75" s="105"/>
      <c r="CH75" s="105"/>
      <c r="CI75" s="105"/>
      <c r="CJ75" s="105"/>
      <c r="CK75" s="105"/>
      <c r="CL75" s="104">
        <v>0</v>
      </c>
      <c r="CM75" s="105">
        <v>0</v>
      </c>
      <c r="CN75" s="105">
        <v>0</v>
      </c>
      <c r="CO75" s="105">
        <v>0</v>
      </c>
      <c r="CP75" s="105">
        <v>0</v>
      </c>
      <c r="CQ75" s="105">
        <v>0</v>
      </c>
      <c r="CR75" s="105">
        <v>0</v>
      </c>
      <c r="CS75" s="105">
        <v>0</v>
      </c>
      <c r="CT75" s="105">
        <v>0</v>
      </c>
      <c r="CU75" s="105">
        <v>0</v>
      </c>
      <c r="CV75" s="105">
        <v>0</v>
      </c>
      <c r="CW75" s="106">
        <v>0</v>
      </c>
      <c r="CX75" s="104">
        <v>0</v>
      </c>
      <c r="CY75" s="105">
        <v>14427.53</v>
      </c>
      <c r="CZ75" s="105">
        <v>7766.49</v>
      </c>
      <c r="DA75" s="105">
        <v>2356.35</v>
      </c>
      <c r="DB75" s="105">
        <v>0</v>
      </c>
      <c r="DC75" s="105">
        <v>2567.5899999999997</v>
      </c>
      <c r="DD75" s="105">
        <v>1379.9800000000002</v>
      </c>
      <c r="DE75" s="105">
        <v>2740.32</v>
      </c>
      <c r="DF75" s="105">
        <v>1753.06</v>
      </c>
      <c r="DG75" s="105">
        <v>1484.6</v>
      </c>
      <c r="DH75" s="105">
        <v>13938.590000000002</v>
      </c>
      <c r="DI75" s="106">
        <v>33954.239999999998</v>
      </c>
      <c r="DJ75" s="104">
        <v>166.67</v>
      </c>
      <c r="DK75" s="105">
        <v>2783.1699999999996</v>
      </c>
      <c r="DL75" s="105">
        <v>6747.2</v>
      </c>
      <c r="DM75" s="105">
        <v>2567.69</v>
      </c>
      <c r="DN75" s="105">
        <v>1692.5600000000002</v>
      </c>
      <c r="DO75" s="105">
        <v>29644.080000000005</v>
      </c>
      <c r="DP75" s="105">
        <v>858.80000000000007</v>
      </c>
      <c r="DQ75" s="105">
        <v>1008.1</v>
      </c>
      <c r="DR75" s="105">
        <v>818.62</v>
      </c>
      <c r="DS75" s="105">
        <v>8427.0700000000015</v>
      </c>
      <c r="DT75" s="105">
        <v>2842.16</v>
      </c>
      <c r="DU75" s="106">
        <v>208006.07999999996</v>
      </c>
      <c r="DV75" s="337">
        <v>3666.6800000000003</v>
      </c>
      <c r="DW75" s="337">
        <v>7841.1400000000012</v>
      </c>
      <c r="DX75" s="337">
        <v>37370.789999999994</v>
      </c>
      <c r="DY75" s="337">
        <v>8458.82</v>
      </c>
      <c r="DZ75" s="370">
        <v>9340.6</v>
      </c>
      <c r="EB75" s="373"/>
      <c r="EC75" s="373"/>
      <c r="ED75" s="373"/>
      <c r="EE75" s="373"/>
      <c r="EF75" s="373"/>
      <c r="EG75" s="373"/>
      <c r="ET75" s="376"/>
      <c r="EU75" s="376"/>
      <c r="EV75" s="376"/>
      <c r="EW75" s="376"/>
      <c r="EX75" s="376"/>
      <c r="EY75" s="376"/>
      <c r="EZ75" s="376"/>
      <c r="FA75" s="376"/>
      <c r="FB75" s="376"/>
      <c r="FC75" s="376"/>
      <c r="FD75" s="376"/>
      <c r="FE75" s="376"/>
      <c r="FF75" s="376"/>
      <c r="FG75" s="376"/>
      <c r="FH75" s="376"/>
      <c r="FI75" s="376"/>
      <c r="FJ75" s="376"/>
      <c r="FK75" s="376"/>
      <c r="FL75" s="376"/>
      <c r="FM75" s="376"/>
      <c r="FN75" s="376"/>
      <c r="FO75" s="376"/>
      <c r="FP75" s="376"/>
      <c r="FQ75" s="376"/>
      <c r="FR75" s="376"/>
      <c r="FS75" s="376"/>
      <c r="FT75" s="376"/>
      <c r="FU75" s="376"/>
      <c r="FV75" s="376"/>
      <c r="FW75" s="376"/>
      <c r="FX75" s="376"/>
      <c r="FY75" s="376"/>
      <c r="FZ75" s="376"/>
      <c r="GA75" s="376"/>
      <c r="GB75" s="376"/>
      <c r="GC75" s="376"/>
      <c r="GD75" s="376"/>
      <c r="GE75" s="376"/>
      <c r="GF75" s="376"/>
      <c r="GG75" s="376"/>
      <c r="GH75" s="376"/>
      <c r="GI75" s="376"/>
      <c r="GJ75" s="376"/>
      <c r="GK75" s="376"/>
      <c r="GL75" s="376"/>
      <c r="GM75" s="376"/>
      <c r="GN75" s="376"/>
      <c r="GO75" s="376"/>
      <c r="GP75" s="376"/>
      <c r="GQ75" s="376"/>
      <c r="GR75" s="376"/>
      <c r="GS75" s="376"/>
      <c r="GT75" s="376"/>
      <c r="GU75" s="376"/>
      <c r="GV75" s="376"/>
      <c r="GW75" s="376"/>
      <c r="GX75" s="376"/>
      <c r="GY75" s="376"/>
      <c r="GZ75" s="376"/>
      <c r="HA75" s="376"/>
      <c r="HB75" s="376"/>
      <c r="HC75" s="376"/>
      <c r="HD75" s="376"/>
      <c r="HE75" s="376"/>
      <c r="HF75" s="376"/>
      <c r="HG75" s="376"/>
      <c r="HH75" s="376"/>
      <c r="HI75" s="376"/>
      <c r="HJ75" s="376"/>
      <c r="HK75" s="376"/>
      <c r="HL75" s="376"/>
      <c r="HM75" s="376"/>
      <c r="HN75" s="376"/>
      <c r="HO75" s="376"/>
      <c r="HP75" s="376"/>
      <c r="HQ75" s="376"/>
      <c r="HR75" s="376"/>
      <c r="HS75" s="376"/>
      <c r="HT75" s="376"/>
      <c r="HU75" s="376"/>
      <c r="HV75" s="376"/>
      <c r="HW75" s="376"/>
      <c r="HX75" s="376"/>
      <c r="HY75" s="376"/>
      <c r="HZ75" s="376"/>
      <c r="IA75" s="376"/>
      <c r="IB75" s="376"/>
      <c r="IC75" s="376"/>
      <c r="ID75" s="376"/>
      <c r="IE75" s="376"/>
      <c r="IF75" s="376"/>
      <c r="IG75" s="376"/>
      <c r="IH75" s="376"/>
      <c r="II75" s="376"/>
      <c r="IJ75" s="376"/>
      <c r="IK75" s="376"/>
      <c r="IL75" s="376"/>
      <c r="IM75" s="376"/>
      <c r="IN75" s="376"/>
      <c r="IO75" s="376"/>
      <c r="IP75" s="376"/>
      <c r="IQ75" s="376"/>
      <c r="IR75" s="376"/>
      <c r="IS75" s="376"/>
      <c r="IT75" s="376"/>
      <c r="IU75" s="376"/>
      <c r="IV75" s="376"/>
      <c r="IW75" s="376"/>
      <c r="IX75" s="376"/>
      <c r="IY75" s="376"/>
      <c r="IZ75" s="376"/>
      <c r="JA75" s="376"/>
      <c r="JB75" s="376"/>
      <c r="JC75" s="376"/>
      <c r="JD75" s="376"/>
      <c r="JE75" s="376"/>
      <c r="JF75" s="376"/>
      <c r="JG75" s="376"/>
      <c r="JH75" s="376"/>
      <c r="JI75" s="376"/>
      <c r="JJ75" s="376"/>
      <c r="JK75" s="376"/>
      <c r="JL75" s="376"/>
      <c r="JM75" s="376"/>
      <c r="JN75" s="376"/>
      <c r="JO75" s="376"/>
      <c r="JP75" s="376"/>
      <c r="JQ75" s="376"/>
      <c r="JR75" s="376"/>
      <c r="JS75" s="376"/>
      <c r="JT75" s="376"/>
      <c r="JU75" s="376"/>
      <c r="JV75" s="376"/>
      <c r="JW75" s="376"/>
      <c r="JX75" s="376"/>
      <c r="JY75" s="376"/>
      <c r="JZ75" s="376"/>
      <c r="KA75" s="376"/>
      <c r="KB75" s="376"/>
      <c r="KC75" s="376"/>
      <c r="KD75" s="376"/>
      <c r="KE75" s="376"/>
      <c r="KF75" s="376"/>
      <c r="KG75" s="376"/>
      <c r="KH75" s="376"/>
      <c r="KI75" s="376"/>
      <c r="KJ75" s="376"/>
      <c r="KK75" s="376"/>
      <c r="KL75" s="376"/>
      <c r="KM75" s="376"/>
      <c r="KN75" s="376"/>
      <c r="KO75" s="376"/>
      <c r="KP75" s="376"/>
      <c r="KQ75" s="376"/>
      <c r="KR75" s="376"/>
      <c r="KS75" s="376"/>
      <c r="KT75" s="376"/>
      <c r="KU75" s="376"/>
      <c r="KV75" s="376"/>
      <c r="KW75" s="376"/>
      <c r="KX75" s="376"/>
      <c r="KY75" s="376"/>
      <c r="KZ75" s="376"/>
      <c r="LA75" s="376"/>
      <c r="LB75" s="376"/>
      <c r="LC75" s="376"/>
      <c r="LD75" s="376"/>
      <c r="LE75" s="376"/>
      <c r="LF75" s="376"/>
      <c r="LG75" s="376"/>
      <c r="LH75" s="376"/>
      <c r="LI75" s="376"/>
    </row>
    <row r="76" spans="3:321">
      <c r="C76" s="74">
        <v>414</v>
      </c>
      <c r="D76" s="74">
        <v>414</v>
      </c>
      <c r="E76" s="78" t="s">
        <v>166</v>
      </c>
      <c r="F76" s="104"/>
      <c r="G76" s="105"/>
      <c r="H76" s="105"/>
      <c r="I76" s="105"/>
      <c r="J76" s="105"/>
      <c r="K76" s="105"/>
      <c r="L76" s="105"/>
      <c r="M76" s="105"/>
      <c r="N76" s="105"/>
      <c r="O76" s="105"/>
      <c r="P76" s="105"/>
      <c r="Q76" s="106"/>
      <c r="R76" s="104"/>
      <c r="S76" s="105"/>
      <c r="T76" s="105"/>
      <c r="U76" s="105"/>
      <c r="V76" s="105"/>
      <c r="W76" s="105"/>
      <c r="X76" s="105"/>
      <c r="Y76" s="105"/>
      <c r="Z76" s="105"/>
      <c r="AA76" s="105"/>
      <c r="AB76" s="105"/>
      <c r="AC76" s="106"/>
      <c r="AD76" s="104"/>
      <c r="AE76" s="105"/>
      <c r="AF76" s="105"/>
      <c r="AG76" s="105"/>
      <c r="AH76" s="105"/>
      <c r="AI76" s="105"/>
      <c r="AJ76" s="105"/>
      <c r="AK76" s="105"/>
      <c r="AL76" s="105"/>
      <c r="AM76" s="105"/>
      <c r="AN76" s="105"/>
      <c r="AO76" s="106"/>
      <c r="AP76" s="104"/>
      <c r="AQ76" s="105"/>
      <c r="AR76" s="105"/>
      <c r="AS76" s="105"/>
      <c r="AT76" s="105"/>
      <c r="AU76" s="105"/>
      <c r="AV76" s="105"/>
      <c r="AW76" s="105"/>
      <c r="AX76" s="105"/>
      <c r="AY76" s="105"/>
      <c r="AZ76" s="105"/>
      <c r="BA76" s="106"/>
      <c r="BB76" s="104"/>
      <c r="BC76" s="105"/>
      <c r="BD76" s="105"/>
      <c r="BE76" s="105"/>
      <c r="BF76" s="105"/>
      <c r="BG76" s="105"/>
      <c r="BH76" s="105"/>
      <c r="BI76" s="105"/>
      <c r="BJ76" s="105"/>
      <c r="BK76" s="105"/>
      <c r="BL76" s="105"/>
      <c r="BM76" s="106"/>
      <c r="BN76" s="104"/>
      <c r="BO76" s="105"/>
      <c r="BP76" s="105"/>
      <c r="BQ76" s="105"/>
      <c r="BR76" s="105"/>
      <c r="BS76" s="105"/>
      <c r="BT76" s="105"/>
      <c r="BU76" s="105"/>
      <c r="BV76" s="105"/>
      <c r="BW76" s="105"/>
      <c r="BX76" s="105"/>
      <c r="BY76" s="106"/>
      <c r="BZ76" s="104"/>
      <c r="CA76" s="105"/>
      <c r="CB76" s="105"/>
      <c r="CC76" s="105"/>
      <c r="CD76" s="105"/>
      <c r="CE76" s="105"/>
      <c r="CF76" s="105"/>
      <c r="CG76" s="105"/>
      <c r="CH76" s="105"/>
      <c r="CI76" s="105"/>
      <c r="CJ76" s="105"/>
      <c r="CK76" s="105"/>
      <c r="CL76" s="104">
        <v>1344848.0100000005</v>
      </c>
      <c r="CM76" s="105">
        <v>3095515.3200000022</v>
      </c>
      <c r="CN76" s="105">
        <v>2997100.3900000025</v>
      </c>
      <c r="CO76" s="105">
        <v>4519384.7399999993</v>
      </c>
      <c r="CP76" s="105">
        <v>2812296.3000000012</v>
      </c>
      <c r="CQ76" s="105">
        <v>3053712.3000000021</v>
      </c>
      <c r="CR76" s="105">
        <v>4454753.2700000042</v>
      </c>
      <c r="CS76" s="105">
        <v>3481453.1100000064</v>
      </c>
      <c r="CT76" s="105">
        <v>4104785.9800000018</v>
      </c>
      <c r="CU76" s="105">
        <v>5063438.4500000039</v>
      </c>
      <c r="CV76" s="105">
        <v>2900734.9700000016</v>
      </c>
      <c r="CW76" s="106">
        <v>9675540.9999999739</v>
      </c>
      <c r="CX76" s="104">
        <v>2250013.13</v>
      </c>
      <c r="CY76" s="105">
        <v>3123384.73</v>
      </c>
      <c r="CZ76" s="105">
        <v>3912271.59</v>
      </c>
      <c r="DA76" s="105">
        <v>3989206.14</v>
      </c>
      <c r="DB76" s="105">
        <v>4235445.9800000004</v>
      </c>
      <c r="DC76" s="105">
        <v>4498956.45</v>
      </c>
      <c r="DD76" s="105">
        <v>5893354.8200000003</v>
      </c>
      <c r="DE76" s="105">
        <v>2737988.13</v>
      </c>
      <c r="DF76" s="105">
        <v>4470617.3600000003</v>
      </c>
      <c r="DG76" s="105">
        <v>5632175.46</v>
      </c>
      <c r="DH76" s="105">
        <v>3946928.69</v>
      </c>
      <c r="DI76" s="106">
        <v>9414831.4299999997</v>
      </c>
      <c r="DJ76" s="104">
        <v>1662731.36</v>
      </c>
      <c r="DK76" s="105">
        <v>2955018.87</v>
      </c>
      <c r="DL76" s="105">
        <v>3873766.11</v>
      </c>
      <c r="DM76" s="105">
        <v>5367227.42</v>
      </c>
      <c r="DN76" s="105">
        <v>3882806.8</v>
      </c>
      <c r="DO76" s="105">
        <v>4002447.52</v>
      </c>
      <c r="DP76" s="105">
        <v>5432528.3099999996</v>
      </c>
      <c r="DQ76" s="105">
        <v>3433379.25</v>
      </c>
      <c r="DR76" s="105">
        <v>4703315.47</v>
      </c>
      <c r="DS76" s="105">
        <v>4220806.3600000003</v>
      </c>
      <c r="DT76" s="105">
        <v>4984923.72</v>
      </c>
      <c r="DU76" s="106">
        <v>13955599.460000001</v>
      </c>
      <c r="DV76" s="339">
        <v>1540449.49</v>
      </c>
      <c r="DW76" s="339">
        <v>3464931.9</v>
      </c>
      <c r="DX76" s="339">
        <v>5794925.4100000001</v>
      </c>
      <c r="DY76" s="337">
        <v>4966058.5999999996</v>
      </c>
      <c r="DZ76" s="370">
        <v>5437608.1200000001</v>
      </c>
      <c r="EA76" s="370">
        <v>4526483.4000000004</v>
      </c>
      <c r="EB76" s="373">
        <v>3994126.86</v>
      </c>
      <c r="EC76" s="380">
        <v>3316322.15</v>
      </c>
      <c r="ED76" s="373">
        <v>4109475.54</v>
      </c>
      <c r="EE76" s="373">
        <v>4068406.26</v>
      </c>
      <c r="EF76" s="373">
        <v>6559077.3600000003</v>
      </c>
      <c r="EG76" s="373">
        <v>12049145.1</v>
      </c>
      <c r="EH76" s="376">
        <v>1445443.93</v>
      </c>
      <c r="EI76" s="376">
        <v>3318516.23</v>
      </c>
      <c r="EJ76" s="376">
        <v>7050406.4900000002</v>
      </c>
      <c r="EK76" s="376">
        <v>5446546.7800000003</v>
      </c>
      <c r="EL76" s="376">
        <v>3548711.83</v>
      </c>
      <c r="EM76" s="376">
        <v>4342615.72</v>
      </c>
      <c r="EN76" s="376">
        <v>5219310.84</v>
      </c>
      <c r="EO76" s="376">
        <v>5169360.8</v>
      </c>
      <c r="EP76" s="376">
        <v>4341121.62</v>
      </c>
      <c r="EQ76" s="376">
        <v>4884082.33</v>
      </c>
      <c r="ER76" s="376">
        <v>4047161.45</v>
      </c>
      <c r="ES76" s="376">
        <v>17925486.800000001</v>
      </c>
      <c r="ET76" s="376">
        <v>1695715.73</v>
      </c>
      <c r="EU76" s="376">
        <v>3144208.56</v>
      </c>
      <c r="EV76" s="376">
        <v>4225810.8600000003</v>
      </c>
      <c r="EW76" s="376">
        <v>4576692.6500000004</v>
      </c>
      <c r="EX76" s="376">
        <v>4902792.45</v>
      </c>
      <c r="EY76" s="376">
        <v>14378909.140000001</v>
      </c>
      <c r="EZ76" s="376">
        <v>4958236.41</v>
      </c>
      <c r="FA76" s="376">
        <v>3624827.41</v>
      </c>
      <c r="FB76" s="376">
        <v>5520757.9299999997</v>
      </c>
      <c r="FC76" s="376">
        <v>5612259.6799999997</v>
      </c>
      <c r="FD76" s="376">
        <v>5170200.84</v>
      </c>
      <c r="FE76" s="376">
        <v>17427573.32</v>
      </c>
      <c r="FF76" s="376">
        <v>2813388.82</v>
      </c>
      <c r="FG76" s="376"/>
      <c r="FH76" s="376"/>
      <c r="FI76" s="376"/>
      <c r="FJ76" s="376"/>
      <c r="FK76" s="376"/>
      <c r="FL76" s="376"/>
      <c r="FM76" s="376"/>
      <c r="FN76" s="376"/>
      <c r="FO76" s="376"/>
      <c r="FP76" s="376"/>
      <c r="FQ76" s="376"/>
      <c r="FR76" s="376"/>
      <c r="FS76" s="376"/>
      <c r="FT76" s="376"/>
      <c r="FU76" s="376"/>
      <c r="FV76" s="376"/>
      <c r="FW76" s="376"/>
      <c r="FX76" s="376"/>
      <c r="FY76" s="376"/>
      <c r="FZ76" s="376"/>
      <c r="GA76" s="376"/>
      <c r="GB76" s="376"/>
      <c r="GC76" s="376"/>
      <c r="GD76" s="376"/>
      <c r="GE76" s="376"/>
      <c r="GF76" s="376"/>
      <c r="GG76" s="376"/>
      <c r="GH76" s="376"/>
      <c r="GI76" s="376"/>
      <c r="GJ76" s="376"/>
      <c r="GK76" s="376"/>
      <c r="GL76" s="376"/>
      <c r="GM76" s="376"/>
      <c r="GN76" s="376"/>
      <c r="GO76" s="376"/>
      <c r="GP76" s="376"/>
      <c r="GQ76" s="376"/>
      <c r="GR76" s="376"/>
      <c r="GS76" s="376"/>
      <c r="GT76" s="376"/>
      <c r="GU76" s="376"/>
      <c r="GV76" s="376"/>
      <c r="GW76" s="376"/>
      <c r="GX76" s="376"/>
      <c r="GY76" s="376"/>
      <c r="GZ76" s="376"/>
      <c r="HA76" s="376"/>
      <c r="HB76" s="376"/>
      <c r="HC76" s="376"/>
      <c r="HD76" s="376"/>
      <c r="HE76" s="376"/>
      <c r="HF76" s="376"/>
      <c r="HG76" s="376"/>
      <c r="HH76" s="376"/>
      <c r="HI76" s="376"/>
      <c r="HJ76" s="376"/>
      <c r="HK76" s="376"/>
      <c r="HL76" s="376"/>
      <c r="HM76" s="376"/>
      <c r="HN76" s="376"/>
      <c r="HO76" s="376"/>
      <c r="HP76" s="376"/>
      <c r="HQ76" s="376"/>
      <c r="HR76" s="376"/>
      <c r="HS76" s="376"/>
      <c r="HT76" s="376"/>
      <c r="HU76" s="376"/>
      <c r="HV76" s="376"/>
      <c r="HW76" s="376"/>
      <c r="HX76" s="376"/>
      <c r="HY76" s="376"/>
      <c r="HZ76" s="376"/>
      <c r="IA76" s="376"/>
      <c r="IB76" s="376"/>
      <c r="IC76" s="376"/>
      <c r="ID76" s="376"/>
      <c r="IE76" s="376"/>
      <c r="IF76" s="376"/>
      <c r="IG76" s="376"/>
      <c r="IH76" s="376"/>
      <c r="II76" s="376"/>
      <c r="IJ76" s="376"/>
      <c r="IK76" s="376"/>
      <c r="IL76" s="376"/>
      <c r="IM76" s="376"/>
      <c r="IN76" s="376"/>
      <c r="IO76" s="376"/>
      <c r="IP76" s="376"/>
      <c r="IQ76" s="376"/>
      <c r="IR76" s="376"/>
      <c r="IS76" s="376"/>
      <c r="IT76" s="376"/>
      <c r="IU76" s="376"/>
      <c r="IV76" s="376"/>
      <c r="IW76" s="376"/>
      <c r="IX76" s="376"/>
      <c r="IY76" s="376"/>
      <c r="IZ76" s="376"/>
      <c r="JA76" s="376"/>
      <c r="JB76" s="376"/>
      <c r="JC76" s="376"/>
      <c r="JD76" s="376"/>
      <c r="JE76" s="376"/>
      <c r="JF76" s="376"/>
      <c r="JG76" s="376"/>
      <c r="JH76" s="376"/>
      <c r="JI76" s="376"/>
      <c r="JJ76" s="376"/>
      <c r="JK76" s="376"/>
      <c r="JL76" s="376"/>
      <c r="JM76" s="376"/>
      <c r="JN76" s="376"/>
      <c r="JO76" s="376"/>
      <c r="JP76" s="376"/>
      <c r="JQ76" s="376"/>
      <c r="JR76" s="376"/>
      <c r="JS76" s="376"/>
      <c r="JT76" s="376"/>
      <c r="JU76" s="376"/>
      <c r="JV76" s="376"/>
      <c r="JW76" s="376"/>
      <c r="JX76" s="376"/>
      <c r="JY76" s="376"/>
      <c r="JZ76" s="376"/>
      <c r="KA76" s="376"/>
      <c r="KB76" s="376"/>
      <c r="KC76" s="376"/>
      <c r="KD76" s="376"/>
      <c r="KE76" s="376"/>
      <c r="KF76" s="376"/>
      <c r="KG76" s="376"/>
      <c r="KH76" s="376"/>
      <c r="KI76" s="376"/>
      <c r="KJ76" s="376"/>
      <c r="KK76" s="376"/>
      <c r="KL76" s="376"/>
      <c r="KM76" s="376"/>
      <c r="KN76" s="376"/>
      <c r="KO76" s="376"/>
      <c r="KP76" s="376"/>
      <c r="KQ76" s="376"/>
      <c r="KR76" s="376"/>
      <c r="KS76" s="376"/>
      <c r="KT76" s="376"/>
      <c r="KU76" s="376"/>
      <c r="KV76" s="376"/>
      <c r="KW76" s="376"/>
      <c r="KX76" s="376"/>
      <c r="KY76" s="376"/>
      <c r="KZ76" s="376"/>
      <c r="LA76" s="376"/>
      <c r="LB76" s="376"/>
      <c r="LC76" s="376"/>
      <c r="LD76" s="376"/>
      <c r="LE76" s="376"/>
      <c r="LF76" s="376"/>
      <c r="LG76" s="376"/>
      <c r="LH76" s="376"/>
      <c r="LI76" s="376"/>
    </row>
    <row r="77" spans="3:321">
      <c r="D77" s="74">
        <v>4141</v>
      </c>
      <c r="E77" s="78" t="s">
        <v>168</v>
      </c>
      <c r="F77" s="104"/>
      <c r="G77" s="105"/>
      <c r="H77" s="105"/>
      <c r="I77" s="105"/>
      <c r="J77" s="105"/>
      <c r="K77" s="105"/>
      <c r="L77" s="105"/>
      <c r="M77" s="105"/>
      <c r="N77" s="105"/>
      <c r="O77" s="105"/>
      <c r="P77" s="105"/>
      <c r="Q77" s="106"/>
      <c r="R77" s="104"/>
      <c r="S77" s="105"/>
      <c r="T77" s="105"/>
      <c r="U77" s="105"/>
      <c r="V77" s="105"/>
      <c r="W77" s="105"/>
      <c r="X77" s="105"/>
      <c r="Y77" s="105"/>
      <c r="Z77" s="105"/>
      <c r="AA77" s="105"/>
      <c r="AB77" s="105"/>
      <c r="AC77" s="106"/>
      <c r="AD77" s="104"/>
      <c r="AE77" s="105"/>
      <c r="AF77" s="105"/>
      <c r="AG77" s="105"/>
      <c r="AH77" s="105"/>
      <c r="AI77" s="105"/>
      <c r="AJ77" s="105"/>
      <c r="AK77" s="105"/>
      <c r="AL77" s="105"/>
      <c r="AM77" s="105"/>
      <c r="AN77" s="105"/>
      <c r="AO77" s="106"/>
      <c r="AP77" s="104"/>
      <c r="AQ77" s="105"/>
      <c r="AR77" s="105"/>
      <c r="AS77" s="105"/>
      <c r="AT77" s="105"/>
      <c r="AU77" s="105"/>
      <c r="AV77" s="105"/>
      <c r="AW77" s="105"/>
      <c r="AX77" s="105"/>
      <c r="AY77" s="105"/>
      <c r="AZ77" s="105"/>
      <c r="BA77" s="106"/>
      <c r="BB77" s="104"/>
      <c r="BC77" s="105"/>
      <c r="BD77" s="105"/>
      <c r="BE77" s="105"/>
      <c r="BF77" s="105"/>
      <c r="BG77" s="105"/>
      <c r="BH77" s="105"/>
      <c r="BI77" s="105"/>
      <c r="BJ77" s="105"/>
      <c r="BK77" s="105"/>
      <c r="BL77" s="105"/>
      <c r="BM77" s="106"/>
      <c r="BN77" s="104"/>
      <c r="BO77" s="105"/>
      <c r="BP77" s="105"/>
      <c r="BQ77" s="105"/>
      <c r="BR77" s="105"/>
      <c r="BS77" s="105"/>
      <c r="BT77" s="105"/>
      <c r="BU77" s="105"/>
      <c r="BV77" s="105"/>
      <c r="BW77" s="105"/>
      <c r="BX77" s="105"/>
      <c r="BY77" s="106"/>
      <c r="BZ77" s="104"/>
      <c r="CA77" s="105"/>
      <c r="CB77" s="105"/>
      <c r="CC77" s="105"/>
      <c r="CD77" s="105"/>
      <c r="CE77" s="105"/>
      <c r="CF77" s="105"/>
      <c r="CG77" s="105"/>
      <c r="CH77" s="105"/>
      <c r="CI77" s="105"/>
      <c r="CJ77" s="105"/>
      <c r="CK77" s="105"/>
      <c r="CL77" s="104">
        <v>226503.46000000005</v>
      </c>
      <c r="CM77" s="105">
        <v>398506.28000000009</v>
      </c>
      <c r="CN77" s="105">
        <v>347888.30000000005</v>
      </c>
      <c r="CO77" s="105">
        <v>482538.72999999992</v>
      </c>
      <c r="CP77" s="105">
        <v>434220.79999999987</v>
      </c>
      <c r="CQ77" s="105">
        <v>577179.18000000028</v>
      </c>
      <c r="CR77" s="105">
        <v>499353.83000000025</v>
      </c>
      <c r="CS77" s="105">
        <v>308512.45000000042</v>
      </c>
      <c r="CT77" s="105">
        <v>546623.92000000016</v>
      </c>
      <c r="CU77" s="105">
        <v>610230.16</v>
      </c>
      <c r="CV77" s="105">
        <v>474745.23000000004</v>
      </c>
      <c r="CW77" s="106">
        <v>725760.34999999986</v>
      </c>
      <c r="CX77" s="104">
        <v>305564.51</v>
      </c>
      <c r="CY77" s="105">
        <v>453617.84</v>
      </c>
      <c r="CZ77" s="105">
        <v>487681.53</v>
      </c>
      <c r="DA77" s="105">
        <v>407043.61</v>
      </c>
      <c r="DB77" s="105">
        <v>476265.81</v>
      </c>
      <c r="DC77" s="105">
        <v>645613.88</v>
      </c>
      <c r="DD77" s="105">
        <v>551091.80000000005</v>
      </c>
      <c r="DE77" s="105">
        <v>326873.34999999998</v>
      </c>
      <c r="DF77" s="105">
        <v>580936.76</v>
      </c>
      <c r="DG77" s="105">
        <v>722100.04</v>
      </c>
      <c r="DH77" s="105">
        <v>564072.31000000006</v>
      </c>
      <c r="DI77" s="106">
        <v>658670.13</v>
      </c>
      <c r="DJ77" s="104">
        <v>271826.22999999992</v>
      </c>
      <c r="DK77" s="105">
        <v>365187.02999999997</v>
      </c>
      <c r="DL77" s="105">
        <v>428637.60000000021</v>
      </c>
      <c r="DM77" s="105">
        <v>466304.72999999981</v>
      </c>
      <c r="DN77" s="105">
        <v>549922.50999999989</v>
      </c>
      <c r="DO77" s="105">
        <v>519697.60000000009</v>
      </c>
      <c r="DP77" s="105">
        <v>502101.75000000029</v>
      </c>
      <c r="DQ77" s="105">
        <v>320657.53000000003</v>
      </c>
      <c r="DR77" s="105">
        <v>624121.05999999947</v>
      </c>
      <c r="DS77" s="105">
        <v>638375.56000000006</v>
      </c>
      <c r="DT77" s="105">
        <v>481548.05999999988</v>
      </c>
      <c r="DU77" s="106">
        <v>584304.0900000002</v>
      </c>
      <c r="DV77" s="337">
        <v>323304.89</v>
      </c>
      <c r="DW77" s="337">
        <v>405353.6</v>
      </c>
      <c r="DX77" s="337">
        <v>513759.42</v>
      </c>
      <c r="DY77" s="337">
        <v>458331.5</v>
      </c>
      <c r="DZ77" s="370">
        <v>522229.81</v>
      </c>
      <c r="EB77" s="373"/>
      <c r="EC77" s="373"/>
      <c r="ED77" s="373"/>
      <c r="EE77" s="373"/>
      <c r="EF77" s="373"/>
      <c r="EG77" s="373"/>
      <c r="EH77" s="376"/>
      <c r="EI77" s="376"/>
      <c r="EJ77" s="376"/>
      <c r="EK77" s="376"/>
      <c r="EL77" s="376"/>
      <c r="EM77" s="376"/>
      <c r="EN77" s="376"/>
      <c r="EO77" s="376"/>
      <c r="EP77" s="376"/>
      <c r="EQ77" s="376"/>
      <c r="ER77" s="376"/>
      <c r="ES77" s="376"/>
      <c r="ET77" s="376"/>
      <c r="EU77" s="376"/>
      <c r="EV77" s="376"/>
      <c r="EW77" s="376"/>
      <c r="EX77" s="376"/>
      <c r="EY77" s="376"/>
      <c r="EZ77" s="376"/>
      <c r="FA77" s="376"/>
      <c r="FB77" s="376"/>
      <c r="FC77" s="376"/>
      <c r="FD77" s="376"/>
      <c r="FE77" s="376"/>
      <c r="FF77" s="376"/>
      <c r="FG77" s="376"/>
      <c r="FH77" s="376"/>
      <c r="FI77" s="376"/>
      <c r="FJ77" s="376"/>
      <c r="FK77" s="376"/>
      <c r="FL77" s="376"/>
      <c r="FM77" s="376"/>
      <c r="FN77" s="376"/>
      <c r="FO77" s="376"/>
      <c r="FP77" s="376"/>
      <c r="FQ77" s="376"/>
      <c r="FR77" s="376"/>
      <c r="FS77" s="376"/>
      <c r="FT77" s="376"/>
      <c r="FU77" s="376"/>
      <c r="FV77" s="376"/>
      <c r="FW77" s="376"/>
      <c r="FX77" s="376"/>
      <c r="FY77" s="376"/>
      <c r="FZ77" s="376"/>
      <c r="GA77" s="376"/>
      <c r="GB77" s="376"/>
      <c r="GC77" s="376"/>
      <c r="GD77" s="376"/>
      <c r="GE77" s="376"/>
      <c r="GF77" s="376"/>
      <c r="GG77" s="376"/>
      <c r="GH77" s="376"/>
      <c r="GI77" s="376"/>
      <c r="GJ77" s="376"/>
      <c r="GK77" s="376"/>
      <c r="GL77" s="376"/>
      <c r="GM77" s="376"/>
      <c r="GN77" s="376"/>
      <c r="GO77" s="376"/>
      <c r="GP77" s="376"/>
      <c r="GQ77" s="376"/>
      <c r="GR77" s="376"/>
      <c r="GS77" s="376"/>
      <c r="GT77" s="376"/>
      <c r="GU77" s="376"/>
      <c r="GV77" s="376"/>
      <c r="GW77" s="376"/>
      <c r="GX77" s="376"/>
      <c r="GY77" s="376"/>
      <c r="GZ77" s="376"/>
      <c r="HA77" s="376"/>
      <c r="HB77" s="376"/>
      <c r="HC77" s="376"/>
      <c r="HD77" s="376"/>
      <c r="HE77" s="376"/>
      <c r="HF77" s="376"/>
      <c r="HG77" s="376"/>
      <c r="HH77" s="376"/>
      <c r="HI77" s="376"/>
      <c r="HJ77" s="376"/>
      <c r="HK77" s="376"/>
      <c r="HL77" s="376"/>
      <c r="HM77" s="376"/>
      <c r="HN77" s="376"/>
      <c r="HO77" s="376"/>
      <c r="HP77" s="376"/>
      <c r="HQ77" s="376"/>
      <c r="HR77" s="376"/>
      <c r="HS77" s="376"/>
      <c r="HT77" s="376"/>
      <c r="HU77" s="376"/>
      <c r="HV77" s="376"/>
      <c r="HW77" s="376"/>
      <c r="HX77" s="376"/>
      <c r="HY77" s="376"/>
      <c r="HZ77" s="376"/>
      <c r="IA77" s="376"/>
      <c r="IB77" s="376"/>
      <c r="IC77" s="376"/>
      <c r="ID77" s="376"/>
      <c r="IE77" s="376"/>
      <c r="IF77" s="376"/>
      <c r="IG77" s="376"/>
      <c r="IH77" s="376"/>
      <c r="II77" s="376"/>
      <c r="IJ77" s="376"/>
      <c r="IK77" s="376"/>
      <c r="IL77" s="376"/>
      <c r="IM77" s="376"/>
      <c r="IN77" s="376"/>
      <c r="IO77" s="376"/>
      <c r="IP77" s="376"/>
      <c r="IQ77" s="376"/>
      <c r="IR77" s="376"/>
      <c r="IS77" s="376"/>
      <c r="IT77" s="376"/>
      <c r="IU77" s="376"/>
      <c r="IV77" s="376"/>
      <c r="IW77" s="376"/>
      <c r="IX77" s="376"/>
      <c r="IY77" s="376"/>
      <c r="IZ77" s="376"/>
      <c r="JA77" s="376"/>
      <c r="JB77" s="376"/>
      <c r="JC77" s="376"/>
      <c r="JD77" s="376"/>
      <c r="JE77" s="376"/>
      <c r="JF77" s="376"/>
      <c r="JG77" s="376"/>
      <c r="JH77" s="376"/>
      <c r="JI77" s="376"/>
      <c r="JJ77" s="376"/>
      <c r="JK77" s="376"/>
      <c r="JL77" s="376"/>
      <c r="JM77" s="376"/>
      <c r="JN77" s="376"/>
      <c r="JO77" s="376"/>
      <c r="JP77" s="376"/>
      <c r="JQ77" s="376"/>
      <c r="JR77" s="376"/>
      <c r="JS77" s="376"/>
      <c r="JT77" s="376"/>
      <c r="JU77" s="376"/>
      <c r="JV77" s="376"/>
      <c r="JW77" s="376"/>
      <c r="JX77" s="376"/>
      <c r="JY77" s="376"/>
      <c r="JZ77" s="376"/>
      <c r="KA77" s="376"/>
      <c r="KB77" s="376"/>
      <c r="KC77" s="376"/>
      <c r="KD77" s="376"/>
      <c r="KE77" s="376"/>
      <c r="KF77" s="376"/>
      <c r="KG77" s="376"/>
      <c r="KH77" s="376"/>
      <c r="KI77" s="376"/>
      <c r="KJ77" s="376"/>
      <c r="KK77" s="376"/>
      <c r="KL77" s="376"/>
      <c r="KM77" s="376"/>
      <c r="KN77" s="376"/>
      <c r="KO77" s="376"/>
      <c r="KP77" s="376"/>
      <c r="KQ77" s="376"/>
      <c r="KR77" s="376"/>
      <c r="KS77" s="376"/>
      <c r="KT77" s="376"/>
      <c r="KU77" s="376"/>
      <c r="KV77" s="376"/>
      <c r="KW77" s="376"/>
      <c r="KX77" s="376"/>
      <c r="KY77" s="376"/>
      <c r="KZ77" s="376"/>
      <c r="LA77" s="376"/>
      <c r="LB77" s="376"/>
      <c r="LC77" s="376"/>
      <c r="LD77" s="376"/>
      <c r="LE77" s="376"/>
      <c r="LF77" s="376"/>
      <c r="LG77" s="376"/>
      <c r="LH77" s="376"/>
      <c r="LI77" s="376"/>
    </row>
    <row r="78" spans="3:321">
      <c r="D78" s="74">
        <v>4142</v>
      </c>
      <c r="E78" s="78" t="s">
        <v>170</v>
      </c>
      <c r="F78" s="104"/>
      <c r="G78" s="105"/>
      <c r="H78" s="105"/>
      <c r="I78" s="105"/>
      <c r="J78" s="105"/>
      <c r="K78" s="105"/>
      <c r="L78" s="105"/>
      <c r="M78" s="105"/>
      <c r="N78" s="105"/>
      <c r="O78" s="105"/>
      <c r="P78" s="105"/>
      <c r="Q78" s="106"/>
      <c r="R78" s="104"/>
      <c r="S78" s="105"/>
      <c r="T78" s="105"/>
      <c r="U78" s="105"/>
      <c r="V78" s="105"/>
      <c r="W78" s="105"/>
      <c r="X78" s="105"/>
      <c r="Y78" s="105"/>
      <c r="Z78" s="105"/>
      <c r="AA78" s="105"/>
      <c r="AB78" s="105"/>
      <c r="AC78" s="106"/>
      <c r="AD78" s="104"/>
      <c r="AE78" s="105"/>
      <c r="AF78" s="105"/>
      <c r="AG78" s="105"/>
      <c r="AH78" s="105"/>
      <c r="AI78" s="105"/>
      <c r="AJ78" s="105"/>
      <c r="AK78" s="105"/>
      <c r="AL78" s="105"/>
      <c r="AM78" s="105"/>
      <c r="AN78" s="105"/>
      <c r="AO78" s="106"/>
      <c r="AP78" s="104"/>
      <c r="AQ78" s="105"/>
      <c r="AR78" s="105"/>
      <c r="AS78" s="105"/>
      <c r="AT78" s="105"/>
      <c r="AU78" s="105"/>
      <c r="AV78" s="105"/>
      <c r="AW78" s="105"/>
      <c r="AX78" s="105"/>
      <c r="AY78" s="105"/>
      <c r="AZ78" s="105"/>
      <c r="BA78" s="106"/>
      <c r="BB78" s="104"/>
      <c r="BC78" s="105"/>
      <c r="BD78" s="105"/>
      <c r="BE78" s="105"/>
      <c r="BF78" s="105"/>
      <c r="BG78" s="105"/>
      <c r="BH78" s="105"/>
      <c r="BI78" s="105"/>
      <c r="BJ78" s="105"/>
      <c r="BK78" s="105"/>
      <c r="BL78" s="105"/>
      <c r="BM78" s="106"/>
      <c r="BN78" s="104"/>
      <c r="BO78" s="105"/>
      <c r="BP78" s="105"/>
      <c r="BQ78" s="105"/>
      <c r="BR78" s="105"/>
      <c r="BS78" s="105"/>
      <c r="BT78" s="105"/>
      <c r="BU78" s="105"/>
      <c r="BV78" s="105"/>
      <c r="BW78" s="105"/>
      <c r="BX78" s="105"/>
      <c r="BY78" s="106"/>
      <c r="BZ78" s="104"/>
      <c r="CA78" s="105"/>
      <c r="CB78" s="105"/>
      <c r="CC78" s="105"/>
      <c r="CD78" s="105"/>
      <c r="CE78" s="105"/>
      <c r="CF78" s="105"/>
      <c r="CG78" s="105"/>
      <c r="CH78" s="105"/>
      <c r="CI78" s="105"/>
      <c r="CJ78" s="105"/>
      <c r="CK78" s="105"/>
      <c r="CL78" s="104">
        <v>46247.10000000002</v>
      </c>
      <c r="CM78" s="105">
        <v>33679.420000000013</v>
      </c>
      <c r="CN78" s="105">
        <v>44630.640000000021</v>
      </c>
      <c r="CO78" s="105">
        <v>45134.449999999975</v>
      </c>
      <c r="CP78" s="105">
        <v>37348.049999999996</v>
      </c>
      <c r="CQ78" s="105">
        <v>31825.48000000001</v>
      </c>
      <c r="CR78" s="105">
        <v>76407.780000000042</v>
      </c>
      <c r="CS78" s="105">
        <v>45816.000000000007</v>
      </c>
      <c r="CT78" s="105">
        <v>52300.480000000003</v>
      </c>
      <c r="CU78" s="105">
        <v>49950.549999999996</v>
      </c>
      <c r="CV78" s="105">
        <v>67377.350000000006</v>
      </c>
      <c r="CW78" s="106">
        <v>186052.19000000003</v>
      </c>
      <c r="CX78" s="104">
        <v>28828.71</v>
      </c>
      <c r="CY78" s="105">
        <v>46794.83</v>
      </c>
      <c r="CZ78" s="105">
        <v>47438.27</v>
      </c>
      <c r="DA78" s="105">
        <v>25823.61</v>
      </c>
      <c r="DB78" s="105">
        <v>30414.5</v>
      </c>
      <c r="DC78" s="105">
        <v>66186.39</v>
      </c>
      <c r="DD78" s="105">
        <v>42582.79</v>
      </c>
      <c r="DE78" s="105">
        <v>24394.73</v>
      </c>
      <c r="DF78" s="105">
        <v>55526.85</v>
      </c>
      <c r="DG78" s="105">
        <v>53686.97</v>
      </c>
      <c r="DH78" s="105">
        <v>38317.660000000003</v>
      </c>
      <c r="DI78" s="106">
        <v>218530.88</v>
      </c>
      <c r="DJ78" s="104">
        <v>13459.249999999996</v>
      </c>
      <c r="DK78" s="105">
        <v>39635.539999999994</v>
      </c>
      <c r="DL78" s="105">
        <v>41603.709999999992</v>
      </c>
      <c r="DM78" s="105">
        <v>32204.420000000006</v>
      </c>
      <c r="DN78" s="105">
        <v>64523.040000000001</v>
      </c>
      <c r="DO78" s="105">
        <v>52972.710000000028</v>
      </c>
      <c r="DP78" s="105">
        <v>33111.30000000001</v>
      </c>
      <c r="DQ78" s="105">
        <v>21940.289999999997</v>
      </c>
      <c r="DR78" s="105">
        <v>44757.55999999999</v>
      </c>
      <c r="DS78" s="105">
        <v>52314.790000000052</v>
      </c>
      <c r="DT78" s="105">
        <v>43401.27</v>
      </c>
      <c r="DU78" s="106">
        <v>171521.43000000005</v>
      </c>
      <c r="DV78" s="337">
        <v>11808.25</v>
      </c>
      <c r="DW78" s="337">
        <v>44941.62</v>
      </c>
      <c r="DX78" s="337">
        <v>62507.18</v>
      </c>
      <c r="DY78" s="337">
        <v>49515.41</v>
      </c>
      <c r="DZ78" s="370">
        <v>133087.62</v>
      </c>
      <c r="EC78" s="373"/>
      <c r="ED78" s="373"/>
      <c r="EE78" s="373"/>
      <c r="EF78" s="373"/>
      <c r="EG78" s="373"/>
      <c r="EH78" s="376"/>
      <c r="EI78" s="376"/>
      <c r="EJ78" s="376"/>
      <c r="EK78" s="376"/>
      <c r="EL78" s="376"/>
      <c r="EM78" s="376"/>
      <c r="EN78" s="376"/>
      <c r="EO78" s="376"/>
      <c r="EP78" s="376"/>
      <c r="EQ78" s="376"/>
      <c r="ER78" s="376"/>
      <c r="ES78" s="376"/>
      <c r="ET78" s="376"/>
      <c r="EU78" s="376"/>
      <c r="EV78" s="376"/>
      <c r="EW78" s="376"/>
      <c r="EX78" s="376"/>
      <c r="EY78" s="376"/>
      <c r="EZ78" s="376"/>
      <c r="FA78" s="376"/>
      <c r="FB78" s="376"/>
      <c r="FC78" s="376"/>
      <c r="FD78" s="376"/>
      <c r="FE78" s="376"/>
      <c r="FF78" s="376"/>
      <c r="FG78" s="376"/>
      <c r="FH78" s="376"/>
      <c r="FI78" s="376"/>
      <c r="FJ78" s="376"/>
      <c r="FK78" s="376"/>
      <c r="FL78" s="376"/>
      <c r="FM78" s="376"/>
      <c r="FN78" s="376"/>
      <c r="FO78" s="376"/>
      <c r="FP78" s="376"/>
      <c r="FQ78" s="376"/>
      <c r="FR78" s="376"/>
      <c r="FS78" s="376"/>
      <c r="FT78" s="376"/>
      <c r="FU78" s="376"/>
      <c r="FV78" s="376"/>
      <c r="FW78" s="376"/>
      <c r="FX78" s="376"/>
      <c r="FY78" s="376"/>
      <c r="FZ78" s="376"/>
      <c r="GA78" s="376"/>
      <c r="GB78" s="376"/>
      <c r="GC78" s="376"/>
      <c r="GD78" s="376"/>
      <c r="GE78" s="376"/>
      <c r="GF78" s="376"/>
      <c r="GG78" s="376"/>
      <c r="GH78" s="376"/>
      <c r="GI78" s="376"/>
      <c r="GJ78" s="376"/>
      <c r="GK78" s="376"/>
      <c r="GL78" s="376"/>
      <c r="GM78" s="376"/>
      <c r="GN78" s="376"/>
      <c r="GO78" s="376"/>
      <c r="GP78" s="376"/>
      <c r="GQ78" s="376"/>
      <c r="GR78" s="376"/>
      <c r="GS78" s="376"/>
      <c r="GT78" s="376"/>
      <c r="GU78" s="376"/>
      <c r="GV78" s="376"/>
      <c r="GW78" s="376"/>
      <c r="GX78" s="376"/>
      <c r="GY78" s="376"/>
      <c r="GZ78" s="376"/>
      <c r="HA78" s="376"/>
      <c r="HB78" s="376"/>
      <c r="HC78" s="376"/>
      <c r="HD78" s="376"/>
      <c r="HE78" s="376"/>
      <c r="HF78" s="376"/>
      <c r="HG78" s="376"/>
      <c r="HH78" s="376"/>
      <c r="HI78" s="376"/>
      <c r="HJ78" s="376"/>
      <c r="HK78" s="376"/>
      <c r="HL78" s="376"/>
      <c r="HM78" s="376"/>
      <c r="HN78" s="376"/>
      <c r="HO78" s="376"/>
      <c r="HP78" s="376"/>
      <c r="HQ78" s="376"/>
      <c r="HR78" s="376"/>
      <c r="HS78" s="376"/>
      <c r="HT78" s="376"/>
      <c r="HU78" s="376"/>
      <c r="HV78" s="376"/>
      <c r="HW78" s="376"/>
      <c r="HX78" s="376"/>
      <c r="HY78" s="376"/>
      <c r="HZ78" s="376"/>
      <c r="IA78" s="376"/>
      <c r="IB78" s="376"/>
      <c r="IC78" s="376"/>
      <c r="ID78" s="376"/>
      <c r="IE78" s="376"/>
      <c r="IF78" s="376"/>
      <c r="IG78" s="376"/>
      <c r="IH78" s="376"/>
      <c r="II78" s="376"/>
      <c r="IJ78" s="376"/>
      <c r="IK78" s="376"/>
      <c r="IL78" s="376"/>
      <c r="IM78" s="376"/>
      <c r="IN78" s="376"/>
      <c r="IO78" s="376"/>
      <c r="IP78" s="376"/>
      <c r="IQ78" s="376"/>
      <c r="IR78" s="376"/>
      <c r="IS78" s="376"/>
      <c r="IT78" s="376"/>
      <c r="IU78" s="376"/>
      <c r="IV78" s="376"/>
      <c r="IW78" s="376"/>
      <c r="IX78" s="376"/>
      <c r="IY78" s="376"/>
      <c r="IZ78" s="376"/>
      <c r="JA78" s="376"/>
      <c r="JB78" s="376"/>
      <c r="JC78" s="376"/>
      <c r="JD78" s="376"/>
      <c r="JE78" s="376"/>
      <c r="JF78" s="376"/>
      <c r="JG78" s="376"/>
      <c r="JH78" s="376"/>
      <c r="JI78" s="376"/>
      <c r="JJ78" s="376"/>
      <c r="JK78" s="376"/>
      <c r="JL78" s="376"/>
      <c r="JM78" s="376"/>
      <c r="JN78" s="376"/>
      <c r="JO78" s="376"/>
      <c r="JP78" s="376"/>
      <c r="JQ78" s="376"/>
      <c r="JR78" s="376"/>
      <c r="JS78" s="376"/>
      <c r="JT78" s="376"/>
      <c r="JU78" s="376"/>
      <c r="JV78" s="376"/>
      <c r="JW78" s="376"/>
      <c r="JX78" s="376"/>
      <c r="JY78" s="376"/>
      <c r="JZ78" s="376"/>
      <c r="KA78" s="376"/>
      <c r="KB78" s="376"/>
      <c r="KC78" s="376"/>
      <c r="KD78" s="376"/>
      <c r="KE78" s="376"/>
      <c r="KF78" s="376"/>
      <c r="KG78" s="376"/>
      <c r="KH78" s="376"/>
      <c r="KI78" s="376"/>
      <c r="KJ78" s="376"/>
      <c r="KK78" s="376"/>
      <c r="KL78" s="376"/>
      <c r="KM78" s="376"/>
      <c r="KN78" s="376"/>
      <c r="KO78" s="376"/>
      <c r="KP78" s="376"/>
      <c r="KQ78" s="376"/>
      <c r="KR78" s="376"/>
      <c r="KS78" s="376"/>
      <c r="KT78" s="376"/>
      <c r="KU78" s="376"/>
      <c r="KV78" s="376"/>
      <c r="KW78" s="376"/>
      <c r="KX78" s="376"/>
      <c r="KY78" s="376"/>
      <c r="KZ78" s="376"/>
      <c r="LA78" s="376"/>
      <c r="LB78" s="376"/>
      <c r="LC78" s="376"/>
      <c r="LD78" s="376"/>
      <c r="LE78" s="376"/>
      <c r="LF78" s="376"/>
      <c r="LG78" s="376"/>
      <c r="LH78" s="376"/>
      <c r="LI78" s="376"/>
    </row>
    <row r="79" spans="3:321">
      <c r="D79" s="74">
        <v>4143</v>
      </c>
      <c r="E79" s="78" t="s">
        <v>172</v>
      </c>
      <c r="F79" s="104"/>
      <c r="G79" s="105"/>
      <c r="H79" s="105"/>
      <c r="I79" s="105"/>
      <c r="J79" s="105"/>
      <c r="K79" s="105"/>
      <c r="L79" s="105"/>
      <c r="M79" s="105"/>
      <c r="N79" s="105"/>
      <c r="O79" s="105"/>
      <c r="P79" s="105"/>
      <c r="Q79" s="106"/>
      <c r="R79" s="104"/>
      <c r="S79" s="105"/>
      <c r="T79" s="105"/>
      <c r="U79" s="105"/>
      <c r="V79" s="105"/>
      <c r="W79" s="105"/>
      <c r="X79" s="105"/>
      <c r="Y79" s="105"/>
      <c r="Z79" s="105"/>
      <c r="AA79" s="105"/>
      <c r="AB79" s="105"/>
      <c r="AC79" s="106"/>
      <c r="AD79" s="104"/>
      <c r="AE79" s="105"/>
      <c r="AF79" s="105"/>
      <c r="AG79" s="105"/>
      <c r="AH79" s="105"/>
      <c r="AI79" s="105"/>
      <c r="AJ79" s="105"/>
      <c r="AK79" s="105"/>
      <c r="AL79" s="105"/>
      <c r="AM79" s="105"/>
      <c r="AN79" s="105"/>
      <c r="AO79" s="106"/>
      <c r="AP79" s="104"/>
      <c r="AQ79" s="105"/>
      <c r="AR79" s="105"/>
      <c r="AS79" s="105"/>
      <c r="AT79" s="105"/>
      <c r="AU79" s="105"/>
      <c r="AV79" s="105"/>
      <c r="AW79" s="105"/>
      <c r="AX79" s="105"/>
      <c r="AY79" s="105"/>
      <c r="AZ79" s="105"/>
      <c r="BA79" s="106"/>
      <c r="BB79" s="104"/>
      <c r="BC79" s="105"/>
      <c r="BD79" s="105"/>
      <c r="BE79" s="105"/>
      <c r="BF79" s="105"/>
      <c r="BG79" s="105"/>
      <c r="BH79" s="105"/>
      <c r="BI79" s="105"/>
      <c r="BJ79" s="105"/>
      <c r="BK79" s="105"/>
      <c r="BL79" s="105"/>
      <c r="BM79" s="106"/>
      <c r="BN79" s="104"/>
      <c r="BO79" s="105"/>
      <c r="BP79" s="105"/>
      <c r="BQ79" s="105"/>
      <c r="BR79" s="105"/>
      <c r="BS79" s="105"/>
      <c r="BT79" s="105"/>
      <c r="BU79" s="105"/>
      <c r="BV79" s="105"/>
      <c r="BW79" s="105"/>
      <c r="BX79" s="105"/>
      <c r="BY79" s="106"/>
      <c r="BZ79" s="104"/>
      <c r="CA79" s="105"/>
      <c r="CB79" s="105"/>
      <c r="CC79" s="105"/>
      <c r="CD79" s="105"/>
      <c r="CE79" s="105"/>
      <c r="CF79" s="105"/>
      <c r="CG79" s="105"/>
      <c r="CH79" s="105"/>
      <c r="CI79" s="105"/>
      <c r="CJ79" s="105"/>
      <c r="CK79" s="105"/>
      <c r="CL79" s="104">
        <v>108423.51999999996</v>
      </c>
      <c r="CM79" s="105">
        <v>434351.04999999987</v>
      </c>
      <c r="CN79" s="105">
        <v>511934.51000000077</v>
      </c>
      <c r="CO79" s="105">
        <v>488510.20000000013</v>
      </c>
      <c r="CP79" s="105">
        <v>440174.75999999972</v>
      </c>
      <c r="CQ79" s="105">
        <v>399462.03999999992</v>
      </c>
      <c r="CR79" s="105">
        <v>628497.15999999945</v>
      </c>
      <c r="CS79" s="105">
        <v>400543.24999999983</v>
      </c>
      <c r="CT79" s="105">
        <v>417515.24000000028</v>
      </c>
      <c r="CU79" s="105">
        <v>788512.48000000045</v>
      </c>
      <c r="CV79" s="105">
        <v>454890.08000000066</v>
      </c>
      <c r="CW79" s="106">
        <v>1203017.2800000003</v>
      </c>
      <c r="CX79" s="104">
        <v>284498.68</v>
      </c>
      <c r="CY79" s="105">
        <v>500092.43</v>
      </c>
      <c r="CZ79" s="105">
        <v>477288.79</v>
      </c>
      <c r="DA79" s="105">
        <v>548531.02</v>
      </c>
      <c r="DB79" s="105">
        <v>422694.1</v>
      </c>
      <c r="DC79" s="105">
        <v>376572.86</v>
      </c>
      <c r="DD79" s="105">
        <v>337804.06</v>
      </c>
      <c r="DE79" s="105">
        <v>650496.94999999995</v>
      </c>
      <c r="DF79" s="105">
        <v>548233.28</v>
      </c>
      <c r="DG79" s="105">
        <v>678938.95</v>
      </c>
      <c r="DH79" s="105">
        <v>475745</v>
      </c>
      <c r="DI79" s="106">
        <v>814395.24</v>
      </c>
      <c r="DJ79" s="104">
        <v>187995.87999999977</v>
      </c>
      <c r="DK79" s="105">
        <v>665140.56999999995</v>
      </c>
      <c r="DL79" s="105">
        <v>424891.39000000025</v>
      </c>
      <c r="DM79" s="105">
        <v>285499.40000000014</v>
      </c>
      <c r="DN79" s="105">
        <v>428513.21000000049</v>
      </c>
      <c r="DO79" s="105">
        <v>347830.65999999992</v>
      </c>
      <c r="DP79" s="105">
        <v>769400.97999999975</v>
      </c>
      <c r="DQ79" s="105">
        <v>464877.89000000054</v>
      </c>
      <c r="DR79" s="105">
        <v>424296.41000000044</v>
      </c>
      <c r="DS79" s="105">
        <v>384158.81000000011</v>
      </c>
      <c r="DT79" s="105">
        <v>360920.81000000058</v>
      </c>
      <c r="DU79" s="106">
        <v>1218954.8299999996</v>
      </c>
      <c r="DV79" s="337">
        <v>165148.45000000001</v>
      </c>
      <c r="DW79" s="337">
        <v>373237.52</v>
      </c>
      <c r="DX79" s="337">
        <v>417987.53</v>
      </c>
      <c r="DY79" s="337">
        <v>344465.27</v>
      </c>
      <c r="DZ79" s="370">
        <v>517293.55</v>
      </c>
      <c r="EC79" s="373"/>
      <c r="ED79" s="373"/>
      <c r="EE79" s="373"/>
      <c r="EF79" s="373"/>
      <c r="EG79" s="373"/>
      <c r="EH79" s="376"/>
      <c r="EI79" s="376"/>
      <c r="EJ79" s="376"/>
      <c r="EK79" s="376"/>
      <c r="EL79" s="376"/>
      <c r="EM79" s="376"/>
      <c r="EN79" s="376"/>
      <c r="EO79" s="376"/>
      <c r="EP79" s="376"/>
      <c r="EQ79" s="376"/>
      <c r="ER79" s="376"/>
      <c r="ES79" s="376"/>
      <c r="ET79" s="376"/>
      <c r="EU79" s="376"/>
      <c r="EV79" s="376"/>
      <c r="EW79" s="376"/>
      <c r="EX79" s="376"/>
      <c r="EY79" s="376"/>
      <c r="EZ79" s="376"/>
      <c r="FA79" s="376"/>
      <c r="FB79" s="376"/>
      <c r="FC79" s="376"/>
      <c r="FD79" s="376"/>
      <c r="FE79" s="376"/>
      <c r="FF79" s="376"/>
      <c r="FG79" s="376"/>
      <c r="FH79" s="376"/>
      <c r="FI79" s="376"/>
      <c r="FJ79" s="376"/>
      <c r="FK79" s="376"/>
      <c r="FL79" s="376"/>
      <c r="FM79" s="376"/>
      <c r="FN79" s="376"/>
      <c r="FO79" s="376"/>
      <c r="FP79" s="376"/>
      <c r="FQ79" s="376"/>
      <c r="FR79" s="376"/>
      <c r="FS79" s="376"/>
      <c r="FT79" s="376"/>
      <c r="FU79" s="376"/>
      <c r="FV79" s="376"/>
      <c r="FW79" s="376"/>
      <c r="FX79" s="376"/>
      <c r="FY79" s="376"/>
      <c r="FZ79" s="376"/>
      <c r="GA79" s="376"/>
      <c r="GB79" s="376"/>
      <c r="GC79" s="376"/>
      <c r="GD79" s="376"/>
      <c r="GE79" s="376"/>
      <c r="GF79" s="376"/>
      <c r="GG79" s="376"/>
      <c r="GH79" s="376"/>
      <c r="GI79" s="376"/>
      <c r="GJ79" s="376"/>
      <c r="GK79" s="376"/>
      <c r="GL79" s="376"/>
      <c r="GM79" s="376"/>
      <c r="GN79" s="376"/>
      <c r="GO79" s="376"/>
      <c r="GP79" s="376"/>
      <c r="GQ79" s="376"/>
      <c r="GR79" s="376"/>
      <c r="GS79" s="376"/>
      <c r="GT79" s="376"/>
      <c r="GU79" s="376"/>
      <c r="GV79" s="376"/>
      <c r="GW79" s="376"/>
      <c r="GX79" s="376"/>
      <c r="GY79" s="376"/>
      <c r="GZ79" s="376"/>
      <c r="HA79" s="376"/>
      <c r="HB79" s="376"/>
      <c r="HC79" s="376"/>
      <c r="HD79" s="376"/>
      <c r="HE79" s="376"/>
      <c r="HF79" s="376"/>
      <c r="HG79" s="376"/>
      <c r="HH79" s="376"/>
      <c r="HI79" s="376"/>
      <c r="HJ79" s="376"/>
      <c r="HK79" s="376"/>
      <c r="HL79" s="376"/>
      <c r="HM79" s="376"/>
      <c r="HN79" s="376"/>
      <c r="HO79" s="376"/>
      <c r="HP79" s="376"/>
      <c r="HQ79" s="376"/>
      <c r="HR79" s="376"/>
      <c r="HS79" s="376"/>
      <c r="HT79" s="376"/>
      <c r="HU79" s="376"/>
      <c r="HV79" s="376"/>
      <c r="HW79" s="376"/>
      <c r="HX79" s="376"/>
      <c r="HY79" s="376"/>
      <c r="HZ79" s="376"/>
      <c r="IA79" s="376"/>
      <c r="IB79" s="376"/>
      <c r="IC79" s="376"/>
      <c r="ID79" s="376"/>
      <c r="IE79" s="376"/>
      <c r="IF79" s="376"/>
      <c r="IG79" s="376"/>
      <c r="IH79" s="376"/>
      <c r="II79" s="376"/>
      <c r="IJ79" s="376"/>
      <c r="IK79" s="376"/>
      <c r="IL79" s="376"/>
      <c r="IM79" s="376"/>
      <c r="IN79" s="376"/>
      <c r="IO79" s="376"/>
      <c r="IP79" s="376"/>
      <c r="IQ79" s="376"/>
      <c r="IR79" s="376"/>
      <c r="IS79" s="376"/>
      <c r="IT79" s="376"/>
      <c r="IU79" s="376"/>
      <c r="IV79" s="376"/>
      <c r="IW79" s="376"/>
      <c r="IX79" s="376"/>
      <c r="IY79" s="376"/>
      <c r="IZ79" s="376"/>
      <c r="JA79" s="376"/>
      <c r="JB79" s="376"/>
      <c r="JC79" s="376"/>
      <c r="JD79" s="376"/>
      <c r="JE79" s="376"/>
      <c r="JF79" s="376"/>
      <c r="JG79" s="376"/>
      <c r="JH79" s="376"/>
      <c r="JI79" s="376"/>
      <c r="JJ79" s="376"/>
      <c r="JK79" s="376"/>
      <c r="JL79" s="376"/>
      <c r="JM79" s="376"/>
      <c r="JN79" s="376"/>
      <c r="JO79" s="376"/>
      <c r="JP79" s="376"/>
      <c r="JQ79" s="376"/>
      <c r="JR79" s="376"/>
      <c r="JS79" s="376"/>
      <c r="JT79" s="376"/>
      <c r="JU79" s="376"/>
      <c r="JV79" s="376"/>
      <c r="JW79" s="376"/>
      <c r="JX79" s="376"/>
      <c r="JY79" s="376"/>
      <c r="JZ79" s="376"/>
      <c r="KA79" s="376"/>
      <c r="KB79" s="376"/>
      <c r="KC79" s="376"/>
      <c r="KD79" s="376"/>
      <c r="KE79" s="376"/>
      <c r="KF79" s="376"/>
      <c r="KG79" s="376"/>
      <c r="KH79" s="376"/>
      <c r="KI79" s="376"/>
      <c r="KJ79" s="376"/>
      <c r="KK79" s="376"/>
      <c r="KL79" s="376"/>
      <c r="KM79" s="376"/>
      <c r="KN79" s="376"/>
      <c r="KO79" s="376"/>
      <c r="KP79" s="376"/>
      <c r="KQ79" s="376"/>
      <c r="KR79" s="376"/>
      <c r="KS79" s="376"/>
      <c r="KT79" s="376"/>
      <c r="KU79" s="376"/>
      <c r="KV79" s="376"/>
      <c r="KW79" s="376"/>
      <c r="KX79" s="376"/>
      <c r="KY79" s="376"/>
      <c r="KZ79" s="376"/>
      <c r="LA79" s="376"/>
      <c r="LB79" s="376"/>
      <c r="LC79" s="376"/>
      <c r="LD79" s="376"/>
      <c r="LE79" s="376"/>
      <c r="LF79" s="376"/>
      <c r="LG79" s="376"/>
      <c r="LH79" s="376"/>
      <c r="LI79" s="376"/>
    </row>
    <row r="80" spans="3:321" ht="30">
      <c r="D80" s="74">
        <v>4144</v>
      </c>
      <c r="E80" s="78" t="s">
        <v>174</v>
      </c>
      <c r="F80" s="104"/>
      <c r="G80" s="105"/>
      <c r="H80" s="105"/>
      <c r="I80" s="105"/>
      <c r="J80" s="105"/>
      <c r="K80" s="105"/>
      <c r="L80" s="105"/>
      <c r="M80" s="105"/>
      <c r="N80" s="105"/>
      <c r="O80" s="105"/>
      <c r="P80" s="105"/>
      <c r="Q80" s="106"/>
      <c r="R80" s="104"/>
      <c r="S80" s="105"/>
      <c r="T80" s="105"/>
      <c r="U80" s="105"/>
      <c r="V80" s="105"/>
      <c r="W80" s="105"/>
      <c r="X80" s="105"/>
      <c r="Y80" s="105"/>
      <c r="Z80" s="105"/>
      <c r="AA80" s="105"/>
      <c r="AB80" s="105"/>
      <c r="AC80" s="106"/>
      <c r="AD80" s="104"/>
      <c r="AE80" s="105"/>
      <c r="AF80" s="105"/>
      <c r="AG80" s="105"/>
      <c r="AH80" s="105"/>
      <c r="AI80" s="105"/>
      <c r="AJ80" s="105"/>
      <c r="AK80" s="105"/>
      <c r="AL80" s="105"/>
      <c r="AM80" s="105"/>
      <c r="AN80" s="105"/>
      <c r="AO80" s="106"/>
      <c r="AP80" s="104"/>
      <c r="AQ80" s="105"/>
      <c r="AR80" s="105"/>
      <c r="AS80" s="105"/>
      <c r="AT80" s="105"/>
      <c r="AU80" s="105"/>
      <c r="AV80" s="105"/>
      <c r="AW80" s="105"/>
      <c r="AX80" s="105"/>
      <c r="AY80" s="105"/>
      <c r="AZ80" s="105"/>
      <c r="BA80" s="106"/>
      <c r="BB80" s="104"/>
      <c r="BC80" s="105"/>
      <c r="BD80" s="105"/>
      <c r="BE80" s="105"/>
      <c r="BF80" s="105"/>
      <c r="BG80" s="105"/>
      <c r="BH80" s="105"/>
      <c r="BI80" s="105"/>
      <c r="BJ80" s="105"/>
      <c r="BK80" s="105"/>
      <c r="BL80" s="105"/>
      <c r="BM80" s="106"/>
      <c r="BN80" s="104"/>
      <c r="BO80" s="105"/>
      <c r="BP80" s="105"/>
      <c r="BQ80" s="105"/>
      <c r="BR80" s="105"/>
      <c r="BS80" s="105"/>
      <c r="BT80" s="105"/>
      <c r="BU80" s="105"/>
      <c r="BV80" s="105"/>
      <c r="BW80" s="105"/>
      <c r="BX80" s="105"/>
      <c r="BY80" s="106"/>
      <c r="BZ80" s="104"/>
      <c r="CA80" s="105"/>
      <c r="CB80" s="105"/>
      <c r="CC80" s="105"/>
      <c r="CD80" s="105"/>
      <c r="CE80" s="105"/>
      <c r="CF80" s="105"/>
      <c r="CG80" s="105"/>
      <c r="CH80" s="105"/>
      <c r="CI80" s="105"/>
      <c r="CJ80" s="105"/>
      <c r="CK80" s="105"/>
      <c r="CL80" s="104">
        <v>211397.70000000013</v>
      </c>
      <c r="CM80" s="105">
        <v>139735.81000000006</v>
      </c>
      <c r="CN80" s="105">
        <v>258231.0100000001</v>
      </c>
      <c r="CO80" s="105">
        <v>803722.28</v>
      </c>
      <c r="CP80" s="105">
        <v>180118.94000000006</v>
      </c>
      <c r="CQ80" s="105">
        <v>168900.85</v>
      </c>
      <c r="CR80" s="105">
        <v>412448.97000000003</v>
      </c>
      <c r="CS80" s="105">
        <v>432834.22999999975</v>
      </c>
      <c r="CT80" s="105">
        <v>387566.27000000008</v>
      </c>
      <c r="CU80" s="105">
        <v>223074.4200000001</v>
      </c>
      <c r="CV80" s="105">
        <v>141807.76999999999</v>
      </c>
      <c r="CW80" s="106">
        <v>464433.3600000001</v>
      </c>
      <c r="CX80" s="104">
        <v>209641.58</v>
      </c>
      <c r="CY80" s="105">
        <v>120838.94</v>
      </c>
      <c r="CZ80" s="105">
        <v>293357.86</v>
      </c>
      <c r="DA80" s="105">
        <v>411489.74</v>
      </c>
      <c r="DB80" s="105">
        <v>1498201.85</v>
      </c>
      <c r="DC80" s="105">
        <v>580096.97</v>
      </c>
      <c r="DD80" s="105">
        <v>321420.59999999998</v>
      </c>
      <c r="DE80" s="105">
        <v>156064.07999999999</v>
      </c>
      <c r="DF80" s="105">
        <v>290958.78999999998</v>
      </c>
      <c r="DG80" s="105">
        <v>212310.53</v>
      </c>
      <c r="DH80" s="105">
        <v>210630.46</v>
      </c>
      <c r="DI80" s="106">
        <v>323504.56</v>
      </c>
      <c r="DJ80" s="104">
        <v>575576.33000000007</v>
      </c>
      <c r="DK80" s="105">
        <v>154031.75999999995</v>
      </c>
      <c r="DL80" s="105">
        <v>334947.97000000003</v>
      </c>
      <c r="DM80" s="105">
        <v>591578.27999999991</v>
      </c>
      <c r="DN80" s="105">
        <v>185371.44999999995</v>
      </c>
      <c r="DO80" s="105">
        <v>249294.97</v>
      </c>
      <c r="DP80" s="105">
        <v>293141.99999999988</v>
      </c>
      <c r="DQ80" s="105">
        <v>131022.75000000004</v>
      </c>
      <c r="DR80" s="105">
        <v>624562.93999999994</v>
      </c>
      <c r="DS80" s="105">
        <v>158004.75999999995</v>
      </c>
      <c r="DT80" s="105">
        <v>162407.6700000001</v>
      </c>
      <c r="DU80" s="106">
        <v>920921.320000001</v>
      </c>
      <c r="DV80" s="337">
        <v>230455.17</v>
      </c>
      <c r="DW80" s="337">
        <v>156187.92000000001</v>
      </c>
      <c r="DX80" s="337">
        <v>318883.87</v>
      </c>
      <c r="DY80" s="337">
        <v>1161990.45</v>
      </c>
      <c r="DZ80" s="370">
        <v>223316.53</v>
      </c>
      <c r="EC80" s="373"/>
      <c r="ED80" s="373"/>
      <c r="EE80" s="373"/>
      <c r="EF80" s="373"/>
      <c r="EG80" s="373"/>
      <c r="EH80" s="376"/>
      <c r="EI80" s="376"/>
      <c r="EJ80" s="376"/>
      <c r="EK80" s="376"/>
      <c r="EL80" s="376"/>
      <c r="EM80" s="376"/>
      <c r="EN80" s="376"/>
      <c r="EO80" s="376"/>
      <c r="EP80" s="376"/>
      <c r="EQ80" s="376"/>
      <c r="ER80" s="376"/>
      <c r="ES80" s="376"/>
      <c r="ET80" s="376"/>
      <c r="EU80" s="376"/>
      <c r="EV80" s="376"/>
      <c r="EW80" s="376"/>
      <c r="EX80" s="376"/>
      <c r="EY80" s="376"/>
      <c r="EZ80" s="376"/>
      <c r="FA80" s="376"/>
      <c r="FB80" s="376"/>
      <c r="FC80" s="376"/>
      <c r="FD80" s="376"/>
      <c r="FE80" s="376"/>
      <c r="FF80" s="376"/>
      <c r="FG80" s="376"/>
      <c r="FH80" s="376"/>
      <c r="FI80" s="376"/>
      <c r="FJ80" s="376"/>
      <c r="FK80" s="376"/>
      <c r="FL80" s="376"/>
      <c r="FM80" s="376"/>
      <c r="FN80" s="376"/>
      <c r="FO80" s="376"/>
      <c r="FP80" s="376"/>
      <c r="FQ80" s="376"/>
      <c r="FR80" s="376"/>
      <c r="FS80" s="376"/>
      <c r="FT80" s="376"/>
      <c r="FU80" s="376"/>
      <c r="FV80" s="376"/>
      <c r="FW80" s="376"/>
      <c r="FX80" s="376"/>
      <c r="FY80" s="376"/>
      <c r="FZ80" s="376"/>
      <c r="GA80" s="376"/>
      <c r="GB80" s="376"/>
      <c r="GC80" s="376"/>
      <c r="GD80" s="376"/>
      <c r="GE80" s="376"/>
      <c r="GF80" s="376"/>
      <c r="GG80" s="376"/>
      <c r="GH80" s="376"/>
      <c r="GI80" s="376"/>
      <c r="GJ80" s="376"/>
      <c r="GK80" s="376"/>
      <c r="GL80" s="376"/>
      <c r="GM80" s="376"/>
      <c r="GN80" s="376"/>
      <c r="GO80" s="376"/>
      <c r="GP80" s="376"/>
      <c r="GQ80" s="376"/>
      <c r="GR80" s="376"/>
      <c r="GS80" s="376"/>
      <c r="GT80" s="376"/>
      <c r="GU80" s="376"/>
      <c r="GV80" s="376"/>
      <c r="GW80" s="376"/>
      <c r="GX80" s="376"/>
      <c r="GY80" s="376"/>
      <c r="GZ80" s="376"/>
      <c r="HA80" s="376"/>
      <c r="HB80" s="376"/>
      <c r="HC80" s="376"/>
      <c r="HD80" s="376"/>
      <c r="HE80" s="376"/>
      <c r="HF80" s="376"/>
      <c r="HG80" s="376"/>
      <c r="HH80" s="376"/>
      <c r="HI80" s="376"/>
      <c r="HJ80" s="376"/>
      <c r="HK80" s="376"/>
      <c r="HL80" s="376"/>
      <c r="HM80" s="376"/>
      <c r="HN80" s="376"/>
      <c r="HO80" s="376"/>
      <c r="HP80" s="376"/>
      <c r="HQ80" s="376"/>
      <c r="HR80" s="376"/>
      <c r="HS80" s="376"/>
      <c r="HT80" s="376"/>
      <c r="HU80" s="376"/>
      <c r="HV80" s="376"/>
      <c r="HW80" s="376"/>
      <c r="HX80" s="376"/>
      <c r="HY80" s="376"/>
      <c r="HZ80" s="376"/>
      <c r="IA80" s="376"/>
      <c r="IB80" s="376"/>
      <c r="IC80" s="376"/>
      <c r="ID80" s="376"/>
      <c r="IE80" s="376"/>
      <c r="IF80" s="376"/>
      <c r="IG80" s="376"/>
      <c r="IH80" s="376"/>
      <c r="II80" s="376"/>
      <c r="IJ80" s="376"/>
      <c r="IK80" s="376"/>
      <c r="IL80" s="376"/>
      <c r="IM80" s="376"/>
      <c r="IN80" s="376"/>
      <c r="IO80" s="376"/>
      <c r="IP80" s="376"/>
      <c r="IQ80" s="376"/>
      <c r="IR80" s="376"/>
      <c r="IS80" s="376"/>
      <c r="IT80" s="376"/>
      <c r="IU80" s="376"/>
      <c r="IV80" s="376"/>
      <c r="IW80" s="376"/>
      <c r="IX80" s="376"/>
      <c r="IY80" s="376"/>
      <c r="IZ80" s="376"/>
      <c r="JA80" s="376"/>
      <c r="JB80" s="376"/>
      <c r="JC80" s="376"/>
      <c r="JD80" s="376"/>
      <c r="JE80" s="376"/>
      <c r="JF80" s="376"/>
      <c r="JG80" s="376"/>
      <c r="JH80" s="376"/>
      <c r="JI80" s="376"/>
      <c r="JJ80" s="376"/>
      <c r="JK80" s="376"/>
      <c r="JL80" s="376"/>
      <c r="JM80" s="376"/>
      <c r="JN80" s="376"/>
      <c r="JO80" s="376"/>
      <c r="JP80" s="376"/>
      <c r="JQ80" s="376"/>
      <c r="JR80" s="376"/>
      <c r="JS80" s="376"/>
      <c r="JT80" s="376"/>
      <c r="JU80" s="376"/>
      <c r="JV80" s="376"/>
      <c r="JW80" s="376"/>
      <c r="JX80" s="376"/>
      <c r="JY80" s="376"/>
      <c r="JZ80" s="376"/>
      <c r="KA80" s="376"/>
      <c r="KB80" s="376"/>
      <c r="KC80" s="376"/>
      <c r="KD80" s="376"/>
      <c r="KE80" s="376"/>
      <c r="KF80" s="376"/>
      <c r="KG80" s="376"/>
      <c r="KH80" s="376"/>
      <c r="KI80" s="376"/>
      <c r="KJ80" s="376"/>
      <c r="KK80" s="376"/>
      <c r="KL80" s="376"/>
      <c r="KM80" s="376"/>
      <c r="KN80" s="376"/>
      <c r="KO80" s="376"/>
      <c r="KP80" s="376"/>
      <c r="KQ80" s="376"/>
      <c r="KR80" s="376"/>
      <c r="KS80" s="376"/>
      <c r="KT80" s="376"/>
      <c r="KU80" s="376"/>
      <c r="KV80" s="376"/>
      <c r="KW80" s="376"/>
      <c r="KX80" s="376"/>
      <c r="KY80" s="376"/>
      <c r="KZ80" s="376"/>
      <c r="LA80" s="376"/>
      <c r="LB80" s="376"/>
      <c r="LC80" s="376"/>
      <c r="LD80" s="376"/>
      <c r="LE80" s="376"/>
      <c r="LF80" s="376"/>
      <c r="LG80" s="376"/>
      <c r="LH80" s="376"/>
      <c r="LI80" s="376"/>
    </row>
    <row r="81" spans="3:321">
      <c r="D81" s="74">
        <v>4145</v>
      </c>
      <c r="E81" s="78" t="s">
        <v>176</v>
      </c>
      <c r="F81" s="104"/>
      <c r="G81" s="105"/>
      <c r="H81" s="105"/>
      <c r="I81" s="105"/>
      <c r="J81" s="105"/>
      <c r="K81" s="105"/>
      <c r="L81" s="105"/>
      <c r="M81" s="105"/>
      <c r="N81" s="105"/>
      <c r="O81" s="105"/>
      <c r="P81" s="105"/>
      <c r="Q81" s="106"/>
      <c r="R81" s="104"/>
      <c r="S81" s="105"/>
      <c r="T81" s="105"/>
      <c r="U81" s="105"/>
      <c r="V81" s="105"/>
      <c r="W81" s="105"/>
      <c r="X81" s="105"/>
      <c r="Y81" s="105"/>
      <c r="Z81" s="105"/>
      <c r="AA81" s="105"/>
      <c r="AB81" s="105"/>
      <c r="AC81" s="106"/>
      <c r="AD81" s="104"/>
      <c r="AE81" s="105"/>
      <c r="AF81" s="105"/>
      <c r="AG81" s="105"/>
      <c r="AH81" s="105"/>
      <c r="AI81" s="105"/>
      <c r="AJ81" s="105"/>
      <c r="AK81" s="105"/>
      <c r="AL81" s="105"/>
      <c r="AM81" s="105"/>
      <c r="AN81" s="105"/>
      <c r="AO81" s="106"/>
      <c r="AP81" s="104"/>
      <c r="AQ81" s="105"/>
      <c r="AR81" s="105"/>
      <c r="AS81" s="105"/>
      <c r="AT81" s="105"/>
      <c r="AU81" s="105"/>
      <c r="AV81" s="105"/>
      <c r="AW81" s="105"/>
      <c r="AX81" s="105"/>
      <c r="AY81" s="105"/>
      <c r="AZ81" s="105"/>
      <c r="BA81" s="106"/>
      <c r="BB81" s="104"/>
      <c r="BC81" s="105"/>
      <c r="BD81" s="105"/>
      <c r="BE81" s="105"/>
      <c r="BF81" s="105"/>
      <c r="BG81" s="105"/>
      <c r="BH81" s="105"/>
      <c r="BI81" s="105"/>
      <c r="BJ81" s="105"/>
      <c r="BK81" s="105"/>
      <c r="BL81" s="105"/>
      <c r="BM81" s="106"/>
      <c r="BN81" s="104"/>
      <c r="BO81" s="105"/>
      <c r="BP81" s="105"/>
      <c r="BQ81" s="105"/>
      <c r="BR81" s="105"/>
      <c r="BS81" s="105"/>
      <c r="BT81" s="105"/>
      <c r="BU81" s="105"/>
      <c r="BV81" s="105"/>
      <c r="BW81" s="105"/>
      <c r="BX81" s="105"/>
      <c r="BY81" s="106"/>
      <c r="BZ81" s="104"/>
      <c r="CA81" s="105"/>
      <c r="CB81" s="105"/>
      <c r="CC81" s="105"/>
      <c r="CD81" s="105"/>
      <c r="CE81" s="105"/>
      <c r="CF81" s="105"/>
      <c r="CG81" s="105"/>
      <c r="CH81" s="105"/>
      <c r="CI81" s="105"/>
      <c r="CJ81" s="105"/>
      <c r="CK81" s="105"/>
      <c r="CL81" s="104">
        <v>4112.79</v>
      </c>
      <c r="CM81" s="105">
        <v>33289.14</v>
      </c>
      <c r="CN81" s="105">
        <v>58328.62</v>
      </c>
      <c r="CO81" s="105">
        <v>88032.74000000002</v>
      </c>
      <c r="CP81" s="105">
        <v>88161.300000000017</v>
      </c>
      <c r="CQ81" s="105">
        <v>84099.11</v>
      </c>
      <c r="CR81" s="105">
        <v>66646.719999999987</v>
      </c>
      <c r="CS81" s="105">
        <v>30573.73</v>
      </c>
      <c r="CT81" s="105">
        <v>163148.0799999999</v>
      </c>
      <c r="CU81" s="105">
        <v>103825.34000000001</v>
      </c>
      <c r="CV81" s="105">
        <v>89477.15</v>
      </c>
      <c r="CW81" s="106">
        <v>256196.28999999998</v>
      </c>
      <c r="CX81" s="104">
        <v>4423.3999999999996</v>
      </c>
      <c r="CY81" s="105">
        <v>79080.740000000005</v>
      </c>
      <c r="CZ81" s="105">
        <v>75331.81</v>
      </c>
      <c r="DA81" s="105">
        <v>60242.91</v>
      </c>
      <c r="DB81" s="105">
        <v>89938.06</v>
      </c>
      <c r="DC81" s="105">
        <v>63346.15</v>
      </c>
      <c r="DD81" s="105">
        <v>70752.5</v>
      </c>
      <c r="DE81" s="105">
        <v>62237.52</v>
      </c>
      <c r="DF81" s="105">
        <v>68252.14</v>
      </c>
      <c r="DG81" s="105">
        <v>123670.39999999999</v>
      </c>
      <c r="DH81" s="105">
        <v>87898.36</v>
      </c>
      <c r="DI81" s="106">
        <v>163929.72</v>
      </c>
      <c r="DJ81" s="104">
        <v>2327.3399999999997</v>
      </c>
      <c r="DK81" s="105">
        <v>18059.009999999998</v>
      </c>
      <c r="DL81" s="105">
        <v>105509.05</v>
      </c>
      <c r="DM81" s="105">
        <v>88140.11</v>
      </c>
      <c r="DN81" s="105">
        <v>22003.85</v>
      </c>
      <c r="DO81" s="105">
        <v>71635.95</v>
      </c>
      <c r="DP81" s="105">
        <v>131594.75</v>
      </c>
      <c r="DQ81" s="105">
        <v>70128.929999999993</v>
      </c>
      <c r="DR81" s="105">
        <v>81326.840000000011</v>
      </c>
      <c r="DS81" s="105">
        <v>101200.34999999999</v>
      </c>
      <c r="DT81" s="105">
        <v>72027.41</v>
      </c>
      <c r="DU81" s="106">
        <v>158120.49000000002</v>
      </c>
      <c r="DV81" s="337">
        <v>9195.36</v>
      </c>
      <c r="DW81" s="337">
        <v>16224.6</v>
      </c>
      <c r="DX81" s="337">
        <v>138622.34</v>
      </c>
      <c r="DY81" s="337">
        <v>25604.99</v>
      </c>
      <c r="DZ81" s="370">
        <v>76279.149999999994</v>
      </c>
      <c r="EC81" s="373"/>
      <c r="ED81" s="373"/>
      <c r="EE81" s="373"/>
      <c r="EF81" s="373"/>
      <c r="EG81" s="373"/>
      <c r="EH81" s="376"/>
      <c r="EI81" s="376"/>
      <c r="EJ81" s="376"/>
      <c r="EK81" s="376"/>
      <c r="EL81" s="376"/>
      <c r="EM81" s="376"/>
      <c r="EN81" s="376"/>
      <c r="EO81" s="376"/>
      <c r="EP81" s="376"/>
      <c r="EQ81" s="376"/>
      <c r="ER81" s="376"/>
      <c r="ES81" s="376"/>
      <c r="ET81" s="376"/>
      <c r="EU81" s="376"/>
      <c r="EV81" s="376"/>
      <c r="EW81" s="376"/>
      <c r="EX81" s="376"/>
      <c r="EY81" s="376"/>
      <c r="EZ81" s="376"/>
      <c r="FA81" s="376"/>
      <c r="FB81" s="376"/>
      <c r="FC81" s="376"/>
      <c r="FD81" s="376"/>
      <c r="FE81" s="376"/>
      <c r="FF81" s="376"/>
      <c r="FG81" s="376"/>
      <c r="FH81" s="376"/>
      <c r="FI81" s="376"/>
      <c r="FJ81" s="376"/>
      <c r="FK81" s="376"/>
      <c r="FL81" s="376"/>
      <c r="FM81" s="376"/>
      <c r="FN81" s="376"/>
      <c r="FO81" s="376"/>
      <c r="FP81" s="376"/>
      <c r="FQ81" s="376"/>
      <c r="FR81" s="376"/>
      <c r="FS81" s="376"/>
      <c r="FT81" s="376"/>
      <c r="FU81" s="376"/>
      <c r="FV81" s="376"/>
      <c r="FW81" s="376"/>
      <c r="FX81" s="376"/>
      <c r="FY81" s="376"/>
      <c r="FZ81" s="376"/>
      <c r="GA81" s="376"/>
      <c r="GB81" s="376"/>
      <c r="GC81" s="376"/>
      <c r="GD81" s="376"/>
      <c r="GE81" s="376"/>
      <c r="GF81" s="376"/>
      <c r="GG81" s="376"/>
      <c r="GH81" s="376"/>
      <c r="GI81" s="376"/>
      <c r="GJ81" s="376"/>
      <c r="GK81" s="376"/>
      <c r="GL81" s="376"/>
      <c r="GM81" s="376"/>
      <c r="GN81" s="376"/>
      <c r="GO81" s="376"/>
      <c r="GP81" s="376"/>
      <c r="GQ81" s="376"/>
      <c r="GR81" s="376"/>
      <c r="GS81" s="376"/>
      <c r="GT81" s="376"/>
      <c r="GU81" s="376"/>
      <c r="GV81" s="376"/>
      <c r="GW81" s="376"/>
      <c r="GX81" s="376"/>
      <c r="GY81" s="376"/>
      <c r="GZ81" s="376"/>
      <c r="HA81" s="376"/>
      <c r="HB81" s="376"/>
      <c r="HC81" s="376"/>
      <c r="HD81" s="376"/>
      <c r="HE81" s="376"/>
      <c r="HF81" s="376"/>
      <c r="HG81" s="376"/>
      <c r="HH81" s="376"/>
      <c r="HI81" s="376"/>
      <c r="HJ81" s="376"/>
      <c r="HK81" s="376"/>
      <c r="HL81" s="376"/>
      <c r="HM81" s="376"/>
      <c r="HN81" s="376"/>
      <c r="HO81" s="376"/>
      <c r="HP81" s="376"/>
      <c r="HQ81" s="376"/>
      <c r="HR81" s="376"/>
      <c r="HS81" s="376"/>
      <c r="HT81" s="376"/>
      <c r="HU81" s="376"/>
      <c r="HV81" s="376"/>
      <c r="HW81" s="376"/>
      <c r="HX81" s="376"/>
      <c r="HY81" s="376"/>
      <c r="HZ81" s="376"/>
      <c r="IA81" s="376"/>
      <c r="IB81" s="376"/>
      <c r="IC81" s="376"/>
      <c r="ID81" s="376"/>
      <c r="IE81" s="376"/>
      <c r="IF81" s="376"/>
      <c r="IG81" s="376"/>
      <c r="IH81" s="376"/>
      <c r="II81" s="376"/>
      <c r="IJ81" s="376"/>
      <c r="IK81" s="376"/>
      <c r="IL81" s="376"/>
      <c r="IM81" s="376"/>
      <c r="IN81" s="376"/>
      <c r="IO81" s="376"/>
      <c r="IP81" s="376"/>
      <c r="IQ81" s="376"/>
      <c r="IR81" s="376"/>
      <c r="IS81" s="376"/>
      <c r="IT81" s="376"/>
      <c r="IU81" s="376"/>
      <c r="IV81" s="376"/>
      <c r="IW81" s="376"/>
      <c r="IX81" s="376"/>
      <c r="IY81" s="376"/>
      <c r="IZ81" s="376"/>
      <c r="JA81" s="376"/>
      <c r="JB81" s="376"/>
      <c r="JC81" s="376"/>
      <c r="JD81" s="376"/>
      <c r="JE81" s="376"/>
      <c r="JF81" s="376"/>
      <c r="JG81" s="376"/>
      <c r="JH81" s="376"/>
      <c r="JI81" s="376"/>
      <c r="JJ81" s="376"/>
      <c r="JK81" s="376"/>
      <c r="JL81" s="376"/>
      <c r="JM81" s="376"/>
      <c r="JN81" s="376"/>
      <c r="JO81" s="376"/>
      <c r="JP81" s="376"/>
      <c r="JQ81" s="376"/>
      <c r="JR81" s="376"/>
      <c r="JS81" s="376"/>
      <c r="JT81" s="376"/>
      <c r="JU81" s="376"/>
      <c r="JV81" s="376"/>
      <c r="JW81" s="376"/>
      <c r="JX81" s="376"/>
      <c r="JY81" s="376"/>
      <c r="JZ81" s="376"/>
      <c r="KA81" s="376"/>
      <c r="KB81" s="376"/>
      <c r="KC81" s="376"/>
      <c r="KD81" s="376"/>
      <c r="KE81" s="376"/>
      <c r="KF81" s="376"/>
      <c r="KG81" s="376"/>
      <c r="KH81" s="376"/>
      <c r="KI81" s="376"/>
      <c r="KJ81" s="376"/>
      <c r="KK81" s="376"/>
      <c r="KL81" s="376"/>
      <c r="KM81" s="376"/>
      <c r="KN81" s="376"/>
      <c r="KO81" s="376"/>
      <c r="KP81" s="376"/>
      <c r="KQ81" s="376"/>
      <c r="KR81" s="376"/>
      <c r="KS81" s="376"/>
      <c r="KT81" s="376"/>
      <c r="KU81" s="376"/>
      <c r="KV81" s="376"/>
      <c r="KW81" s="376"/>
      <c r="KX81" s="376"/>
      <c r="KY81" s="376"/>
      <c r="KZ81" s="376"/>
      <c r="LA81" s="376"/>
      <c r="LB81" s="376"/>
      <c r="LC81" s="376"/>
      <c r="LD81" s="376"/>
      <c r="LE81" s="376"/>
      <c r="LF81" s="376"/>
      <c r="LG81" s="376"/>
      <c r="LH81" s="376"/>
      <c r="LI81" s="376"/>
    </row>
    <row r="82" spans="3:321" ht="30">
      <c r="D82" s="74">
        <v>4146</v>
      </c>
      <c r="E82" s="78" t="s">
        <v>178</v>
      </c>
      <c r="F82" s="104"/>
      <c r="G82" s="105"/>
      <c r="H82" s="105"/>
      <c r="I82" s="105"/>
      <c r="J82" s="105"/>
      <c r="K82" s="105"/>
      <c r="L82" s="105"/>
      <c r="M82" s="105"/>
      <c r="N82" s="105"/>
      <c r="O82" s="105"/>
      <c r="P82" s="105"/>
      <c r="Q82" s="106"/>
      <c r="R82" s="104"/>
      <c r="S82" s="105"/>
      <c r="T82" s="105"/>
      <c r="U82" s="105"/>
      <c r="V82" s="105"/>
      <c r="W82" s="105"/>
      <c r="X82" s="105"/>
      <c r="Y82" s="105"/>
      <c r="Z82" s="105"/>
      <c r="AA82" s="105"/>
      <c r="AB82" s="105"/>
      <c r="AC82" s="106"/>
      <c r="AD82" s="104"/>
      <c r="AE82" s="105"/>
      <c r="AF82" s="105"/>
      <c r="AG82" s="105"/>
      <c r="AH82" s="105"/>
      <c r="AI82" s="105"/>
      <c r="AJ82" s="105"/>
      <c r="AK82" s="105"/>
      <c r="AL82" s="105"/>
      <c r="AM82" s="105"/>
      <c r="AN82" s="105"/>
      <c r="AO82" s="106"/>
      <c r="AP82" s="104"/>
      <c r="AQ82" s="105"/>
      <c r="AR82" s="105"/>
      <c r="AS82" s="105"/>
      <c r="AT82" s="105"/>
      <c r="AU82" s="105"/>
      <c r="AV82" s="105"/>
      <c r="AW82" s="105"/>
      <c r="AX82" s="105"/>
      <c r="AY82" s="105"/>
      <c r="AZ82" s="105"/>
      <c r="BA82" s="106"/>
      <c r="BB82" s="104"/>
      <c r="BC82" s="105"/>
      <c r="BD82" s="105"/>
      <c r="BE82" s="105"/>
      <c r="BF82" s="105"/>
      <c r="BG82" s="105"/>
      <c r="BH82" s="105"/>
      <c r="BI82" s="105"/>
      <c r="BJ82" s="105"/>
      <c r="BK82" s="105"/>
      <c r="BL82" s="105"/>
      <c r="BM82" s="106"/>
      <c r="BN82" s="104"/>
      <c r="BO82" s="105"/>
      <c r="BP82" s="105"/>
      <c r="BQ82" s="105"/>
      <c r="BR82" s="105"/>
      <c r="BS82" s="105"/>
      <c r="BT82" s="105"/>
      <c r="BU82" s="105"/>
      <c r="BV82" s="105"/>
      <c r="BW82" s="105"/>
      <c r="BX82" s="105"/>
      <c r="BY82" s="106"/>
      <c r="BZ82" s="104"/>
      <c r="CA82" s="105"/>
      <c r="CB82" s="105"/>
      <c r="CC82" s="105"/>
      <c r="CD82" s="105"/>
      <c r="CE82" s="105"/>
      <c r="CF82" s="105"/>
      <c r="CG82" s="105"/>
      <c r="CH82" s="105"/>
      <c r="CI82" s="105"/>
      <c r="CJ82" s="105"/>
      <c r="CK82" s="105"/>
      <c r="CL82" s="104">
        <v>19164.340000000011</v>
      </c>
      <c r="CM82" s="105">
        <v>76479.920000000042</v>
      </c>
      <c r="CN82" s="105">
        <v>174865.26000000056</v>
      </c>
      <c r="CO82" s="105">
        <v>86185.309999999808</v>
      </c>
      <c r="CP82" s="105">
        <v>70042.270000000062</v>
      </c>
      <c r="CQ82" s="105">
        <v>62793.540000000299</v>
      </c>
      <c r="CR82" s="105">
        <v>85215.149999999732</v>
      </c>
      <c r="CS82" s="105">
        <v>29267.81</v>
      </c>
      <c r="CT82" s="105">
        <v>163460.76000000027</v>
      </c>
      <c r="CU82" s="105">
        <v>81544.769999999917</v>
      </c>
      <c r="CV82" s="105">
        <v>165439.28999999989</v>
      </c>
      <c r="CW82" s="106">
        <v>185721.0700000003</v>
      </c>
      <c r="CX82" s="104">
        <v>27929.279999999999</v>
      </c>
      <c r="CY82" s="105">
        <v>51253.05</v>
      </c>
      <c r="CZ82" s="105">
        <v>206416.62</v>
      </c>
      <c r="DA82" s="105">
        <v>103292.76</v>
      </c>
      <c r="DB82" s="105">
        <v>142691.85</v>
      </c>
      <c r="DC82" s="105">
        <v>62644.86</v>
      </c>
      <c r="DD82" s="105">
        <v>210170.74</v>
      </c>
      <c r="DE82" s="105">
        <v>41634.53</v>
      </c>
      <c r="DF82" s="105">
        <v>126349.77</v>
      </c>
      <c r="DG82" s="105">
        <v>375873.86</v>
      </c>
      <c r="DH82" s="105">
        <v>86475.75</v>
      </c>
      <c r="DI82" s="106">
        <v>226735.32</v>
      </c>
      <c r="DJ82" s="104">
        <v>26550.260000000002</v>
      </c>
      <c r="DK82" s="105">
        <v>113905.23</v>
      </c>
      <c r="DL82" s="105">
        <v>88963.790000000008</v>
      </c>
      <c r="DM82" s="105">
        <v>609011.47</v>
      </c>
      <c r="DN82" s="105">
        <v>89091.720000000045</v>
      </c>
      <c r="DO82" s="105">
        <v>109250.87000000004</v>
      </c>
      <c r="DP82" s="105">
        <v>83487.58</v>
      </c>
      <c r="DQ82" s="105">
        <v>38868.05999999999</v>
      </c>
      <c r="DR82" s="105">
        <v>52794.389999999985</v>
      </c>
      <c r="DS82" s="105">
        <v>91109.239999999991</v>
      </c>
      <c r="DT82" s="105">
        <v>269060.28000000038</v>
      </c>
      <c r="DU82" s="106">
        <v>529674.18000000005</v>
      </c>
      <c r="DV82" s="337">
        <v>59821.79</v>
      </c>
      <c r="DW82" s="337">
        <v>88876.09</v>
      </c>
      <c r="DX82" s="337">
        <v>301607.74</v>
      </c>
      <c r="DY82" s="337">
        <v>592025.06000000006</v>
      </c>
      <c r="DZ82" s="370">
        <v>840885.98</v>
      </c>
      <c r="EC82" s="373"/>
      <c r="ED82" s="373"/>
      <c r="EE82" s="373"/>
      <c r="EF82" s="373"/>
      <c r="EG82" s="373"/>
      <c r="EH82" s="376"/>
      <c r="EI82" s="376"/>
      <c r="EJ82" s="376"/>
      <c r="EK82" s="376"/>
      <c r="EL82" s="376"/>
      <c r="EM82" s="376"/>
      <c r="EN82" s="376"/>
      <c r="EO82" s="376"/>
      <c r="EP82" s="376"/>
      <c r="EQ82" s="376"/>
      <c r="ER82" s="376"/>
      <c r="ES82" s="376"/>
      <c r="ET82" s="376"/>
      <c r="EU82" s="376"/>
      <c r="EV82" s="376"/>
      <c r="EW82" s="376"/>
      <c r="EX82" s="376"/>
      <c r="EY82" s="376"/>
      <c r="EZ82" s="376"/>
      <c r="FA82" s="376"/>
      <c r="FB82" s="376"/>
      <c r="FC82" s="376"/>
      <c r="FD82" s="376"/>
      <c r="FE82" s="376"/>
      <c r="FF82" s="376"/>
      <c r="FG82" s="376"/>
      <c r="FH82" s="376"/>
      <c r="FI82" s="376"/>
      <c r="FJ82" s="376"/>
      <c r="FK82" s="376"/>
      <c r="FL82" s="376"/>
      <c r="FM82" s="376"/>
      <c r="FN82" s="376"/>
      <c r="FO82" s="376"/>
      <c r="FP82" s="376"/>
      <c r="FQ82" s="376"/>
      <c r="FR82" s="376"/>
      <c r="FS82" s="376"/>
      <c r="FT82" s="376"/>
      <c r="FU82" s="376"/>
      <c r="FV82" s="376"/>
      <c r="FW82" s="376"/>
      <c r="FX82" s="376"/>
      <c r="FY82" s="376"/>
      <c r="FZ82" s="376"/>
      <c r="GA82" s="376"/>
      <c r="GB82" s="376"/>
      <c r="GC82" s="376"/>
      <c r="GD82" s="376"/>
      <c r="GE82" s="376"/>
      <c r="GF82" s="376"/>
      <c r="GG82" s="376"/>
      <c r="GH82" s="376"/>
      <c r="GI82" s="376"/>
      <c r="GJ82" s="376"/>
      <c r="GK82" s="376"/>
      <c r="GL82" s="376"/>
      <c r="GM82" s="376"/>
      <c r="GN82" s="376"/>
      <c r="GO82" s="376"/>
      <c r="GP82" s="376"/>
      <c r="GQ82" s="376"/>
      <c r="GR82" s="376"/>
      <c r="GS82" s="376"/>
      <c r="GT82" s="376"/>
      <c r="GU82" s="376"/>
      <c r="GV82" s="376"/>
      <c r="GW82" s="376"/>
      <c r="GX82" s="376"/>
      <c r="GY82" s="376"/>
      <c r="GZ82" s="376"/>
      <c r="HA82" s="376"/>
      <c r="HB82" s="376"/>
      <c r="HC82" s="376"/>
      <c r="HD82" s="376"/>
      <c r="HE82" s="376"/>
      <c r="HF82" s="376"/>
      <c r="HG82" s="376"/>
      <c r="HH82" s="376"/>
      <c r="HI82" s="376"/>
      <c r="HJ82" s="376"/>
      <c r="HK82" s="376"/>
      <c r="HL82" s="376"/>
      <c r="HM82" s="376"/>
      <c r="HN82" s="376"/>
      <c r="HO82" s="376"/>
      <c r="HP82" s="376"/>
      <c r="HQ82" s="376"/>
      <c r="HR82" s="376"/>
      <c r="HS82" s="376"/>
      <c r="HT82" s="376"/>
      <c r="HU82" s="376"/>
      <c r="HV82" s="376"/>
      <c r="HW82" s="376"/>
      <c r="HX82" s="376"/>
      <c r="HY82" s="376"/>
      <c r="HZ82" s="376"/>
      <c r="IA82" s="376"/>
      <c r="IB82" s="376"/>
      <c r="IC82" s="376"/>
      <c r="ID82" s="376"/>
      <c r="IE82" s="376"/>
      <c r="IF82" s="376"/>
      <c r="IG82" s="376"/>
      <c r="IH82" s="376"/>
      <c r="II82" s="376"/>
      <c r="IJ82" s="376"/>
      <c r="IK82" s="376"/>
      <c r="IL82" s="376"/>
      <c r="IM82" s="376"/>
      <c r="IN82" s="376"/>
      <c r="IO82" s="376"/>
      <c r="IP82" s="376"/>
      <c r="IQ82" s="376"/>
      <c r="IR82" s="376"/>
      <c r="IS82" s="376"/>
      <c r="IT82" s="376"/>
      <c r="IU82" s="376"/>
      <c r="IV82" s="376"/>
      <c r="IW82" s="376"/>
      <c r="IX82" s="376"/>
      <c r="IY82" s="376"/>
      <c r="IZ82" s="376"/>
      <c r="JA82" s="376"/>
      <c r="JB82" s="376"/>
      <c r="JC82" s="376"/>
      <c r="JD82" s="376"/>
      <c r="JE82" s="376"/>
      <c r="JF82" s="376"/>
      <c r="JG82" s="376"/>
      <c r="JH82" s="376"/>
      <c r="JI82" s="376"/>
      <c r="JJ82" s="376"/>
      <c r="JK82" s="376"/>
      <c r="JL82" s="376"/>
      <c r="JM82" s="376"/>
      <c r="JN82" s="376"/>
      <c r="JO82" s="376"/>
      <c r="JP82" s="376"/>
      <c r="JQ82" s="376"/>
      <c r="JR82" s="376"/>
      <c r="JS82" s="376"/>
      <c r="JT82" s="376"/>
      <c r="JU82" s="376"/>
      <c r="JV82" s="376"/>
      <c r="JW82" s="376"/>
      <c r="JX82" s="376"/>
      <c r="JY82" s="376"/>
      <c r="JZ82" s="376"/>
      <c r="KA82" s="376"/>
      <c r="KB82" s="376"/>
      <c r="KC82" s="376"/>
      <c r="KD82" s="376"/>
      <c r="KE82" s="376"/>
      <c r="KF82" s="376"/>
      <c r="KG82" s="376"/>
      <c r="KH82" s="376"/>
      <c r="KI82" s="376"/>
      <c r="KJ82" s="376"/>
      <c r="KK82" s="376"/>
      <c r="KL82" s="376"/>
      <c r="KM82" s="376"/>
      <c r="KN82" s="376"/>
      <c r="KO82" s="376"/>
      <c r="KP82" s="376"/>
      <c r="KQ82" s="376"/>
      <c r="KR82" s="376"/>
      <c r="KS82" s="376"/>
      <c r="KT82" s="376"/>
      <c r="KU82" s="376"/>
      <c r="KV82" s="376"/>
      <c r="KW82" s="376"/>
      <c r="KX82" s="376"/>
      <c r="KY82" s="376"/>
      <c r="KZ82" s="376"/>
      <c r="LA82" s="376"/>
      <c r="LB82" s="376"/>
      <c r="LC82" s="376"/>
      <c r="LD82" s="376"/>
      <c r="LE82" s="376"/>
      <c r="LF82" s="376"/>
      <c r="LG82" s="376"/>
      <c r="LH82" s="376"/>
      <c r="LI82" s="376"/>
    </row>
    <row r="83" spans="3:321" ht="30">
      <c r="D83" s="74">
        <v>4147</v>
      </c>
      <c r="E83" s="78" t="s">
        <v>180</v>
      </c>
      <c r="F83" s="104"/>
      <c r="G83" s="105"/>
      <c r="H83" s="105"/>
      <c r="I83" s="105"/>
      <c r="J83" s="105"/>
      <c r="K83" s="105"/>
      <c r="L83" s="105"/>
      <c r="M83" s="105"/>
      <c r="N83" s="105"/>
      <c r="O83" s="105"/>
      <c r="P83" s="105"/>
      <c r="Q83" s="106"/>
      <c r="R83" s="104"/>
      <c r="S83" s="105"/>
      <c r="T83" s="105"/>
      <c r="U83" s="105"/>
      <c r="V83" s="105"/>
      <c r="W83" s="105"/>
      <c r="X83" s="105"/>
      <c r="Y83" s="105"/>
      <c r="Z83" s="105"/>
      <c r="AA83" s="105"/>
      <c r="AB83" s="105"/>
      <c r="AC83" s="106"/>
      <c r="AD83" s="104"/>
      <c r="AE83" s="105"/>
      <c r="AF83" s="105"/>
      <c r="AG83" s="105"/>
      <c r="AH83" s="105"/>
      <c r="AI83" s="105"/>
      <c r="AJ83" s="105"/>
      <c r="AK83" s="105"/>
      <c r="AL83" s="105"/>
      <c r="AM83" s="105"/>
      <c r="AN83" s="105"/>
      <c r="AO83" s="106"/>
      <c r="AP83" s="104"/>
      <c r="AQ83" s="105"/>
      <c r="AR83" s="105"/>
      <c r="AS83" s="105"/>
      <c r="AT83" s="105"/>
      <c r="AU83" s="105"/>
      <c r="AV83" s="105"/>
      <c r="AW83" s="105"/>
      <c r="AX83" s="105"/>
      <c r="AY83" s="105"/>
      <c r="AZ83" s="105"/>
      <c r="BA83" s="106"/>
      <c r="BB83" s="104"/>
      <c r="BC83" s="105"/>
      <c r="BD83" s="105"/>
      <c r="BE83" s="105"/>
      <c r="BF83" s="105"/>
      <c r="BG83" s="105"/>
      <c r="BH83" s="105"/>
      <c r="BI83" s="105"/>
      <c r="BJ83" s="105"/>
      <c r="BK83" s="105"/>
      <c r="BL83" s="105"/>
      <c r="BM83" s="106"/>
      <c r="BN83" s="104"/>
      <c r="BO83" s="105"/>
      <c r="BP83" s="105"/>
      <c r="BQ83" s="105"/>
      <c r="BR83" s="105"/>
      <c r="BS83" s="105"/>
      <c r="BT83" s="105"/>
      <c r="BU83" s="105"/>
      <c r="BV83" s="105"/>
      <c r="BW83" s="105"/>
      <c r="BX83" s="105"/>
      <c r="BY83" s="106"/>
      <c r="BZ83" s="104"/>
      <c r="CA83" s="105"/>
      <c r="CB83" s="105"/>
      <c r="CC83" s="105"/>
      <c r="CD83" s="105"/>
      <c r="CE83" s="105"/>
      <c r="CF83" s="105"/>
      <c r="CG83" s="105"/>
      <c r="CH83" s="105"/>
      <c r="CI83" s="105"/>
      <c r="CJ83" s="105"/>
      <c r="CK83" s="105"/>
      <c r="CL83" s="104">
        <v>575542.00000000035</v>
      </c>
      <c r="CM83" s="105">
        <v>1569357.430000002</v>
      </c>
      <c r="CN83" s="105">
        <v>965269.03000000108</v>
      </c>
      <c r="CO83" s="105">
        <v>1958614.35</v>
      </c>
      <c r="CP83" s="105">
        <v>1144959.3800000013</v>
      </c>
      <c r="CQ83" s="105">
        <v>1217090.4000000015</v>
      </c>
      <c r="CR83" s="105">
        <v>1990417.9600000046</v>
      </c>
      <c r="CS83" s="105">
        <v>1689489.1800000062</v>
      </c>
      <c r="CT83" s="105">
        <v>1488943.2700000009</v>
      </c>
      <c r="CU83" s="105">
        <v>2219343.7900000028</v>
      </c>
      <c r="CV83" s="105">
        <v>1087658.1300000006</v>
      </c>
      <c r="CW83" s="106">
        <v>5123340.8499999736</v>
      </c>
      <c r="CX83" s="104">
        <v>972449.82</v>
      </c>
      <c r="CY83" s="105">
        <v>1449174.69</v>
      </c>
      <c r="CZ83" s="105">
        <v>1486845.05</v>
      </c>
      <c r="DA83" s="105">
        <v>2139753.61</v>
      </c>
      <c r="DB83" s="105">
        <v>1210738.6299999999</v>
      </c>
      <c r="DC83" s="105">
        <v>2076644.58</v>
      </c>
      <c r="DD83" s="105">
        <v>3354826.67</v>
      </c>
      <c r="DE83" s="105">
        <v>981856.09</v>
      </c>
      <c r="DF83" s="105">
        <v>2005780.81</v>
      </c>
      <c r="DG83" s="105">
        <v>2325179.6</v>
      </c>
      <c r="DH83" s="105">
        <v>1862186.98</v>
      </c>
      <c r="DI83" s="106">
        <v>5403171.1699999999</v>
      </c>
      <c r="DJ83" s="104">
        <v>283026.37</v>
      </c>
      <c r="DK83" s="105">
        <v>962237.29000000271</v>
      </c>
      <c r="DL83" s="105">
        <v>1377097.6700000104</v>
      </c>
      <c r="DM83" s="105">
        <v>1819303.7400000053</v>
      </c>
      <c r="DN83" s="105">
        <v>1684410.9400000055</v>
      </c>
      <c r="DO83" s="105">
        <v>1405786.7900000028</v>
      </c>
      <c r="DP83" s="105">
        <v>2292498.2300000028</v>
      </c>
      <c r="DQ83" s="105">
        <v>1695589.3399999992</v>
      </c>
      <c r="DR83" s="105">
        <v>1697585.68</v>
      </c>
      <c r="DS83" s="105">
        <v>1499015.1500000036</v>
      </c>
      <c r="DT83" s="105">
        <v>1609147.650000006</v>
      </c>
      <c r="DU83" s="106">
        <v>5291533.2799999779</v>
      </c>
      <c r="DV83" s="337">
        <v>548200.11</v>
      </c>
      <c r="DW83" s="337">
        <v>1967485.83</v>
      </c>
      <c r="DX83" s="337">
        <v>3318542.87</v>
      </c>
      <c r="DY83" s="337">
        <v>1713319.06</v>
      </c>
      <c r="DZ83" s="370">
        <v>2417706.4500000002</v>
      </c>
      <c r="EC83" s="373"/>
      <c r="ED83" s="373"/>
      <c r="EE83" s="373"/>
      <c r="EF83" s="373"/>
      <c r="EG83" s="373"/>
      <c r="EH83" s="376"/>
      <c r="EI83" s="376"/>
      <c r="EJ83" s="376"/>
      <c r="EK83" s="376"/>
      <c r="EL83" s="376"/>
      <c r="EM83" s="376"/>
      <c r="EN83" s="376"/>
      <c r="EO83" s="376"/>
      <c r="EP83" s="376"/>
      <c r="EQ83" s="376"/>
      <c r="ER83" s="376"/>
      <c r="ES83" s="376"/>
      <c r="ET83" s="376"/>
      <c r="EU83" s="376"/>
      <c r="EV83" s="376"/>
      <c r="EW83" s="376"/>
      <c r="EX83" s="376"/>
      <c r="EY83" s="376"/>
      <c r="EZ83" s="376"/>
      <c r="FA83" s="376"/>
      <c r="FB83" s="376"/>
      <c r="FC83" s="376"/>
      <c r="FD83" s="376"/>
      <c r="FE83" s="376"/>
      <c r="FF83" s="376"/>
      <c r="FG83" s="376"/>
      <c r="FH83" s="376"/>
      <c r="FI83" s="376"/>
      <c r="FJ83" s="376"/>
      <c r="FK83" s="376"/>
      <c r="FL83" s="376"/>
      <c r="FM83" s="376"/>
      <c r="FN83" s="376"/>
      <c r="FO83" s="376"/>
      <c r="FP83" s="376"/>
      <c r="FQ83" s="376"/>
      <c r="FR83" s="376"/>
      <c r="FS83" s="376"/>
      <c r="FT83" s="376"/>
      <c r="FU83" s="376"/>
      <c r="FV83" s="376"/>
      <c r="FW83" s="376"/>
      <c r="FX83" s="376"/>
      <c r="FY83" s="376"/>
      <c r="FZ83" s="376"/>
      <c r="GA83" s="376"/>
      <c r="GB83" s="376"/>
      <c r="GC83" s="376"/>
      <c r="GD83" s="376"/>
      <c r="GE83" s="376"/>
      <c r="GF83" s="376"/>
      <c r="GG83" s="376"/>
      <c r="GH83" s="376"/>
      <c r="GI83" s="376"/>
      <c r="GJ83" s="376"/>
      <c r="GK83" s="376"/>
      <c r="GL83" s="376"/>
      <c r="GM83" s="376"/>
      <c r="GN83" s="376"/>
      <c r="GO83" s="376"/>
      <c r="GP83" s="376"/>
      <c r="GQ83" s="376"/>
      <c r="GR83" s="376"/>
      <c r="GS83" s="376"/>
      <c r="GT83" s="376"/>
      <c r="GU83" s="376"/>
      <c r="GV83" s="376"/>
      <c r="GW83" s="376"/>
      <c r="GX83" s="376"/>
      <c r="GY83" s="376"/>
      <c r="GZ83" s="376"/>
      <c r="HA83" s="376"/>
      <c r="HB83" s="376"/>
      <c r="HC83" s="376"/>
      <c r="HD83" s="376"/>
      <c r="HE83" s="376"/>
      <c r="HF83" s="376"/>
      <c r="HG83" s="376"/>
      <c r="HH83" s="376"/>
      <c r="HI83" s="376"/>
      <c r="HJ83" s="376"/>
      <c r="HK83" s="376"/>
      <c r="HL83" s="376"/>
      <c r="HM83" s="376"/>
      <c r="HN83" s="376"/>
      <c r="HO83" s="376"/>
      <c r="HP83" s="376"/>
      <c r="HQ83" s="376"/>
      <c r="HR83" s="376"/>
      <c r="HS83" s="376"/>
      <c r="HT83" s="376"/>
      <c r="HU83" s="376"/>
      <c r="HV83" s="376"/>
      <c r="HW83" s="376"/>
      <c r="HX83" s="376"/>
      <c r="HY83" s="376"/>
      <c r="HZ83" s="376"/>
      <c r="IA83" s="376"/>
      <c r="IB83" s="376"/>
      <c r="IC83" s="376"/>
      <c r="ID83" s="376"/>
      <c r="IE83" s="376"/>
      <c r="IF83" s="376"/>
      <c r="IG83" s="376"/>
      <c r="IH83" s="376"/>
      <c r="II83" s="376"/>
      <c r="IJ83" s="376"/>
      <c r="IK83" s="376"/>
      <c r="IL83" s="376"/>
      <c r="IM83" s="376"/>
      <c r="IN83" s="376"/>
      <c r="IO83" s="376"/>
      <c r="IP83" s="376"/>
      <c r="IQ83" s="376"/>
      <c r="IR83" s="376"/>
      <c r="IS83" s="376"/>
      <c r="IT83" s="376"/>
      <c r="IU83" s="376"/>
      <c r="IV83" s="376"/>
      <c r="IW83" s="376"/>
      <c r="IX83" s="376"/>
      <c r="IY83" s="376"/>
      <c r="IZ83" s="376"/>
      <c r="JA83" s="376"/>
      <c r="JB83" s="376"/>
      <c r="JC83" s="376"/>
      <c r="JD83" s="376"/>
      <c r="JE83" s="376"/>
      <c r="JF83" s="376"/>
      <c r="JG83" s="376"/>
      <c r="JH83" s="376"/>
      <c r="JI83" s="376"/>
      <c r="JJ83" s="376"/>
      <c r="JK83" s="376"/>
      <c r="JL83" s="376"/>
      <c r="JM83" s="376"/>
      <c r="JN83" s="376"/>
      <c r="JO83" s="376"/>
      <c r="JP83" s="376"/>
      <c r="JQ83" s="376"/>
      <c r="JR83" s="376"/>
      <c r="JS83" s="376"/>
      <c r="JT83" s="376"/>
      <c r="JU83" s="376"/>
      <c r="JV83" s="376"/>
      <c r="JW83" s="376"/>
      <c r="JX83" s="376"/>
      <c r="JY83" s="376"/>
      <c r="JZ83" s="376"/>
      <c r="KA83" s="376"/>
      <c r="KB83" s="376"/>
      <c r="KC83" s="376"/>
      <c r="KD83" s="376"/>
      <c r="KE83" s="376"/>
      <c r="KF83" s="376"/>
      <c r="KG83" s="376"/>
      <c r="KH83" s="376"/>
      <c r="KI83" s="376"/>
      <c r="KJ83" s="376"/>
      <c r="KK83" s="376"/>
      <c r="KL83" s="376"/>
      <c r="KM83" s="376"/>
      <c r="KN83" s="376"/>
      <c r="KO83" s="376"/>
      <c r="KP83" s="376"/>
      <c r="KQ83" s="376"/>
      <c r="KR83" s="376"/>
      <c r="KS83" s="376"/>
      <c r="KT83" s="376"/>
      <c r="KU83" s="376"/>
      <c r="KV83" s="376"/>
      <c r="KW83" s="376"/>
      <c r="KX83" s="376"/>
      <c r="KY83" s="376"/>
      <c r="KZ83" s="376"/>
      <c r="LA83" s="376"/>
      <c r="LB83" s="376"/>
      <c r="LC83" s="376"/>
      <c r="LD83" s="376"/>
      <c r="LE83" s="376"/>
      <c r="LF83" s="376"/>
      <c r="LG83" s="376"/>
      <c r="LH83" s="376"/>
      <c r="LI83" s="376"/>
    </row>
    <row r="84" spans="3:321">
      <c r="D84" s="74">
        <v>4148</v>
      </c>
      <c r="E84" s="78" t="s">
        <v>182</v>
      </c>
      <c r="F84" s="104"/>
      <c r="G84" s="105"/>
      <c r="H84" s="105"/>
      <c r="I84" s="105"/>
      <c r="J84" s="105"/>
      <c r="K84" s="105"/>
      <c r="L84" s="105"/>
      <c r="M84" s="105"/>
      <c r="N84" s="105"/>
      <c r="O84" s="105"/>
      <c r="P84" s="105"/>
      <c r="Q84" s="106"/>
      <c r="R84" s="104"/>
      <c r="S84" s="105"/>
      <c r="T84" s="105"/>
      <c r="U84" s="105"/>
      <c r="V84" s="105"/>
      <c r="W84" s="105"/>
      <c r="X84" s="105"/>
      <c r="Y84" s="105"/>
      <c r="Z84" s="105"/>
      <c r="AA84" s="105"/>
      <c r="AB84" s="105"/>
      <c r="AC84" s="106"/>
      <c r="AD84" s="104"/>
      <c r="AE84" s="105"/>
      <c r="AF84" s="105"/>
      <c r="AG84" s="105"/>
      <c r="AH84" s="105"/>
      <c r="AI84" s="105"/>
      <c r="AJ84" s="105"/>
      <c r="AK84" s="105"/>
      <c r="AL84" s="105"/>
      <c r="AM84" s="105"/>
      <c r="AN84" s="105"/>
      <c r="AO84" s="106"/>
      <c r="AP84" s="104"/>
      <c r="AQ84" s="105"/>
      <c r="AR84" s="105"/>
      <c r="AS84" s="105"/>
      <c r="AT84" s="105"/>
      <c r="AU84" s="105"/>
      <c r="AV84" s="105"/>
      <c r="AW84" s="105"/>
      <c r="AX84" s="105"/>
      <c r="AY84" s="105"/>
      <c r="AZ84" s="105"/>
      <c r="BA84" s="106"/>
      <c r="BB84" s="104"/>
      <c r="BC84" s="105"/>
      <c r="BD84" s="105"/>
      <c r="BE84" s="105"/>
      <c r="BF84" s="105"/>
      <c r="BG84" s="105"/>
      <c r="BH84" s="105"/>
      <c r="BI84" s="105"/>
      <c r="BJ84" s="105"/>
      <c r="BK84" s="105"/>
      <c r="BL84" s="105"/>
      <c r="BM84" s="106"/>
      <c r="BN84" s="104"/>
      <c r="BO84" s="105"/>
      <c r="BP84" s="105"/>
      <c r="BQ84" s="105"/>
      <c r="BR84" s="105"/>
      <c r="BS84" s="105"/>
      <c r="BT84" s="105"/>
      <c r="BU84" s="105"/>
      <c r="BV84" s="105"/>
      <c r="BW84" s="105"/>
      <c r="BX84" s="105"/>
      <c r="BY84" s="106"/>
      <c r="BZ84" s="104"/>
      <c r="CA84" s="105"/>
      <c r="CB84" s="105"/>
      <c r="CC84" s="105"/>
      <c r="CD84" s="105"/>
      <c r="CE84" s="105"/>
      <c r="CF84" s="105"/>
      <c r="CG84" s="105"/>
      <c r="CH84" s="105"/>
      <c r="CI84" s="105"/>
      <c r="CJ84" s="105"/>
      <c r="CK84" s="105"/>
      <c r="CL84" s="104">
        <v>23608.660000000003</v>
      </c>
      <c r="CM84" s="105">
        <v>68994.710000000006</v>
      </c>
      <c r="CN84" s="105">
        <v>56507.05</v>
      </c>
      <c r="CO84" s="105">
        <v>118610.68999999999</v>
      </c>
      <c r="CP84" s="105">
        <v>64395.270000000004</v>
      </c>
      <c r="CQ84" s="105">
        <v>38849.080000000009</v>
      </c>
      <c r="CR84" s="105">
        <v>65830.870000000068</v>
      </c>
      <c r="CS84" s="105">
        <v>20381.910000000011</v>
      </c>
      <c r="CT84" s="105">
        <v>69137.900000000038</v>
      </c>
      <c r="CU84" s="105">
        <v>61167.240000000049</v>
      </c>
      <c r="CV84" s="105">
        <v>60878.409999999996</v>
      </c>
      <c r="CW84" s="106">
        <v>175526.28999999992</v>
      </c>
      <c r="CX84" s="104">
        <v>36341.519999999997</v>
      </c>
      <c r="CY84" s="105">
        <v>68233.850000000006</v>
      </c>
      <c r="CZ84" s="105">
        <v>90141.34</v>
      </c>
      <c r="DA84" s="105">
        <v>43631.73</v>
      </c>
      <c r="DB84" s="105">
        <v>39077.86</v>
      </c>
      <c r="DC84" s="105">
        <v>113821.44</v>
      </c>
      <c r="DD84" s="105">
        <v>95159.679999999993</v>
      </c>
      <c r="DE84" s="105">
        <v>69759.39</v>
      </c>
      <c r="DF84" s="105">
        <v>76847.64</v>
      </c>
      <c r="DG84" s="105">
        <v>70884.490000000005</v>
      </c>
      <c r="DH84" s="105">
        <v>93167.33</v>
      </c>
      <c r="DI84" s="106">
        <v>190848.63</v>
      </c>
      <c r="DJ84" s="104">
        <v>22800.330000000005</v>
      </c>
      <c r="DK84" s="105">
        <v>86110.799999999988</v>
      </c>
      <c r="DL84" s="105">
        <v>71638.64</v>
      </c>
      <c r="DM84" s="105">
        <v>69449.429999999993</v>
      </c>
      <c r="DN84" s="105">
        <v>134440.69</v>
      </c>
      <c r="DO84" s="105">
        <v>47041.789999999994</v>
      </c>
      <c r="DP84" s="105">
        <v>54689.220000000059</v>
      </c>
      <c r="DQ84" s="105">
        <v>42144.87</v>
      </c>
      <c r="DR84" s="105">
        <v>78205.280000000013</v>
      </c>
      <c r="DS84" s="105">
        <v>45486.609999999979</v>
      </c>
      <c r="DT84" s="105">
        <v>58842.169999999991</v>
      </c>
      <c r="DU84" s="106">
        <v>246364.27000000016</v>
      </c>
      <c r="DV84" s="337">
        <v>24428.85</v>
      </c>
      <c r="DW84" s="337">
        <v>58681.46</v>
      </c>
      <c r="DX84" s="337">
        <v>62085.77</v>
      </c>
      <c r="DY84" s="337">
        <v>76560.350000000006</v>
      </c>
      <c r="DZ84" s="370">
        <v>65790.87</v>
      </c>
      <c r="EC84" s="373"/>
      <c r="ED84" s="373"/>
      <c r="EE84" s="373"/>
      <c r="EF84" s="373"/>
      <c r="EG84" s="373"/>
      <c r="EH84" s="376"/>
      <c r="EI84" s="376"/>
      <c r="EJ84" s="376"/>
      <c r="EK84" s="376"/>
      <c r="EL84" s="376"/>
      <c r="EM84" s="376"/>
      <c r="EN84" s="376"/>
      <c r="EO84" s="376"/>
      <c r="EP84" s="376"/>
      <c r="EQ84" s="376"/>
      <c r="ER84" s="376"/>
      <c r="ES84" s="376"/>
      <c r="ET84" s="376"/>
      <c r="EU84" s="376"/>
      <c r="EV84" s="376"/>
      <c r="EW84" s="376"/>
      <c r="EX84" s="376"/>
      <c r="EY84" s="376"/>
      <c r="EZ84" s="376"/>
      <c r="FA84" s="376"/>
      <c r="FB84" s="376"/>
      <c r="FC84" s="376"/>
      <c r="FD84" s="376"/>
      <c r="FE84" s="376"/>
      <c r="FF84" s="376"/>
      <c r="FG84" s="376"/>
      <c r="FH84" s="376"/>
      <c r="FI84" s="376"/>
      <c r="FJ84" s="376"/>
      <c r="FK84" s="376"/>
      <c r="FL84" s="376"/>
      <c r="FM84" s="376"/>
      <c r="FN84" s="376"/>
      <c r="FO84" s="376"/>
      <c r="FP84" s="376"/>
      <c r="FQ84" s="376"/>
      <c r="FR84" s="376"/>
      <c r="FS84" s="376"/>
      <c r="FT84" s="376"/>
      <c r="FU84" s="376"/>
      <c r="FV84" s="376"/>
      <c r="FW84" s="376"/>
      <c r="FX84" s="376"/>
      <c r="FY84" s="376"/>
      <c r="FZ84" s="376"/>
      <c r="GA84" s="376"/>
      <c r="GB84" s="376"/>
      <c r="GC84" s="376"/>
      <c r="GD84" s="376"/>
      <c r="GE84" s="376"/>
      <c r="GF84" s="376"/>
      <c r="GG84" s="376"/>
      <c r="GH84" s="376"/>
      <c r="GI84" s="376"/>
      <c r="GJ84" s="376"/>
      <c r="GK84" s="376"/>
      <c r="GL84" s="376"/>
      <c r="GM84" s="376"/>
      <c r="GN84" s="376"/>
      <c r="GO84" s="376"/>
      <c r="GP84" s="376"/>
      <c r="GQ84" s="376"/>
      <c r="GR84" s="376"/>
      <c r="GS84" s="376"/>
      <c r="GT84" s="376"/>
      <c r="GU84" s="376"/>
      <c r="GV84" s="376"/>
      <c r="GW84" s="376"/>
      <c r="GX84" s="376"/>
      <c r="GY84" s="376"/>
      <c r="GZ84" s="376"/>
      <c r="HA84" s="376"/>
      <c r="HB84" s="376"/>
      <c r="HC84" s="376"/>
      <c r="HD84" s="376"/>
      <c r="HE84" s="376"/>
      <c r="HF84" s="376"/>
      <c r="HG84" s="376"/>
      <c r="HH84" s="376"/>
      <c r="HI84" s="376"/>
      <c r="HJ84" s="376"/>
      <c r="HK84" s="376"/>
      <c r="HL84" s="376"/>
      <c r="HM84" s="376"/>
      <c r="HN84" s="376"/>
      <c r="HO84" s="376"/>
      <c r="HP84" s="376"/>
      <c r="HQ84" s="376"/>
      <c r="HR84" s="376"/>
      <c r="HS84" s="376"/>
      <c r="HT84" s="376"/>
      <c r="HU84" s="376"/>
      <c r="HV84" s="376"/>
      <c r="HW84" s="376"/>
      <c r="HX84" s="376"/>
      <c r="HY84" s="376"/>
      <c r="HZ84" s="376"/>
      <c r="IA84" s="376"/>
      <c r="IB84" s="376"/>
      <c r="IC84" s="376"/>
      <c r="ID84" s="376"/>
      <c r="IE84" s="376"/>
      <c r="IF84" s="376"/>
      <c r="IG84" s="376"/>
      <c r="IH84" s="376"/>
      <c r="II84" s="376"/>
      <c r="IJ84" s="376"/>
      <c r="IK84" s="376"/>
      <c r="IL84" s="376"/>
      <c r="IM84" s="376"/>
      <c r="IN84" s="376"/>
      <c r="IO84" s="376"/>
      <c r="IP84" s="376"/>
      <c r="IQ84" s="376"/>
      <c r="IR84" s="376"/>
      <c r="IS84" s="376"/>
      <c r="IT84" s="376"/>
      <c r="IU84" s="376"/>
      <c r="IV84" s="376"/>
      <c r="IW84" s="376"/>
      <c r="IX84" s="376"/>
      <c r="IY84" s="376"/>
      <c r="IZ84" s="376"/>
      <c r="JA84" s="376"/>
      <c r="JB84" s="376"/>
      <c r="JC84" s="376"/>
      <c r="JD84" s="376"/>
      <c r="JE84" s="376"/>
      <c r="JF84" s="376"/>
      <c r="JG84" s="376"/>
      <c r="JH84" s="376"/>
      <c r="JI84" s="376"/>
      <c r="JJ84" s="376"/>
      <c r="JK84" s="376"/>
      <c r="JL84" s="376"/>
      <c r="JM84" s="376"/>
      <c r="JN84" s="376"/>
      <c r="JO84" s="376"/>
      <c r="JP84" s="376"/>
      <c r="JQ84" s="376"/>
      <c r="JR84" s="376"/>
      <c r="JS84" s="376"/>
      <c r="JT84" s="376"/>
      <c r="JU84" s="376"/>
      <c r="JV84" s="376"/>
      <c r="JW84" s="376"/>
      <c r="JX84" s="376"/>
      <c r="JY84" s="376"/>
      <c r="JZ84" s="376"/>
      <c r="KA84" s="376"/>
      <c r="KB84" s="376"/>
      <c r="KC84" s="376"/>
      <c r="KD84" s="376"/>
      <c r="KE84" s="376"/>
      <c r="KF84" s="376"/>
      <c r="KG84" s="376"/>
      <c r="KH84" s="376"/>
      <c r="KI84" s="376"/>
      <c r="KJ84" s="376"/>
      <c r="KK84" s="376"/>
      <c r="KL84" s="376"/>
      <c r="KM84" s="376"/>
      <c r="KN84" s="376"/>
      <c r="KO84" s="376"/>
      <c r="KP84" s="376"/>
      <c r="KQ84" s="376"/>
      <c r="KR84" s="376"/>
      <c r="KS84" s="376"/>
      <c r="KT84" s="376"/>
      <c r="KU84" s="376"/>
      <c r="KV84" s="376"/>
      <c r="KW84" s="376"/>
      <c r="KX84" s="376"/>
      <c r="KY84" s="376"/>
      <c r="KZ84" s="376"/>
      <c r="LA84" s="376"/>
      <c r="LB84" s="376"/>
      <c r="LC84" s="376"/>
      <c r="LD84" s="376"/>
      <c r="LE84" s="376"/>
      <c r="LF84" s="376"/>
      <c r="LG84" s="376"/>
      <c r="LH84" s="376"/>
      <c r="LI84" s="376"/>
    </row>
    <row r="85" spans="3:321">
      <c r="D85" s="74">
        <v>4149</v>
      </c>
      <c r="E85" s="78" t="s">
        <v>184</v>
      </c>
      <c r="F85" s="104"/>
      <c r="G85" s="105"/>
      <c r="H85" s="105"/>
      <c r="I85" s="105"/>
      <c r="J85" s="105"/>
      <c r="K85" s="105"/>
      <c r="L85" s="105"/>
      <c r="M85" s="105"/>
      <c r="N85" s="105"/>
      <c r="O85" s="105"/>
      <c r="P85" s="105"/>
      <c r="Q85" s="106"/>
      <c r="R85" s="104"/>
      <c r="S85" s="105"/>
      <c r="T85" s="105"/>
      <c r="U85" s="105"/>
      <c r="V85" s="105"/>
      <c r="W85" s="105"/>
      <c r="X85" s="105"/>
      <c r="Y85" s="105"/>
      <c r="Z85" s="105"/>
      <c r="AA85" s="105"/>
      <c r="AB85" s="105"/>
      <c r="AC85" s="106"/>
      <c r="AD85" s="104"/>
      <c r="AE85" s="105"/>
      <c r="AF85" s="105"/>
      <c r="AG85" s="105"/>
      <c r="AH85" s="105"/>
      <c r="AI85" s="105"/>
      <c r="AJ85" s="105"/>
      <c r="AK85" s="105"/>
      <c r="AL85" s="105"/>
      <c r="AM85" s="105"/>
      <c r="AN85" s="105"/>
      <c r="AO85" s="106"/>
      <c r="AP85" s="104"/>
      <c r="AQ85" s="105"/>
      <c r="AR85" s="105"/>
      <c r="AS85" s="105"/>
      <c r="AT85" s="105"/>
      <c r="AU85" s="105"/>
      <c r="AV85" s="105"/>
      <c r="AW85" s="105"/>
      <c r="AX85" s="105"/>
      <c r="AY85" s="105"/>
      <c r="AZ85" s="105"/>
      <c r="BA85" s="106"/>
      <c r="BB85" s="104"/>
      <c r="BC85" s="105"/>
      <c r="BD85" s="105"/>
      <c r="BE85" s="105"/>
      <c r="BF85" s="105"/>
      <c r="BG85" s="105"/>
      <c r="BH85" s="105"/>
      <c r="BI85" s="105"/>
      <c r="BJ85" s="105"/>
      <c r="BK85" s="105"/>
      <c r="BL85" s="105"/>
      <c r="BM85" s="106"/>
      <c r="BN85" s="104"/>
      <c r="BO85" s="105"/>
      <c r="BP85" s="105"/>
      <c r="BQ85" s="105"/>
      <c r="BR85" s="105"/>
      <c r="BS85" s="105"/>
      <c r="BT85" s="105"/>
      <c r="BU85" s="105"/>
      <c r="BV85" s="105"/>
      <c r="BW85" s="105"/>
      <c r="BX85" s="105"/>
      <c r="BY85" s="106"/>
      <c r="BZ85" s="104"/>
      <c r="CA85" s="105"/>
      <c r="CB85" s="105"/>
      <c r="CC85" s="105"/>
      <c r="CD85" s="105"/>
      <c r="CE85" s="105"/>
      <c r="CF85" s="105"/>
      <c r="CG85" s="105"/>
      <c r="CH85" s="105"/>
      <c r="CI85" s="105"/>
      <c r="CJ85" s="105"/>
      <c r="CK85" s="105"/>
      <c r="CL85" s="104">
        <v>129848.44</v>
      </c>
      <c r="CM85" s="105">
        <v>341121.55999999994</v>
      </c>
      <c r="CN85" s="105">
        <v>579445.97</v>
      </c>
      <c r="CO85" s="105">
        <v>448035.98999999947</v>
      </c>
      <c r="CP85" s="105">
        <v>352875.53000000009</v>
      </c>
      <c r="CQ85" s="105">
        <v>473512.61999999959</v>
      </c>
      <c r="CR85" s="105">
        <v>629934.83000000031</v>
      </c>
      <c r="CS85" s="105">
        <v>524034.55000000016</v>
      </c>
      <c r="CT85" s="105">
        <v>816090.06000000052</v>
      </c>
      <c r="CU85" s="105">
        <v>925789.70000000019</v>
      </c>
      <c r="CV85" s="105">
        <v>358461.56000000029</v>
      </c>
      <c r="CW85" s="106">
        <v>1355493.3199999989</v>
      </c>
      <c r="CX85" s="104">
        <v>380344.63</v>
      </c>
      <c r="CY85" s="105">
        <v>354298.36</v>
      </c>
      <c r="CZ85" s="105">
        <v>747770.32</v>
      </c>
      <c r="DA85" s="105">
        <v>249397.15</v>
      </c>
      <c r="DB85" s="105">
        <v>325423.32</v>
      </c>
      <c r="DC85" s="105">
        <v>514029.32</v>
      </c>
      <c r="DD85" s="105">
        <v>909545.98</v>
      </c>
      <c r="DE85" s="105">
        <v>424671.49</v>
      </c>
      <c r="DF85" s="105">
        <v>717731.32</v>
      </c>
      <c r="DG85" s="105">
        <v>1069530.6200000001</v>
      </c>
      <c r="DH85" s="105">
        <v>528434.84</v>
      </c>
      <c r="DI85" s="106">
        <v>1415045.78</v>
      </c>
      <c r="DJ85" s="104">
        <v>276769.37</v>
      </c>
      <c r="DK85" s="105">
        <v>462394.67000000027</v>
      </c>
      <c r="DL85" s="105">
        <v>880856.14</v>
      </c>
      <c r="DM85" s="105">
        <v>685779.99999999988</v>
      </c>
      <c r="DN85" s="105">
        <v>583428.26000000036</v>
      </c>
      <c r="DO85" s="105">
        <v>430425.27999999956</v>
      </c>
      <c r="DP85" s="105">
        <v>965215.97999999975</v>
      </c>
      <c r="DQ85" s="105">
        <v>482389.32</v>
      </c>
      <c r="DR85" s="105">
        <v>502786.6499999995</v>
      </c>
      <c r="DS85" s="105">
        <v>959274.75999999943</v>
      </c>
      <c r="DT85" s="105">
        <v>568960.34000000055</v>
      </c>
      <c r="DU85" s="106">
        <v>1408612.0499999996</v>
      </c>
      <c r="DV85" s="337">
        <v>182735.03</v>
      </c>
      <c r="DW85" s="337">
        <v>363355.53</v>
      </c>
      <c r="DX85" s="337">
        <v>661144.29</v>
      </c>
      <c r="DY85" s="337">
        <v>556246.51</v>
      </c>
      <c r="DZ85" s="370">
        <v>645000.25</v>
      </c>
      <c r="EC85" s="373"/>
      <c r="ED85" s="373"/>
      <c r="EE85" s="373"/>
      <c r="EF85" s="373"/>
      <c r="EG85" s="373"/>
      <c r="ET85" s="376"/>
      <c r="EU85" s="376"/>
      <c r="EV85" s="376"/>
      <c r="EW85" s="376"/>
      <c r="EX85" s="376"/>
      <c r="EY85" s="376"/>
      <c r="EZ85" s="376"/>
      <c r="FA85" s="376"/>
      <c r="FB85" s="376"/>
      <c r="FC85" s="376"/>
      <c r="FD85" s="376"/>
      <c r="FE85" s="376"/>
      <c r="FF85" s="376"/>
      <c r="FG85" s="376"/>
      <c r="FH85" s="376"/>
      <c r="FI85" s="376"/>
      <c r="FJ85" s="376"/>
      <c r="FK85" s="376"/>
      <c r="FL85" s="376"/>
      <c r="FM85" s="376"/>
      <c r="FN85" s="376"/>
      <c r="FO85" s="376"/>
      <c r="FP85" s="376"/>
      <c r="FQ85" s="376"/>
      <c r="FR85" s="376"/>
      <c r="FS85" s="376"/>
      <c r="FT85" s="376"/>
      <c r="FU85" s="376"/>
      <c r="FV85" s="376"/>
      <c r="FW85" s="376"/>
      <c r="FX85" s="376"/>
      <c r="FY85" s="376"/>
      <c r="FZ85" s="376"/>
      <c r="GA85" s="376"/>
      <c r="GB85" s="376"/>
      <c r="GC85" s="376"/>
      <c r="GD85" s="376"/>
      <c r="GE85" s="376"/>
      <c r="GF85" s="376"/>
      <c r="GG85" s="376"/>
      <c r="GH85" s="376"/>
      <c r="GI85" s="376"/>
      <c r="GJ85" s="376"/>
      <c r="GK85" s="376"/>
      <c r="GL85" s="376"/>
      <c r="GM85" s="376"/>
      <c r="GN85" s="376"/>
      <c r="GO85" s="376"/>
      <c r="GP85" s="376"/>
      <c r="GQ85" s="376"/>
      <c r="GR85" s="376"/>
      <c r="GS85" s="376"/>
      <c r="GT85" s="376"/>
      <c r="GU85" s="376"/>
      <c r="GV85" s="376"/>
      <c r="GW85" s="376"/>
      <c r="GX85" s="376"/>
      <c r="GY85" s="376"/>
      <c r="GZ85" s="376"/>
      <c r="HA85" s="376"/>
      <c r="HB85" s="376"/>
      <c r="HC85" s="376"/>
      <c r="HD85" s="376"/>
      <c r="HE85" s="376"/>
      <c r="HF85" s="376"/>
      <c r="HG85" s="376"/>
      <c r="HH85" s="376"/>
      <c r="HI85" s="376"/>
      <c r="HJ85" s="376"/>
      <c r="HK85" s="376"/>
      <c r="HL85" s="376"/>
      <c r="HM85" s="376"/>
      <c r="HN85" s="376"/>
      <c r="HO85" s="376"/>
      <c r="HP85" s="376"/>
      <c r="HQ85" s="376"/>
      <c r="HR85" s="376"/>
      <c r="HS85" s="376"/>
      <c r="HT85" s="376"/>
      <c r="HU85" s="376"/>
      <c r="HV85" s="376"/>
      <c r="HW85" s="376"/>
      <c r="HX85" s="376"/>
      <c r="HY85" s="376"/>
      <c r="HZ85" s="376"/>
      <c r="IA85" s="376"/>
      <c r="IB85" s="376"/>
      <c r="IC85" s="376"/>
      <c r="ID85" s="376"/>
      <c r="IE85" s="376"/>
      <c r="IF85" s="376"/>
      <c r="IG85" s="376"/>
      <c r="IH85" s="376"/>
      <c r="II85" s="376"/>
      <c r="IJ85" s="376"/>
      <c r="IK85" s="376"/>
      <c r="IL85" s="376"/>
      <c r="IM85" s="376"/>
      <c r="IN85" s="376"/>
      <c r="IO85" s="376"/>
      <c r="IP85" s="376"/>
      <c r="IQ85" s="376"/>
      <c r="IR85" s="376"/>
      <c r="IS85" s="376"/>
      <c r="IT85" s="376"/>
      <c r="IU85" s="376"/>
      <c r="IV85" s="376"/>
      <c r="IW85" s="376"/>
      <c r="IX85" s="376"/>
      <c r="IY85" s="376"/>
      <c r="IZ85" s="376"/>
      <c r="JA85" s="376"/>
      <c r="JB85" s="376"/>
      <c r="JC85" s="376"/>
      <c r="JD85" s="376"/>
      <c r="JE85" s="376"/>
      <c r="JF85" s="376"/>
      <c r="JG85" s="376"/>
      <c r="JH85" s="376"/>
      <c r="JI85" s="376"/>
      <c r="JJ85" s="376"/>
      <c r="JK85" s="376"/>
      <c r="JL85" s="376"/>
      <c r="JM85" s="376"/>
      <c r="JN85" s="376"/>
      <c r="JO85" s="376"/>
      <c r="JP85" s="376"/>
      <c r="JQ85" s="376"/>
      <c r="JR85" s="376"/>
      <c r="JS85" s="376"/>
      <c r="JT85" s="376"/>
      <c r="JU85" s="376"/>
      <c r="JV85" s="376"/>
      <c r="JW85" s="376"/>
      <c r="JX85" s="376"/>
      <c r="JY85" s="376"/>
      <c r="JZ85" s="376"/>
      <c r="KA85" s="376"/>
      <c r="KB85" s="376"/>
      <c r="KC85" s="376"/>
      <c r="KD85" s="376"/>
      <c r="KE85" s="376"/>
      <c r="KF85" s="376"/>
      <c r="KG85" s="376"/>
      <c r="KH85" s="376"/>
      <c r="KI85" s="376"/>
      <c r="KJ85" s="376"/>
      <c r="KK85" s="376"/>
      <c r="KL85" s="376"/>
      <c r="KM85" s="376"/>
      <c r="KN85" s="376"/>
      <c r="KO85" s="376"/>
      <c r="KP85" s="376"/>
      <c r="KQ85" s="376"/>
      <c r="KR85" s="376"/>
      <c r="KS85" s="376"/>
      <c r="KT85" s="376"/>
      <c r="KU85" s="376"/>
      <c r="KV85" s="376"/>
      <c r="KW85" s="376"/>
      <c r="KX85" s="376"/>
      <c r="KY85" s="376"/>
      <c r="KZ85" s="376"/>
      <c r="LA85" s="376"/>
      <c r="LB85" s="376"/>
      <c r="LC85" s="376"/>
      <c r="LD85" s="376"/>
      <c r="LE85" s="376"/>
      <c r="LF85" s="376"/>
      <c r="LG85" s="376"/>
      <c r="LH85" s="376"/>
      <c r="LI85" s="376"/>
    </row>
    <row r="86" spans="3:321">
      <c r="C86" s="74">
        <v>415</v>
      </c>
      <c r="D86" s="74">
        <v>415</v>
      </c>
      <c r="E86" s="78" t="s">
        <v>186</v>
      </c>
      <c r="F86" s="104"/>
      <c r="G86" s="105"/>
      <c r="H86" s="105"/>
      <c r="I86" s="105"/>
      <c r="J86" s="105"/>
      <c r="K86" s="105"/>
      <c r="L86" s="105"/>
      <c r="M86" s="105"/>
      <c r="N86" s="105"/>
      <c r="O86" s="105"/>
      <c r="P86" s="105"/>
      <c r="Q86" s="106"/>
      <c r="R86" s="104"/>
      <c r="S86" s="105"/>
      <c r="T86" s="105"/>
      <c r="U86" s="105"/>
      <c r="V86" s="105"/>
      <c r="W86" s="105"/>
      <c r="X86" s="105"/>
      <c r="Y86" s="105"/>
      <c r="Z86" s="105"/>
      <c r="AA86" s="105"/>
      <c r="AB86" s="105"/>
      <c r="AC86" s="106"/>
      <c r="AD86" s="104"/>
      <c r="AE86" s="105"/>
      <c r="AF86" s="105"/>
      <c r="AG86" s="105"/>
      <c r="AH86" s="105"/>
      <c r="AI86" s="105"/>
      <c r="AJ86" s="105"/>
      <c r="AK86" s="105"/>
      <c r="AL86" s="105"/>
      <c r="AM86" s="105"/>
      <c r="AN86" s="105"/>
      <c r="AO86" s="106"/>
      <c r="AP86" s="104"/>
      <c r="AQ86" s="105"/>
      <c r="AR86" s="105"/>
      <c r="AS86" s="105"/>
      <c r="AT86" s="105"/>
      <c r="AU86" s="105"/>
      <c r="AV86" s="105"/>
      <c r="AW86" s="105"/>
      <c r="AX86" s="105"/>
      <c r="AY86" s="105"/>
      <c r="AZ86" s="105"/>
      <c r="BA86" s="106"/>
      <c r="BB86" s="104"/>
      <c r="BC86" s="105"/>
      <c r="BD86" s="105"/>
      <c r="BE86" s="105"/>
      <c r="BF86" s="105"/>
      <c r="BG86" s="105"/>
      <c r="BH86" s="105"/>
      <c r="BI86" s="105"/>
      <c r="BJ86" s="105"/>
      <c r="BK86" s="105"/>
      <c r="BL86" s="105"/>
      <c r="BM86" s="106"/>
      <c r="BN86" s="104"/>
      <c r="BO86" s="105"/>
      <c r="BP86" s="105"/>
      <c r="BQ86" s="105"/>
      <c r="BR86" s="105"/>
      <c r="BS86" s="105"/>
      <c r="BT86" s="105"/>
      <c r="BU86" s="105"/>
      <c r="BV86" s="105"/>
      <c r="BW86" s="105"/>
      <c r="BX86" s="105"/>
      <c r="BY86" s="106"/>
      <c r="BZ86" s="104"/>
      <c r="CA86" s="105"/>
      <c r="CB86" s="105"/>
      <c r="CC86" s="105"/>
      <c r="CD86" s="105"/>
      <c r="CE86" s="105"/>
      <c r="CF86" s="105"/>
      <c r="CG86" s="105"/>
      <c r="CH86" s="105"/>
      <c r="CI86" s="105"/>
      <c r="CJ86" s="105"/>
      <c r="CK86" s="105"/>
      <c r="CL86" s="104">
        <v>39625.519999999997</v>
      </c>
      <c r="CM86" s="105">
        <v>746518.12</v>
      </c>
      <c r="CN86" s="105">
        <v>2188111.64</v>
      </c>
      <c r="CO86" s="105">
        <v>860738.31999999983</v>
      </c>
      <c r="CP86" s="105">
        <v>1045961.96</v>
      </c>
      <c r="CQ86" s="105">
        <v>1586588.0699999998</v>
      </c>
      <c r="CR86" s="105">
        <v>1708745.73</v>
      </c>
      <c r="CS86" s="105">
        <v>2046173.92</v>
      </c>
      <c r="CT86" s="105">
        <v>2633936.0099999998</v>
      </c>
      <c r="CU86" s="105">
        <v>1316206.53</v>
      </c>
      <c r="CV86" s="105">
        <v>1381658.69</v>
      </c>
      <c r="CW86" s="106">
        <v>4861519.66</v>
      </c>
      <c r="CX86" s="104">
        <v>639522.21</v>
      </c>
      <c r="CY86" s="105">
        <v>185129.93999999994</v>
      </c>
      <c r="CZ86" s="105">
        <v>1189329.8499999999</v>
      </c>
      <c r="DA86" s="105">
        <v>2186869.6</v>
      </c>
      <c r="DB86" s="105">
        <v>2500201.56</v>
      </c>
      <c r="DC86" s="105">
        <v>1421763.2600000002</v>
      </c>
      <c r="DD86" s="105">
        <v>1944244.05</v>
      </c>
      <c r="DE86" s="105">
        <v>1888022.9799999997</v>
      </c>
      <c r="DF86" s="105">
        <v>2165109.09</v>
      </c>
      <c r="DG86" s="105">
        <v>2645946.2399999998</v>
      </c>
      <c r="DH86" s="105">
        <v>1134749.9900000002</v>
      </c>
      <c r="DI86" s="106">
        <v>3374454.9999999991</v>
      </c>
      <c r="DJ86" s="104">
        <v>605572.42000000004</v>
      </c>
      <c r="DK86" s="105">
        <v>1430948.2699999996</v>
      </c>
      <c r="DL86" s="105">
        <v>1541159.98</v>
      </c>
      <c r="DM86" s="105">
        <v>1495923.86</v>
      </c>
      <c r="DN86" s="105">
        <v>1537431.38</v>
      </c>
      <c r="DO86" s="105">
        <v>1471949.0899999999</v>
      </c>
      <c r="DP86" s="105">
        <v>787283.64</v>
      </c>
      <c r="DQ86" s="105">
        <v>1786413.21</v>
      </c>
      <c r="DR86" s="105">
        <v>3880961.3100000005</v>
      </c>
      <c r="DS86" s="105">
        <v>962169.45</v>
      </c>
      <c r="DT86" s="105">
        <v>1789182.7099999997</v>
      </c>
      <c r="DU86" s="106">
        <v>2826847.3199999994</v>
      </c>
      <c r="DV86" s="337">
        <v>94021.83</v>
      </c>
      <c r="DW86" s="337">
        <v>726586.2</v>
      </c>
      <c r="DX86" s="337">
        <v>1501775.73</v>
      </c>
      <c r="DY86" s="337">
        <v>817453.67</v>
      </c>
      <c r="DZ86" s="370">
        <v>1646121.33</v>
      </c>
      <c r="EA86" s="370">
        <v>1787416.93</v>
      </c>
      <c r="EB86" s="373">
        <v>1593097.05</v>
      </c>
      <c r="EC86" s="380">
        <v>1693887.02</v>
      </c>
      <c r="ED86" s="373">
        <v>1322349.8999999999</v>
      </c>
      <c r="EE86" s="373">
        <v>2089865.16</v>
      </c>
      <c r="EF86" s="373">
        <v>2656726.35</v>
      </c>
      <c r="EG86" s="373">
        <v>4522986.3099999996</v>
      </c>
      <c r="EH86" s="376">
        <v>133702.59</v>
      </c>
      <c r="EI86" s="376">
        <v>831412.02</v>
      </c>
      <c r="EJ86" s="376">
        <v>1518146.21</v>
      </c>
      <c r="EK86" s="376">
        <v>1549212.25</v>
      </c>
      <c r="EL86" s="376">
        <v>2002570.68</v>
      </c>
      <c r="EM86" s="376">
        <v>1160348.8799999999</v>
      </c>
      <c r="EN86" s="376">
        <v>1865668.51</v>
      </c>
      <c r="EO86" s="376">
        <v>1371232.73</v>
      </c>
      <c r="EP86" s="376">
        <v>2163282.15</v>
      </c>
      <c r="EQ86" s="376">
        <v>1881648.29</v>
      </c>
      <c r="ER86" s="376">
        <v>1702269.74</v>
      </c>
      <c r="ES86" s="376">
        <v>4045495.9</v>
      </c>
      <c r="ET86" s="376">
        <v>106817.18</v>
      </c>
      <c r="EU86" s="376">
        <v>1254053.07</v>
      </c>
      <c r="EV86" s="376">
        <v>1932637.76</v>
      </c>
      <c r="EW86" s="376">
        <v>1702193.19</v>
      </c>
      <c r="EX86" s="376">
        <v>1674065.37</v>
      </c>
      <c r="EY86" s="376">
        <v>1595120.98</v>
      </c>
      <c r="EZ86" s="376">
        <v>1765491.98</v>
      </c>
      <c r="FA86" s="376">
        <v>823314.3</v>
      </c>
      <c r="FB86" s="376">
        <v>2309329.44</v>
      </c>
      <c r="FC86" s="376">
        <v>1827701.36</v>
      </c>
      <c r="FD86" s="376">
        <v>1127698.73</v>
      </c>
      <c r="FE86" s="376">
        <v>4873366.55</v>
      </c>
      <c r="FF86" s="376">
        <v>109483.07</v>
      </c>
      <c r="FG86" s="376"/>
      <c r="FH86" s="376"/>
      <c r="FI86" s="376"/>
      <c r="FJ86" s="376"/>
      <c r="FK86" s="376"/>
      <c r="FL86" s="376"/>
      <c r="FM86" s="376"/>
      <c r="FN86" s="376"/>
      <c r="FO86" s="376"/>
      <c r="FP86" s="376"/>
      <c r="FQ86" s="376"/>
      <c r="FR86" s="376"/>
      <c r="FS86" s="376"/>
      <c r="FT86" s="376"/>
      <c r="FU86" s="376"/>
      <c r="FV86" s="376"/>
      <c r="FW86" s="376"/>
      <c r="FX86" s="376"/>
      <c r="FY86" s="376"/>
      <c r="FZ86" s="376"/>
      <c r="GA86" s="376"/>
      <c r="GB86" s="376"/>
      <c r="GC86" s="376"/>
      <c r="GD86" s="376"/>
      <c r="GE86" s="376"/>
      <c r="GF86" s="376"/>
      <c r="GG86" s="376"/>
      <c r="GH86" s="376"/>
      <c r="GI86" s="376"/>
      <c r="GJ86" s="376"/>
      <c r="GK86" s="376"/>
      <c r="GL86" s="376"/>
      <c r="GM86" s="376"/>
      <c r="GN86" s="376"/>
      <c r="GO86" s="376"/>
      <c r="GP86" s="376"/>
      <c r="GQ86" s="376"/>
      <c r="GR86" s="376"/>
      <c r="GS86" s="376"/>
      <c r="GT86" s="376"/>
      <c r="GU86" s="376"/>
      <c r="GV86" s="376"/>
      <c r="GW86" s="376"/>
      <c r="GX86" s="376"/>
      <c r="GY86" s="376"/>
      <c r="GZ86" s="376"/>
      <c r="HA86" s="376"/>
      <c r="HB86" s="376"/>
      <c r="HC86" s="376"/>
      <c r="HD86" s="376"/>
      <c r="HE86" s="376"/>
      <c r="HF86" s="376"/>
      <c r="HG86" s="376"/>
      <c r="HH86" s="376"/>
      <c r="HI86" s="376"/>
      <c r="HJ86" s="376"/>
      <c r="HK86" s="376"/>
      <c r="HL86" s="376"/>
      <c r="HM86" s="376"/>
      <c r="HN86" s="376"/>
      <c r="HO86" s="376"/>
      <c r="HP86" s="376"/>
      <c r="HQ86" s="376"/>
      <c r="HR86" s="376"/>
      <c r="HS86" s="376"/>
      <c r="HT86" s="376"/>
      <c r="HU86" s="376"/>
      <c r="HV86" s="376"/>
      <c r="HW86" s="376"/>
      <c r="HX86" s="376"/>
      <c r="HY86" s="376"/>
      <c r="HZ86" s="376"/>
      <c r="IA86" s="376"/>
      <c r="IB86" s="376"/>
      <c r="IC86" s="376"/>
      <c r="ID86" s="376"/>
      <c r="IE86" s="376"/>
      <c r="IF86" s="376"/>
      <c r="IG86" s="376"/>
      <c r="IH86" s="376"/>
      <c r="II86" s="376"/>
      <c r="IJ86" s="376"/>
      <c r="IK86" s="376"/>
      <c r="IL86" s="376"/>
      <c r="IM86" s="376"/>
      <c r="IN86" s="376"/>
      <c r="IO86" s="376"/>
      <c r="IP86" s="376"/>
      <c r="IQ86" s="376"/>
      <c r="IR86" s="376"/>
      <c r="IS86" s="376"/>
      <c r="IT86" s="376"/>
      <c r="IU86" s="376"/>
      <c r="IV86" s="376"/>
      <c r="IW86" s="376"/>
      <c r="IX86" s="376"/>
      <c r="IY86" s="376"/>
      <c r="IZ86" s="376"/>
      <c r="JA86" s="376"/>
      <c r="JB86" s="376"/>
      <c r="JC86" s="376"/>
      <c r="JD86" s="376"/>
      <c r="JE86" s="376"/>
      <c r="JF86" s="376"/>
      <c r="JG86" s="376"/>
      <c r="JH86" s="376"/>
      <c r="JI86" s="376"/>
      <c r="JJ86" s="376"/>
      <c r="JK86" s="376"/>
      <c r="JL86" s="376"/>
      <c r="JM86" s="376"/>
      <c r="JN86" s="376"/>
      <c r="JO86" s="376"/>
      <c r="JP86" s="376"/>
      <c r="JQ86" s="376"/>
      <c r="JR86" s="376"/>
      <c r="JS86" s="376"/>
      <c r="JT86" s="376"/>
      <c r="JU86" s="376"/>
      <c r="JV86" s="376"/>
      <c r="JW86" s="376"/>
      <c r="JX86" s="376"/>
      <c r="JY86" s="376"/>
      <c r="JZ86" s="376"/>
      <c r="KA86" s="376"/>
      <c r="KB86" s="376"/>
      <c r="KC86" s="376"/>
      <c r="KD86" s="376"/>
      <c r="KE86" s="376"/>
      <c r="KF86" s="376"/>
      <c r="KG86" s="376"/>
      <c r="KH86" s="376"/>
      <c r="KI86" s="376"/>
      <c r="KJ86" s="376"/>
      <c r="KK86" s="376"/>
      <c r="KL86" s="376"/>
      <c r="KM86" s="376"/>
      <c r="KN86" s="376"/>
      <c r="KO86" s="376"/>
      <c r="KP86" s="376"/>
      <c r="KQ86" s="376"/>
      <c r="KR86" s="376"/>
      <c r="KS86" s="376"/>
      <c r="KT86" s="376"/>
      <c r="KU86" s="376"/>
      <c r="KV86" s="376"/>
      <c r="KW86" s="376"/>
      <c r="KX86" s="376"/>
      <c r="KY86" s="376"/>
      <c r="KZ86" s="376"/>
      <c r="LA86" s="376"/>
      <c r="LB86" s="376"/>
      <c r="LC86" s="376"/>
      <c r="LD86" s="376"/>
      <c r="LE86" s="376"/>
      <c r="LF86" s="376"/>
      <c r="LG86" s="376"/>
      <c r="LH86" s="376"/>
      <c r="LI86" s="376"/>
    </row>
    <row r="87" spans="3:321" ht="30">
      <c r="D87" s="74">
        <v>4151</v>
      </c>
      <c r="E87" s="78" t="s">
        <v>188</v>
      </c>
      <c r="F87" s="104"/>
      <c r="G87" s="105"/>
      <c r="H87" s="105"/>
      <c r="I87" s="105"/>
      <c r="J87" s="105"/>
      <c r="K87" s="105"/>
      <c r="L87" s="105"/>
      <c r="M87" s="105"/>
      <c r="N87" s="105"/>
      <c r="O87" s="105"/>
      <c r="P87" s="105"/>
      <c r="Q87" s="106"/>
      <c r="R87" s="104"/>
      <c r="S87" s="105"/>
      <c r="T87" s="105"/>
      <c r="U87" s="105"/>
      <c r="V87" s="105"/>
      <c r="W87" s="105"/>
      <c r="X87" s="105"/>
      <c r="Y87" s="105"/>
      <c r="Z87" s="105"/>
      <c r="AA87" s="105"/>
      <c r="AB87" s="105"/>
      <c r="AC87" s="106"/>
      <c r="AD87" s="104"/>
      <c r="AE87" s="105"/>
      <c r="AF87" s="105"/>
      <c r="AG87" s="105"/>
      <c r="AH87" s="105"/>
      <c r="AI87" s="105"/>
      <c r="AJ87" s="105"/>
      <c r="AK87" s="105"/>
      <c r="AL87" s="105"/>
      <c r="AM87" s="105"/>
      <c r="AN87" s="105"/>
      <c r="AO87" s="106"/>
      <c r="AP87" s="104"/>
      <c r="AQ87" s="105"/>
      <c r="AR87" s="105"/>
      <c r="AS87" s="105"/>
      <c r="AT87" s="105"/>
      <c r="AU87" s="105"/>
      <c r="AV87" s="105"/>
      <c r="AW87" s="105"/>
      <c r="AX87" s="105"/>
      <c r="AY87" s="105"/>
      <c r="AZ87" s="105"/>
      <c r="BA87" s="106"/>
      <c r="BB87" s="104"/>
      <c r="BC87" s="105"/>
      <c r="BD87" s="105"/>
      <c r="BE87" s="105"/>
      <c r="BF87" s="105"/>
      <c r="BG87" s="105"/>
      <c r="BH87" s="105"/>
      <c r="BI87" s="105"/>
      <c r="BJ87" s="105"/>
      <c r="BK87" s="105"/>
      <c r="BL87" s="105"/>
      <c r="BM87" s="106"/>
      <c r="BN87" s="104"/>
      <c r="BO87" s="105"/>
      <c r="BP87" s="105"/>
      <c r="BQ87" s="105"/>
      <c r="BR87" s="105"/>
      <c r="BS87" s="105"/>
      <c r="BT87" s="105"/>
      <c r="BU87" s="105"/>
      <c r="BV87" s="105"/>
      <c r="BW87" s="105"/>
      <c r="BX87" s="105"/>
      <c r="BY87" s="106"/>
      <c r="BZ87" s="104"/>
      <c r="CA87" s="105"/>
      <c r="CB87" s="105"/>
      <c r="CC87" s="105"/>
      <c r="CD87" s="105"/>
      <c r="CE87" s="105"/>
      <c r="CF87" s="105"/>
      <c r="CG87" s="105"/>
      <c r="CH87" s="105"/>
      <c r="CI87" s="105"/>
      <c r="CJ87" s="105"/>
      <c r="CK87" s="105"/>
      <c r="CL87" s="104">
        <v>0</v>
      </c>
      <c r="CM87" s="105">
        <v>567333.32999999996</v>
      </c>
      <c r="CN87" s="105">
        <v>1961942.4200000002</v>
      </c>
      <c r="CO87" s="105">
        <v>567000</v>
      </c>
      <c r="CP87" s="105">
        <v>831109.08</v>
      </c>
      <c r="CQ87" s="105">
        <v>1395275.75</v>
      </c>
      <c r="CR87" s="105">
        <v>1439952.94</v>
      </c>
      <c r="CS87" s="105">
        <v>1795442.42</v>
      </c>
      <c r="CT87" s="105">
        <v>2362275.7399999998</v>
      </c>
      <c r="CU87" s="105">
        <v>996275.75</v>
      </c>
      <c r="CV87" s="105">
        <v>1058825.47</v>
      </c>
      <c r="CW87" s="106">
        <v>3869101.56</v>
      </c>
      <c r="CX87" s="104">
        <v>558500</v>
      </c>
      <c r="CY87" s="105">
        <v>166.67</v>
      </c>
      <c r="CZ87" s="105">
        <v>558500</v>
      </c>
      <c r="DA87" s="105">
        <v>1886084.75</v>
      </c>
      <c r="DB87" s="105">
        <v>2215051.5</v>
      </c>
      <c r="DC87" s="105">
        <v>1118456.52</v>
      </c>
      <c r="DD87" s="105">
        <v>1686775.75</v>
      </c>
      <c r="DE87" s="105">
        <v>1436775.75</v>
      </c>
      <c r="DF87" s="105">
        <v>1752310.79</v>
      </c>
      <c r="DG87" s="105">
        <v>2272390.75</v>
      </c>
      <c r="DH87" s="105">
        <v>783152.4</v>
      </c>
      <c r="DI87" s="106">
        <v>2402498.1499999994</v>
      </c>
      <c r="DJ87" s="104">
        <v>537642.97000000009</v>
      </c>
      <c r="DK87" s="105">
        <v>1116833.3299999998</v>
      </c>
      <c r="DL87" s="105">
        <v>1305784.18</v>
      </c>
      <c r="DM87" s="105">
        <v>1242197.1600000001</v>
      </c>
      <c r="DN87" s="105">
        <v>1298294.9999999998</v>
      </c>
      <c r="DO87" s="105">
        <v>1191028.7599999998</v>
      </c>
      <c r="DP87" s="105">
        <v>601357.14</v>
      </c>
      <c r="DQ87" s="105">
        <v>1490817.88</v>
      </c>
      <c r="DR87" s="105">
        <v>3578133.5800000005</v>
      </c>
      <c r="DS87" s="105">
        <v>601357.14</v>
      </c>
      <c r="DT87" s="105">
        <v>1429629.89</v>
      </c>
      <c r="DU87" s="106">
        <v>1629283.42</v>
      </c>
      <c r="DV87" s="337">
        <v>166</v>
      </c>
      <c r="DW87" s="337">
        <v>566834.01</v>
      </c>
      <c r="DX87" s="337">
        <v>1094105.28</v>
      </c>
      <c r="DY87" s="337">
        <v>567011.84000000008</v>
      </c>
      <c r="DZ87" s="370">
        <v>1441605.28</v>
      </c>
      <c r="EC87" s="373"/>
      <c r="ED87" s="373"/>
      <c r="EE87" s="373"/>
      <c r="EF87" s="373"/>
      <c r="EG87" s="373"/>
      <c r="EH87" s="376"/>
      <c r="EI87" s="376"/>
      <c r="EJ87" s="376"/>
      <c r="EK87" s="376"/>
      <c r="EL87" s="376"/>
      <c r="EM87" s="376"/>
      <c r="EN87" s="376"/>
      <c r="EO87" s="376"/>
      <c r="EP87" s="376"/>
      <c r="EQ87" s="376"/>
      <c r="ER87" s="376"/>
      <c r="ES87" s="376"/>
      <c r="ET87" s="376"/>
      <c r="EU87" s="376"/>
      <c r="EV87" s="376"/>
      <c r="EW87" s="376"/>
      <c r="EX87" s="376"/>
      <c r="EY87" s="376"/>
      <c r="EZ87" s="376"/>
      <c r="FA87" s="376"/>
      <c r="FB87" s="376"/>
      <c r="FC87" s="376"/>
      <c r="FD87" s="376"/>
      <c r="FE87" s="376"/>
      <c r="FF87" s="376"/>
      <c r="FG87" s="376"/>
      <c r="FH87" s="376"/>
      <c r="FI87" s="376"/>
      <c r="FJ87" s="376"/>
      <c r="FK87" s="376"/>
      <c r="FL87" s="376"/>
      <c r="FM87" s="376"/>
      <c r="FN87" s="376"/>
      <c r="FO87" s="376"/>
      <c r="FP87" s="376"/>
      <c r="FQ87" s="376"/>
      <c r="FR87" s="376"/>
      <c r="FS87" s="376"/>
      <c r="FT87" s="376"/>
      <c r="FU87" s="376"/>
      <c r="FV87" s="376"/>
      <c r="FW87" s="376"/>
      <c r="FX87" s="376"/>
      <c r="FY87" s="376"/>
      <c r="FZ87" s="376"/>
      <c r="GA87" s="376"/>
      <c r="GB87" s="376"/>
      <c r="GC87" s="376"/>
      <c r="GD87" s="376"/>
      <c r="GE87" s="376"/>
      <c r="GF87" s="376"/>
      <c r="GG87" s="376"/>
      <c r="GH87" s="376"/>
      <c r="GI87" s="376"/>
      <c r="GJ87" s="376"/>
      <c r="GK87" s="376"/>
      <c r="GL87" s="376"/>
      <c r="GM87" s="376"/>
      <c r="GN87" s="376"/>
      <c r="GO87" s="376"/>
      <c r="GP87" s="376"/>
      <c r="GQ87" s="376"/>
      <c r="GR87" s="376"/>
      <c r="GS87" s="376"/>
      <c r="GT87" s="376"/>
      <c r="GU87" s="376"/>
      <c r="GV87" s="376"/>
      <c r="GW87" s="376"/>
      <c r="GX87" s="376"/>
      <c r="GY87" s="376"/>
      <c r="GZ87" s="376"/>
      <c r="HA87" s="376"/>
      <c r="HB87" s="376"/>
      <c r="HC87" s="376"/>
      <c r="HD87" s="376"/>
      <c r="HE87" s="376"/>
      <c r="HF87" s="376"/>
      <c r="HG87" s="376"/>
      <c r="HH87" s="376"/>
      <c r="HI87" s="376"/>
      <c r="HJ87" s="376"/>
      <c r="HK87" s="376"/>
      <c r="HL87" s="376"/>
      <c r="HM87" s="376"/>
      <c r="HN87" s="376"/>
      <c r="HO87" s="376"/>
      <c r="HP87" s="376"/>
      <c r="HQ87" s="376"/>
      <c r="HR87" s="376"/>
      <c r="HS87" s="376"/>
      <c r="HT87" s="376"/>
      <c r="HU87" s="376"/>
      <c r="HV87" s="376"/>
      <c r="HW87" s="376"/>
      <c r="HX87" s="376"/>
      <c r="HY87" s="376"/>
      <c r="HZ87" s="376"/>
      <c r="IA87" s="376"/>
      <c r="IB87" s="376"/>
      <c r="IC87" s="376"/>
      <c r="ID87" s="376"/>
      <c r="IE87" s="376"/>
      <c r="IF87" s="376"/>
      <c r="IG87" s="376"/>
      <c r="IH87" s="376"/>
      <c r="II87" s="376"/>
      <c r="IJ87" s="376"/>
      <c r="IK87" s="376"/>
      <c r="IL87" s="376"/>
      <c r="IM87" s="376"/>
      <c r="IN87" s="376"/>
      <c r="IO87" s="376"/>
      <c r="IP87" s="376"/>
      <c r="IQ87" s="376"/>
      <c r="IR87" s="376"/>
      <c r="IS87" s="376"/>
      <c r="IT87" s="376"/>
      <c r="IU87" s="376"/>
      <c r="IV87" s="376"/>
      <c r="IW87" s="376"/>
      <c r="IX87" s="376"/>
      <c r="IY87" s="376"/>
      <c r="IZ87" s="376"/>
      <c r="JA87" s="376"/>
      <c r="JB87" s="376"/>
      <c r="JC87" s="376"/>
      <c r="JD87" s="376"/>
      <c r="JE87" s="376"/>
      <c r="JF87" s="376"/>
      <c r="JG87" s="376"/>
      <c r="JH87" s="376"/>
      <c r="JI87" s="376"/>
      <c r="JJ87" s="376"/>
      <c r="JK87" s="376"/>
      <c r="JL87" s="376"/>
      <c r="JM87" s="376"/>
      <c r="JN87" s="376"/>
      <c r="JO87" s="376"/>
      <c r="JP87" s="376"/>
      <c r="JQ87" s="376"/>
      <c r="JR87" s="376"/>
      <c r="JS87" s="376"/>
      <c r="JT87" s="376"/>
      <c r="JU87" s="376"/>
      <c r="JV87" s="376"/>
      <c r="JW87" s="376"/>
      <c r="JX87" s="376"/>
      <c r="JY87" s="376"/>
      <c r="JZ87" s="376"/>
      <c r="KA87" s="376"/>
      <c r="KB87" s="376"/>
      <c r="KC87" s="376"/>
      <c r="KD87" s="376"/>
      <c r="KE87" s="376"/>
      <c r="KF87" s="376"/>
      <c r="KG87" s="376"/>
      <c r="KH87" s="376"/>
      <c r="KI87" s="376"/>
      <c r="KJ87" s="376"/>
      <c r="KK87" s="376"/>
      <c r="KL87" s="376"/>
      <c r="KM87" s="376"/>
      <c r="KN87" s="376"/>
      <c r="KO87" s="376"/>
      <c r="KP87" s="376"/>
      <c r="KQ87" s="376"/>
      <c r="KR87" s="376"/>
      <c r="KS87" s="376"/>
      <c r="KT87" s="376"/>
      <c r="KU87" s="376"/>
      <c r="KV87" s="376"/>
      <c r="KW87" s="376"/>
      <c r="KX87" s="376"/>
      <c r="KY87" s="376"/>
      <c r="KZ87" s="376"/>
      <c r="LA87" s="376"/>
      <c r="LB87" s="376"/>
      <c r="LC87" s="376"/>
      <c r="LD87" s="376"/>
      <c r="LE87" s="376"/>
      <c r="LF87" s="376"/>
      <c r="LG87" s="376"/>
      <c r="LH87" s="376"/>
      <c r="LI87" s="376"/>
    </row>
    <row r="88" spans="3:321" ht="30">
      <c r="D88" s="74">
        <v>4152</v>
      </c>
      <c r="E88" s="78" t="s">
        <v>190</v>
      </c>
      <c r="F88" s="104"/>
      <c r="G88" s="105"/>
      <c r="H88" s="105"/>
      <c r="I88" s="105"/>
      <c r="J88" s="105"/>
      <c r="K88" s="105"/>
      <c r="L88" s="105"/>
      <c r="M88" s="105"/>
      <c r="N88" s="105"/>
      <c r="O88" s="105"/>
      <c r="P88" s="105"/>
      <c r="Q88" s="106"/>
      <c r="R88" s="104"/>
      <c r="S88" s="105"/>
      <c r="T88" s="105"/>
      <c r="U88" s="105"/>
      <c r="V88" s="105"/>
      <c r="W88" s="105"/>
      <c r="X88" s="105"/>
      <c r="Y88" s="105"/>
      <c r="Z88" s="105"/>
      <c r="AA88" s="105"/>
      <c r="AB88" s="105"/>
      <c r="AC88" s="106"/>
      <c r="AD88" s="104"/>
      <c r="AE88" s="105"/>
      <c r="AF88" s="105"/>
      <c r="AG88" s="105"/>
      <c r="AH88" s="105"/>
      <c r="AI88" s="105"/>
      <c r="AJ88" s="105"/>
      <c r="AK88" s="105"/>
      <c r="AL88" s="105"/>
      <c r="AM88" s="105"/>
      <c r="AN88" s="105"/>
      <c r="AO88" s="106"/>
      <c r="AP88" s="104"/>
      <c r="AQ88" s="105"/>
      <c r="AR88" s="105"/>
      <c r="AS88" s="105"/>
      <c r="AT88" s="105"/>
      <c r="AU88" s="105"/>
      <c r="AV88" s="105"/>
      <c r="AW88" s="105"/>
      <c r="AX88" s="105"/>
      <c r="AY88" s="105"/>
      <c r="AZ88" s="105"/>
      <c r="BA88" s="106"/>
      <c r="BB88" s="104"/>
      <c r="BC88" s="105"/>
      <c r="BD88" s="105"/>
      <c r="BE88" s="105"/>
      <c r="BF88" s="105"/>
      <c r="BG88" s="105"/>
      <c r="BH88" s="105"/>
      <c r="BI88" s="105"/>
      <c r="BJ88" s="105"/>
      <c r="BK88" s="105"/>
      <c r="BL88" s="105"/>
      <c r="BM88" s="106"/>
      <c r="BN88" s="104"/>
      <c r="BO88" s="105"/>
      <c r="BP88" s="105"/>
      <c r="BQ88" s="105"/>
      <c r="BR88" s="105"/>
      <c r="BS88" s="105"/>
      <c r="BT88" s="105"/>
      <c r="BU88" s="105"/>
      <c r="BV88" s="105"/>
      <c r="BW88" s="105"/>
      <c r="BX88" s="105"/>
      <c r="BY88" s="106"/>
      <c r="BZ88" s="104"/>
      <c r="CA88" s="105"/>
      <c r="CB88" s="105"/>
      <c r="CC88" s="105"/>
      <c r="CD88" s="105"/>
      <c r="CE88" s="105"/>
      <c r="CF88" s="105"/>
      <c r="CG88" s="105"/>
      <c r="CH88" s="105"/>
      <c r="CI88" s="105"/>
      <c r="CJ88" s="105"/>
      <c r="CK88" s="105"/>
      <c r="CL88" s="104">
        <v>9044.9000000000015</v>
      </c>
      <c r="CM88" s="105">
        <v>60860.650000000009</v>
      </c>
      <c r="CN88" s="105">
        <v>79115.170000000013</v>
      </c>
      <c r="CO88" s="105">
        <v>96998.14</v>
      </c>
      <c r="CP88" s="105">
        <v>69695.600000000006</v>
      </c>
      <c r="CQ88" s="105">
        <v>68808.770000000033</v>
      </c>
      <c r="CR88" s="105">
        <v>77664.74000000002</v>
      </c>
      <c r="CS88" s="105">
        <v>85421.62000000001</v>
      </c>
      <c r="CT88" s="105">
        <v>105069.08</v>
      </c>
      <c r="CU88" s="105">
        <v>137215.75000000003</v>
      </c>
      <c r="CV88" s="105">
        <v>148559.49999999994</v>
      </c>
      <c r="CW88" s="106">
        <v>377252.82000000012</v>
      </c>
      <c r="CX88" s="104">
        <v>32206.209999999995</v>
      </c>
      <c r="CY88" s="105">
        <v>57542.049999999996</v>
      </c>
      <c r="CZ88" s="105">
        <v>133172.41999999998</v>
      </c>
      <c r="DA88" s="105">
        <v>48134.829999999994</v>
      </c>
      <c r="DB88" s="105">
        <v>76474.040000000008</v>
      </c>
      <c r="DC88" s="105">
        <v>107768.05000000002</v>
      </c>
      <c r="DD88" s="105">
        <v>145315.33000000002</v>
      </c>
      <c r="DE88" s="105">
        <v>169127.42</v>
      </c>
      <c r="DF88" s="105">
        <v>189337.90999999997</v>
      </c>
      <c r="DG88" s="105">
        <v>105564.60999999999</v>
      </c>
      <c r="DH88" s="105">
        <v>91502.499999999971</v>
      </c>
      <c r="DI88" s="106">
        <v>317366.66999999975</v>
      </c>
      <c r="DJ88" s="104">
        <v>17430.63</v>
      </c>
      <c r="DK88" s="105">
        <v>99175.679999999978</v>
      </c>
      <c r="DL88" s="105">
        <v>86425.000000000015</v>
      </c>
      <c r="DM88" s="105">
        <v>80972.520000000033</v>
      </c>
      <c r="DN88" s="105">
        <v>88960.930000000008</v>
      </c>
      <c r="DO88" s="105">
        <v>99205.060000000056</v>
      </c>
      <c r="DP88" s="105">
        <v>63270.340000000004</v>
      </c>
      <c r="DQ88" s="105">
        <v>139380.09999999998</v>
      </c>
      <c r="DR88" s="105">
        <v>114079.71000000002</v>
      </c>
      <c r="DS88" s="105">
        <v>84032.610000000044</v>
      </c>
      <c r="DT88" s="105">
        <v>189563.59999999998</v>
      </c>
      <c r="DU88" s="106">
        <v>433945.65000000026</v>
      </c>
      <c r="DV88" s="337">
        <v>42547.840000000004</v>
      </c>
      <c r="DW88" s="337">
        <v>44260.23</v>
      </c>
      <c r="DX88" s="337">
        <v>197207.06</v>
      </c>
      <c r="DY88" s="337">
        <v>112167.74999999999</v>
      </c>
      <c r="DZ88" s="370">
        <v>54569.3</v>
      </c>
      <c r="EC88" s="373"/>
      <c r="ED88" s="373"/>
      <c r="EE88" s="373"/>
      <c r="EF88" s="373"/>
      <c r="EG88" s="373"/>
      <c r="EH88" s="376"/>
      <c r="EI88" s="376"/>
      <c r="EJ88" s="376"/>
      <c r="EK88" s="376"/>
      <c r="EL88" s="376"/>
      <c r="EM88" s="376"/>
      <c r="EN88" s="376"/>
      <c r="EO88" s="376"/>
      <c r="EP88" s="376"/>
      <c r="EQ88" s="376"/>
      <c r="ER88" s="376"/>
      <c r="ES88" s="376"/>
      <c r="ET88" s="376"/>
      <c r="EU88" s="376"/>
      <c r="EV88" s="376"/>
      <c r="EW88" s="376"/>
      <c r="EX88" s="376"/>
      <c r="EY88" s="376"/>
      <c r="EZ88" s="376"/>
      <c r="FA88" s="376"/>
      <c r="FB88" s="376"/>
      <c r="FC88" s="376"/>
      <c r="FD88" s="376"/>
      <c r="FE88" s="376"/>
      <c r="FF88" s="376"/>
      <c r="FG88" s="376"/>
      <c r="FH88" s="376"/>
      <c r="FI88" s="376"/>
      <c r="FJ88" s="376"/>
      <c r="FK88" s="376"/>
      <c r="FL88" s="376"/>
      <c r="FM88" s="376"/>
      <c r="FN88" s="376"/>
      <c r="FO88" s="376"/>
      <c r="FP88" s="376"/>
      <c r="FQ88" s="376"/>
      <c r="FR88" s="376"/>
      <c r="FS88" s="376"/>
      <c r="FT88" s="376"/>
      <c r="FU88" s="376"/>
      <c r="FV88" s="376"/>
      <c r="FW88" s="376"/>
      <c r="FX88" s="376"/>
      <c r="FY88" s="376"/>
      <c r="FZ88" s="376"/>
      <c r="GA88" s="376"/>
      <c r="GB88" s="376"/>
      <c r="GC88" s="376"/>
      <c r="GD88" s="376"/>
      <c r="GE88" s="376"/>
      <c r="GF88" s="376"/>
      <c r="GG88" s="376"/>
      <c r="GH88" s="376"/>
      <c r="GI88" s="376"/>
      <c r="GJ88" s="376"/>
      <c r="GK88" s="376"/>
      <c r="GL88" s="376"/>
      <c r="GM88" s="376"/>
      <c r="GN88" s="376"/>
      <c r="GO88" s="376"/>
      <c r="GP88" s="376"/>
      <c r="GQ88" s="376"/>
      <c r="GR88" s="376"/>
      <c r="GS88" s="376"/>
      <c r="GT88" s="376"/>
      <c r="GU88" s="376"/>
      <c r="GV88" s="376"/>
      <c r="GW88" s="376"/>
      <c r="GX88" s="376"/>
      <c r="GY88" s="376"/>
      <c r="GZ88" s="376"/>
      <c r="HA88" s="376"/>
      <c r="HB88" s="376"/>
      <c r="HC88" s="376"/>
      <c r="HD88" s="376"/>
      <c r="HE88" s="376"/>
      <c r="HF88" s="376"/>
      <c r="HG88" s="376"/>
      <c r="HH88" s="376"/>
      <c r="HI88" s="376"/>
      <c r="HJ88" s="376"/>
      <c r="HK88" s="376"/>
      <c r="HL88" s="376"/>
      <c r="HM88" s="376"/>
      <c r="HN88" s="376"/>
      <c r="HO88" s="376"/>
      <c r="HP88" s="376"/>
      <c r="HQ88" s="376"/>
      <c r="HR88" s="376"/>
      <c r="HS88" s="376"/>
      <c r="HT88" s="376"/>
      <c r="HU88" s="376"/>
      <c r="HV88" s="376"/>
      <c r="HW88" s="376"/>
      <c r="HX88" s="376"/>
      <c r="HY88" s="376"/>
      <c r="HZ88" s="376"/>
      <c r="IA88" s="376"/>
      <c r="IB88" s="376"/>
      <c r="IC88" s="376"/>
      <c r="ID88" s="376"/>
      <c r="IE88" s="376"/>
      <c r="IF88" s="376"/>
      <c r="IG88" s="376"/>
      <c r="IH88" s="376"/>
      <c r="II88" s="376"/>
      <c r="IJ88" s="376"/>
      <c r="IK88" s="376"/>
      <c r="IL88" s="376"/>
      <c r="IM88" s="376"/>
      <c r="IN88" s="376"/>
      <c r="IO88" s="376"/>
      <c r="IP88" s="376"/>
      <c r="IQ88" s="376"/>
      <c r="IR88" s="376"/>
      <c r="IS88" s="376"/>
      <c r="IT88" s="376"/>
      <c r="IU88" s="376"/>
      <c r="IV88" s="376"/>
      <c r="IW88" s="376"/>
      <c r="IX88" s="376"/>
      <c r="IY88" s="376"/>
      <c r="IZ88" s="376"/>
      <c r="JA88" s="376"/>
      <c r="JB88" s="376"/>
      <c r="JC88" s="376"/>
      <c r="JD88" s="376"/>
      <c r="JE88" s="376"/>
      <c r="JF88" s="376"/>
      <c r="JG88" s="376"/>
      <c r="JH88" s="376"/>
      <c r="JI88" s="376"/>
      <c r="JJ88" s="376"/>
      <c r="JK88" s="376"/>
      <c r="JL88" s="376"/>
      <c r="JM88" s="376"/>
      <c r="JN88" s="376"/>
      <c r="JO88" s="376"/>
      <c r="JP88" s="376"/>
      <c r="JQ88" s="376"/>
      <c r="JR88" s="376"/>
      <c r="JS88" s="376"/>
      <c r="JT88" s="376"/>
      <c r="JU88" s="376"/>
      <c r="JV88" s="376"/>
      <c r="JW88" s="376"/>
      <c r="JX88" s="376"/>
      <c r="JY88" s="376"/>
      <c r="JZ88" s="376"/>
      <c r="KA88" s="376"/>
      <c r="KB88" s="376"/>
      <c r="KC88" s="376"/>
      <c r="KD88" s="376"/>
      <c r="KE88" s="376"/>
      <c r="KF88" s="376"/>
      <c r="KG88" s="376"/>
      <c r="KH88" s="376"/>
      <c r="KI88" s="376"/>
      <c r="KJ88" s="376"/>
      <c r="KK88" s="376"/>
      <c r="KL88" s="376"/>
      <c r="KM88" s="376"/>
      <c r="KN88" s="376"/>
      <c r="KO88" s="376"/>
      <c r="KP88" s="376"/>
      <c r="KQ88" s="376"/>
      <c r="KR88" s="376"/>
      <c r="KS88" s="376"/>
      <c r="KT88" s="376"/>
      <c r="KU88" s="376"/>
      <c r="KV88" s="376"/>
      <c r="KW88" s="376"/>
      <c r="KX88" s="376"/>
      <c r="KY88" s="376"/>
      <c r="KZ88" s="376"/>
      <c r="LA88" s="376"/>
      <c r="LB88" s="376"/>
      <c r="LC88" s="376"/>
      <c r="LD88" s="376"/>
      <c r="LE88" s="376"/>
      <c r="LF88" s="376"/>
      <c r="LG88" s="376"/>
      <c r="LH88" s="376"/>
      <c r="LI88" s="376"/>
    </row>
    <row r="89" spans="3:321">
      <c r="D89" s="74">
        <v>4153</v>
      </c>
      <c r="E89" s="78" t="s">
        <v>192</v>
      </c>
      <c r="F89" s="104"/>
      <c r="G89" s="105"/>
      <c r="H89" s="105"/>
      <c r="I89" s="105"/>
      <c r="J89" s="105"/>
      <c r="K89" s="105"/>
      <c r="L89" s="105"/>
      <c r="M89" s="105"/>
      <c r="N89" s="105"/>
      <c r="O89" s="105"/>
      <c r="P89" s="105"/>
      <c r="Q89" s="106"/>
      <c r="R89" s="104"/>
      <c r="S89" s="105"/>
      <c r="T89" s="105"/>
      <c r="U89" s="105"/>
      <c r="V89" s="105"/>
      <c r="W89" s="105"/>
      <c r="X89" s="105"/>
      <c r="Y89" s="105"/>
      <c r="Z89" s="105"/>
      <c r="AA89" s="105"/>
      <c r="AB89" s="105"/>
      <c r="AC89" s="106"/>
      <c r="AD89" s="104"/>
      <c r="AE89" s="105"/>
      <c r="AF89" s="105"/>
      <c r="AG89" s="105"/>
      <c r="AH89" s="105"/>
      <c r="AI89" s="105"/>
      <c r="AJ89" s="105"/>
      <c r="AK89" s="105"/>
      <c r="AL89" s="105"/>
      <c r="AM89" s="105"/>
      <c r="AN89" s="105"/>
      <c r="AO89" s="106"/>
      <c r="AP89" s="104"/>
      <c r="AQ89" s="105"/>
      <c r="AR89" s="105"/>
      <c r="AS89" s="105"/>
      <c r="AT89" s="105"/>
      <c r="AU89" s="105"/>
      <c r="AV89" s="105"/>
      <c r="AW89" s="105"/>
      <c r="AX89" s="105"/>
      <c r="AY89" s="105"/>
      <c r="AZ89" s="105"/>
      <c r="BA89" s="106"/>
      <c r="BB89" s="104"/>
      <c r="BC89" s="105"/>
      <c r="BD89" s="105"/>
      <c r="BE89" s="105"/>
      <c r="BF89" s="105"/>
      <c r="BG89" s="105"/>
      <c r="BH89" s="105"/>
      <c r="BI89" s="105"/>
      <c r="BJ89" s="105"/>
      <c r="BK89" s="105"/>
      <c r="BL89" s="105"/>
      <c r="BM89" s="106"/>
      <c r="BN89" s="104"/>
      <c r="BO89" s="105"/>
      <c r="BP89" s="105"/>
      <c r="BQ89" s="105"/>
      <c r="BR89" s="105"/>
      <c r="BS89" s="105"/>
      <c r="BT89" s="105"/>
      <c r="BU89" s="105"/>
      <c r="BV89" s="105"/>
      <c r="BW89" s="105"/>
      <c r="BX89" s="105"/>
      <c r="BY89" s="106"/>
      <c r="BZ89" s="104"/>
      <c r="CA89" s="105"/>
      <c r="CB89" s="105"/>
      <c r="CC89" s="105"/>
      <c r="CD89" s="105"/>
      <c r="CE89" s="105"/>
      <c r="CF89" s="105"/>
      <c r="CG89" s="105"/>
      <c r="CH89" s="105"/>
      <c r="CI89" s="105"/>
      <c r="CJ89" s="105"/>
      <c r="CK89" s="105"/>
      <c r="CL89" s="104">
        <v>30580.619999999995</v>
      </c>
      <c r="CM89" s="105">
        <v>118324.14000000004</v>
      </c>
      <c r="CN89" s="105">
        <v>147054.04999999993</v>
      </c>
      <c r="CO89" s="105">
        <v>196740.17999999985</v>
      </c>
      <c r="CP89" s="105">
        <v>145157.27999999997</v>
      </c>
      <c r="CQ89" s="105">
        <v>122503.54999999987</v>
      </c>
      <c r="CR89" s="105">
        <v>191128.04999999993</v>
      </c>
      <c r="CS89" s="105">
        <v>165309.87999999992</v>
      </c>
      <c r="CT89" s="105">
        <v>166591.18999999983</v>
      </c>
      <c r="CU89" s="105">
        <v>182715.02999999997</v>
      </c>
      <c r="CV89" s="105">
        <v>174273.72000000003</v>
      </c>
      <c r="CW89" s="106">
        <v>615165.2799999998</v>
      </c>
      <c r="CX89" s="104">
        <v>48815.999999999985</v>
      </c>
      <c r="CY89" s="105">
        <v>127421.21999999996</v>
      </c>
      <c r="CZ89" s="105">
        <v>497657.43</v>
      </c>
      <c r="DA89" s="105">
        <v>252650.02000000005</v>
      </c>
      <c r="DB89" s="105">
        <v>208676.01999999996</v>
      </c>
      <c r="DC89" s="105">
        <v>195538.69000000012</v>
      </c>
      <c r="DD89" s="105">
        <v>112152.97000000004</v>
      </c>
      <c r="DE89" s="105">
        <v>282119.80999999988</v>
      </c>
      <c r="DF89" s="105">
        <v>223460.38999999998</v>
      </c>
      <c r="DG89" s="105">
        <v>267990.87999999977</v>
      </c>
      <c r="DH89" s="105">
        <v>260095.09000000023</v>
      </c>
      <c r="DI89" s="106">
        <v>654590.17999999982</v>
      </c>
      <c r="DJ89" s="104">
        <v>50498.82</v>
      </c>
      <c r="DK89" s="105">
        <v>214939.25999999978</v>
      </c>
      <c r="DL89" s="105">
        <v>148950.80000000008</v>
      </c>
      <c r="DM89" s="105">
        <v>172754.18</v>
      </c>
      <c r="DN89" s="105">
        <v>150175.4500000001</v>
      </c>
      <c r="DO89" s="105">
        <v>181715.27000000014</v>
      </c>
      <c r="DP89" s="105">
        <v>122656.16</v>
      </c>
      <c r="DQ89" s="105">
        <v>156215.23000000007</v>
      </c>
      <c r="DR89" s="105">
        <v>188748.02000000019</v>
      </c>
      <c r="DS89" s="105">
        <v>276779.6999999999</v>
      </c>
      <c r="DT89" s="105">
        <v>169989.22000000003</v>
      </c>
      <c r="DU89" s="106">
        <v>763618.24999999895</v>
      </c>
      <c r="DV89" s="337">
        <v>51307.99</v>
      </c>
      <c r="DW89" s="337">
        <v>115491.95999999995</v>
      </c>
      <c r="DX89" s="337">
        <v>209821.33000000007</v>
      </c>
      <c r="DY89" s="337">
        <v>138611.59</v>
      </c>
      <c r="DZ89" s="370">
        <v>149946.75</v>
      </c>
      <c r="EC89" s="373"/>
      <c r="ED89" s="373"/>
      <c r="EE89" s="373"/>
      <c r="EF89" s="373"/>
      <c r="EG89" s="373"/>
      <c r="ET89" s="376"/>
      <c r="EU89" s="376"/>
      <c r="EV89" s="376"/>
      <c r="EW89" s="376"/>
      <c r="EX89" s="376"/>
      <c r="EY89" s="376"/>
      <c r="EZ89" s="376"/>
      <c r="FA89" s="376"/>
      <c r="FB89" s="376"/>
      <c r="FC89" s="376"/>
      <c r="FD89" s="376"/>
      <c r="FE89" s="376"/>
      <c r="FF89" s="376"/>
      <c r="FG89" s="376"/>
      <c r="FH89" s="376"/>
      <c r="FI89" s="376"/>
      <c r="FJ89" s="376"/>
      <c r="FK89" s="376"/>
      <c r="FL89" s="376"/>
      <c r="FM89" s="376"/>
      <c r="FN89" s="376"/>
      <c r="FO89" s="376"/>
      <c r="FP89" s="376"/>
      <c r="FQ89" s="376"/>
      <c r="FR89" s="376"/>
      <c r="FS89" s="376"/>
      <c r="FT89" s="376"/>
      <c r="FU89" s="376"/>
      <c r="FV89" s="376"/>
      <c r="FW89" s="376"/>
      <c r="FX89" s="376"/>
      <c r="FY89" s="376"/>
      <c r="FZ89" s="376"/>
      <c r="GA89" s="376"/>
      <c r="GB89" s="376"/>
      <c r="GC89" s="376"/>
      <c r="GD89" s="376"/>
      <c r="GE89" s="376"/>
      <c r="GF89" s="376"/>
      <c r="GG89" s="376"/>
      <c r="GH89" s="376"/>
      <c r="GI89" s="376"/>
      <c r="GJ89" s="376"/>
      <c r="GK89" s="376"/>
      <c r="GL89" s="376"/>
      <c r="GM89" s="376"/>
      <c r="GN89" s="376"/>
      <c r="GO89" s="376"/>
      <c r="GP89" s="376"/>
      <c r="GQ89" s="376"/>
      <c r="GR89" s="376"/>
      <c r="GS89" s="376"/>
      <c r="GT89" s="376"/>
      <c r="GU89" s="376"/>
      <c r="GV89" s="376"/>
      <c r="GW89" s="376"/>
      <c r="GX89" s="376"/>
      <c r="GY89" s="376"/>
      <c r="GZ89" s="376"/>
      <c r="HA89" s="376"/>
      <c r="HB89" s="376"/>
      <c r="HC89" s="376"/>
      <c r="HD89" s="376"/>
      <c r="HE89" s="376"/>
      <c r="HF89" s="376"/>
      <c r="HG89" s="376"/>
      <c r="HH89" s="376"/>
      <c r="HI89" s="376"/>
      <c r="HJ89" s="376"/>
      <c r="HK89" s="376"/>
      <c r="HL89" s="376"/>
      <c r="HM89" s="376"/>
      <c r="HN89" s="376"/>
      <c r="HO89" s="376"/>
      <c r="HP89" s="376"/>
      <c r="HQ89" s="376"/>
      <c r="HR89" s="376"/>
      <c r="HS89" s="376"/>
      <c r="HT89" s="376"/>
      <c r="HU89" s="376"/>
      <c r="HV89" s="376"/>
      <c r="HW89" s="376"/>
      <c r="HX89" s="376"/>
      <c r="HY89" s="376"/>
      <c r="HZ89" s="376"/>
      <c r="IA89" s="376"/>
      <c r="IB89" s="376"/>
      <c r="IC89" s="376"/>
      <c r="ID89" s="376"/>
      <c r="IE89" s="376"/>
      <c r="IF89" s="376"/>
      <c r="IG89" s="376"/>
      <c r="IH89" s="376"/>
      <c r="II89" s="376"/>
      <c r="IJ89" s="376"/>
      <c r="IK89" s="376"/>
      <c r="IL89" s="376"/>
      <c r="IM89" s="376"/>
      <c r="IN89" s="376"/>
      <c r="IO89" s="376"/>
      <c r="IP89" s="376"/>
      <c r="IQ89" s="376"/>
      <c r="IR89" s="376"/>
      <c r="IS89" s="376"/>
      <c r="IT89" s="376"/>
      <c r="IU89" s="376"/>
      <c r="IV89" s="376"/>
      <c r="IW89" s="376"/>
      <c r="IX89" s="376"/>
      <c r="IY89" s="376"/>
      <c r="IZ89" s="376"/>
      <c r="JA89" s="376"/>
      <c r="JB89" s="376"/>
      <c r="JC89" s="376"/>
      <c r="JD89" s="376"/>
      <c r="JE89" s="376"/>
      <c r="JF89" s="376"/>
      <c r="JG89" s="376"/>
      <c r="JH89" s="376"/>
      <c r="JI89" s="376"/>
      <c r="JJ89" s="376"/>
      <c r="JK89" s="376"/>
      <c r="JL89" s="376"/>
      <c r="JM89" s="376"/>
      <c r="JN89" s="376"/>
      <c r="JO89" s="376"/>
      <c r="JP89" s="376"/>
      <c r="JQ89" s="376"/>
      <c r="JR89" s="376"/>
      <c r="JS89" s="376"/>
      <c r="JT89" s="376"/>
      <c r="JU89" s="376"/>
      <c r="JV89" s="376"/>
      <c r="JW89" s="376"/>
      <c r="JX89" s="376"/>
      <c r="JY89" s="376"/>
      <c r="JZ89" s="376"/>
      <c r="KA89" s="376"/>
      <c r="KB89" s="376"/>
      <c r="KC89" s="376"/>
      <c r="KD89" s="376"/>
      <c r="KE89" s="376"/>
      <c r="KF89" s="376"/>
      <c r="KG89" s="376"/>
      <c r="KH89" s="376"/>
      <c r="KI89" s="376"/>
      <c r="KJ89" s="376"/>
      <c r="KK89" s="376"/>
      <c r="KL89" s="376"/>
      <c r="KM89" s="376"/>
      <c r="KN89" s="376"/>
      <c r="KO89" s="376"/>
      <c r="KP89" s="376"/>
      <c r="KQ89" s="376"/>
      <c r="KR89" s="376"/>
      <c r="KS89" s="376"/>
      <c r="KT89" s="376"/>
      <c r="KU89" s="376"/>
      <c r="KV89" s="376"/>
      <c r="KW89" s="376"/>
      <c r="KX89" s="376"/>
      <c r="KY89" s="376"/>
      <c r="KZ89" s="376"/>
      <c r="LA89" s="376"/>
      <c r="LB89" s="376"/>
      <c r="LC89" s="376"/>
      <c r="LD89" s="376"/>
      <c r="LE89" s="376"/>
      <c r="LF89" s="376"/>
      <c r="LG89" s="376"/>
      <c r="LH89" s="376"/>
      <c r="LI89" s="376"/>
    </row>
    <row r="90" spans="3:321">
      <c r="C90" s="74">
        <v>416</v>
      </c>
      <c r="D90" s="74">
        <v>416</v>
      </c>
      <c r="E90" s="78" t="s">
        <v>194</v>
      </c>
      <c r="F90" s="104"/>
      <c r="G90" s="105"/>
      <c r="H90" s="105"/>
      <c r="I90" s="105"/>
      <c r="J90" s="105"/>
      <c r="K90" s="105"/>
      <c r="L90" s="105"/>
      <c r="M90" s="105"/>
      <c r="N90" s="105"/>
      <c r="O90" s="105"/>
      <c r="P90" s="105"/>
      <c r="Q90" s="106"/>
      <c r="R90" s="104"/>
      <c r="S90" s="105"/>
      <c r="T90" s="105"/>
      <c r="U90" s="105"/>
      <c r="V90" s="105"/>
      <c r="W90" s="105"/>
      <c r="X90" s="105"/>
      <c r="Y90" s="105"/>
      <c r="Z90" s="105"/>
      <c r="AA90" s="105"/>
      <c r="AB90" s="105"/>
      <c r="AC90" s="106"/>
      <c r="AD90" s="104"/>
      <c r="AE90" s="105"/>
      <c r="AF90" s="105"/>
      <c r="AG90" s="105"/>
      <c r="AH90" s="105"/>
      <c r="AI90" s="105"/>
      <c r="AJ90" s="105"/>
      <c r="AK90" s="105"/>
      <c r="AL90" s="105"/>
      <c r="AM90" s="105"/>
      <c r="AN90" s="105"/>
      <c r="AO90" s="106"/>
      <c r="AP90" s="104"/>
      <c r="AQ90" s="105"/>
      <c r="AR90" s="105"/>
      <c r="AS90" s="105"/>
      <c r="AT90" s="105"/>
      <c r="AU90" s="105"/>
      <c r="AV90" s="105"/>
      <c r="AW90" s="105"/>
      <c r="AX90" s="105"/>
      <c r="AY90" s="105"/>
      <c r="AZ90" s="105"/>
      <c r="BA90" s="106"/>
      <c r="BB90" s="104"/>
      <c r="BC90" s="105"/>
      <c r="BD90" s="105"/>
      <c r="BE90" s="105"/>
      <c r="BF90" s="105"/>
      <c r="BG90" s="105"/>
      <c r="BH90" s="105"/>
      <c r="BI90" s="105"/>
      <c r="BJ90" s="105"/>
      <c r="BK90" s="105"/>
      <c r="BL90" s="105"/>
      <c r="BM90" s="106"/>
      <c r="BN90" s="104"/>
      <c r="BO90" s="105"/>
      <c r="BP90" s="105"/>
      <c r="BQ90" s="105"/>
      <c r="BR90" s="105"/>
      <c r="BS90" s="105"/>
      <c r="BT90" s="105"/>
      <c r="BU90" s="105"/>
      <c r="BV90" s="105"/>
      <c r="BW90" s="105"/>
      <c r="BX90" s="105"/>
      <c r="BY90" s="106"/>
      <c r="BZ90" s="104"/>
      <c r="CA90" s="105"/>
      <c r="CB90" s="105"/>
      <c r="CC90" s="105"/>
      <c r="CD90" s="105"/>
      <c r="CE90" s="105"/>
      <c r="CF90" s="105"/>
      <c r="CG90" s="105"/>
      <c r="CH90" s="105"/>
      <c r="CI90" s="105"/>
      <c r="CJ90" s="105"/>
      <c r="CK90" s="105"/>
      <c r="CL90" s="104">
        <v>553790.51</v>
      </c>
      <c r="CM90" s="105">
        <v>1783760.79</v>
      </c>
      <c r="CN90" s="105">
        <v>2136902.62</v>
      </c>
      <c r="CO90" s="105">
        <v>24827472.129999999</v>
      </c>
      <c r="CP90" s="105">
        <v>1125415.9300000002</v>
      </c>
      <c r="CQ90" s="105">
        <v>3793946.4499999997</v>
      </c>
      <c r="CR90" s="105">
        <v>5739215.1899999995</v>
      </c>
      <c r="CS90" s="105">
        <v>2103580.0900000003</v>
      </c>
      <c r="CT90" s="105">
        <v>18700318.619999997</v>
      </c>
      <c r="CU90" s="105">
        <v>797388.29</v>
      </c>
      <c r="CV90" s="105">
        <v>749118.78</v>
      </c>
      <c r="CW90" s="106">
        <v>5611866.1400000006</v>
      </c>
      <c r="CX90" s="104">
        <v>2500818.23</v>
      </c>
      <c r="CY90" s="105">
        <v>1109975.3799999999</v>
      </c>
      <c r="CZ90" s="105">
        <v>4604120.0999999996</v>
      </c>
      <c r="DA90" s="105">
        <v>24681413.120000001</v>
      </c>
      <c r="DB90" s="105">
        <v>4723228.4400000004</v>
      </c>
      <c r="DC90" s="105">
        <v>5612524.4100000001</v>
      </c>
      <c r="DD90" s="105">
        <v>6811017.4000000004</v>
      </c>
      <c r="DE90" s="105">
        <v>1194574.1499999999</v>
      </c>
      <c r="DF90" s="105">
        <v>17531674.219999999</v>
      </c>
      <c r="DG90" s="105">
        <v>516556.35</v>
      </c>
      <c r="DH90" s="105">
        <v>569278.71</v>
      </c>
      <c r="DI90" s="106">
        <v>5661214.9000000004</v>
      </c>
      <c r="DJ90" s="104">
        <v>2231451.0099999998</v>
      </c>
      <c r="DK90" s="105">
        <v>2890207.88</v>
      </c>
      <c r="DL90" s="105">
        <v>8942154.3000000007</v>
      </c>
      <c r="DM90" s="105">
        <v>19073852.520000003</v>
      </c>
      <c r="DN90" s="105">
        <v>15976194.35</v>
      </c>
      <c r="DO90" s="105">
        <v>4369899.47</v>
      </c>
      <c r="DP90" s="105">
        <v>6120956.6900000004</v>
      </c>
      <c r="DQ90" s="105">
        <v>983659.16</v>
      </c>
      <c r="DR90" s="105">
        <v>16142994.029999999</v>
      </c>
      <c r="DS90" s="105">
        <v>488401.27</v>
      </c>
      <c r="DT90" s="105">
        <v>462527.35</v>
      </c>
      <c r="DU90" s="106">
        <v>4120451.7199999997</v>
      </c>
      <c r="DV90" s="337">
        <v>3853176.02</v>
      </c>
      <c r="DW90" s="337">
        <v>923447.88</v>
      </c>
      <c r="DX90" s="337">
        <v>26673541.219999999</v>
      </c>
      <c r="DY90" s="337">
        <v>16836216.219999999</v>
      </c>
      <c r="DZ90" s="370">
        <v>16044663.550000001</v>
      </c>
      <c r="EA90" s="370">
        <v>2932165.72</v>
      </c>
      <c r="EB90" s="373">
        <v>6331227.2400000002</v>
      </c>
      <c r="EC90" s="380">
        <v>1492919.53</v>
      </c>
      <c r="ED90" s="373">
        <v>2590259.06</v>
      </c>
      <c r="EE90" s="373">
        <v>414135.02</v>
      </c>
      <c r="EF90" s="373">
        <v>552221.05000000005</v>
      </c>
      <c r="EG90" s="373">
        <v>2932108.14</v>
      </c>
      <c r="EH90" s="376">
        <v>3229720.9</v>
      </c>
      <c r="EI90" s="376">
        <v>1105648.4099999999</v>
      </c>
      <c r="EJ90" s="376">
        <v>39350670.159999996</v>
      </c>
      <c r="EK90" s="376">
        <v>18359667.859999999</v>
      </c>
      <c r="EL90" s="376">
        <v>16347481.07</v>
      </c>
      <c r="EM90" s="376">
        <v>2519907.7599999998</v>
      </c>
      <c r="EN90" s="376">
        <v>6570219.0800000001</v>
      </c>
      <c r="EO90" s="376">
        <v>1254218.04</v>
      </c>
      <c r="EP90" s="376">
        <v>2016695.15</v>
      </c>
      <c r="EQ90" s="376">
        <v>1739140.99</v>
      </c>
      <c r="ER90" s="376">
        <v>3918626.83</v>
      </c>
      <c r="ES90" s="376">
        <v>2293382.33</v>
      </c>
      <c r="ET90" s="376">
        <v>4324077.55</v>
      </c>
      <c r="EU90" s="376">
        <v>1050801.23</v>
      </c>
      <c r="EV90" s="376">
        <v>39514676.710000001</v>
      </c>
      <c r="EW90" s="376">
        <v>8129668.5499999998</v>
      </c>
      <c r="EX90" s="376">
        <v>10064809.060000001</v>
      </c>
      <c r="EY90" s="376">
        <v>1838720.63</v>
      </c>
      <c r="EZ90" s="376">
        <v>7493936.0099999998</v>
      </c>
      <c r="FA90" s="376">
        <v>1134154.94</v>
      </c>
      <c r="FB90" s="376">
        <v>3617355.6</v>
      </c>
      <c r="FC90" s="376">
        <v>1538688.3</v>
      </c>
      <c r="FD90" s="376">
        <v>4283049.2</v>
      </c>
      <c r="FE90" s="376">
        <v>5656669.4199999999</v>
      </c>
      <c r="FF90" s="376">
        <v>6133054.0599999996</v>
      </c>
      <c r="FG90" s="376"/>
      <c r="FH90" s="376"/>
      <c r="FI90" s="376"/>
      <c r="FJ90" s="376"/>
      <c r="FK90" s="376"/>
      <c r="FL90" s="376"/>
      <c r="FM90" s="376"/>
      <c r="FN90" s="376"/>
      <c r="FO90" s="376"/>
      <c r="FP90" s="376"/>
      <c r="FQ90" s="376"/>
      <c r="FR90" s="376"/>
      <c r="FS90" s="376"/>
      <c r="FT90" s="376"/>
      <c r="FU90" s="376"/>
      <c r="FV90" s="376"/>
      <c r="FW90" s="376"/>
      <c r="FX90" s="376"/>
      <c r="FY90" s="376"/>
      <c r="FZ90" s="376"/>
      <c r="GA90" s="376"/>
      <c r="GB90" s="376"/>
      <c r="GC90" s="376"/>
      <c r="GD90" s="376"/>
      <c r="GE90" s="376"/>
      <c r="GF90" s="376"/>
      <c r="GG90" s="376"/>
      <c r="GH90" s="376"/>
      <c r="GI90" s="376"/>
      <c r="GJ90" s="376"/>
      <c r="GK90" s="376"/>
      <c r="GL90" s="376"/>
      <c r="GM90" s="376"/>
      <c r="GN90" s="376"/>
      <c r="GO90" s="376"/>
      <c r="GP90" s="376"/>
      <c r="GQ90" s="376"/>
      <c r="GR90" s="376"/>
      <c r="GS90" s="376"/>
      <c r="GT90" s="376"/>
      <c r="GU90" s="376"/>
      <c r="GV90" s="376"/>
      <c r="GW90" s="376"/>
      <c r="GX90" s="376"/>
      <c r="GY90" s="376"/>
      <c r="GZ90" s="376"/>
      <c r="HA90" s="376"/>
      <c r="HB90" s="376"/>
      <c r="HC90" s="376"/>
      <c r="HD90" s="376"/>
      <c r="HE90" s="376"/>
      <c r="HF90" s="376"/>
      <c r="HG90" s="376"/>
      <c r="HH90" s="376"/>
      <c r="HI90" s="376"/>
      <c r="HJ90" s="376"/>
      <c r="HK90" s="376"/>
      <c r="HL90" s="376"/>
      <c r="HM90" s="376"/>
      <c r="HN90" s="376"/>
      <c r="HO90" s="376"/>
      <c r="HP90" s="376"/>
      <c r="HQ90" s="376"/>
      <c r="HR90" s="376"/>
      <c r="HS90" s="376"/>
      <c r="HT90" s="376"/>
      <c r="HU90" s="376"/>
      <c r="HV90" s="376"/>
      <c r="HW90" s="376"/>
      <c r="HX90" s="376"/>
      <c r="HY90" s="376"/>
      <c r="HZ90" s="376"/>
      <c r="IA90" s="376"/>
      <c r="IB90" s="376"/>
      <c r="IC90" s="376"/>
      <c r="ID90" s="376"/>
      <c r="IE90" s="376"/>
      <c r="IF90" s="376"/>
      <c r="IG90" s="376"/>
      <c r="IH90" s="376"/>
      <c r="II90" s="376"/>
      <c r="IJ90" s="376"/>
      <c r="IK90" s="376"/>
      <c r="IL90" s="376"/>
      <c r="IM90" s="376"/>
      <c r="IN90" s="376"/>
      <c r="IO90" s="376"/>
      <c r="IP90" s="376"/>
      <c r="IQ90" s="376"/>
      <c r="IR90" s="376"/>
      <c r="IS90" s="376"/>
      <c r="IT90" s="376"/>
      <c r="IU90" s="376"/>
      <c r="IV90" s="376"/>
      <c r="IW90" s="376"/>
      <c r="IX90" s="376"/>
      <c r="IY90" s="376"/>
      <c r="IZ90" s="376"/>
      <c r="JA90" s="376"/>
      <c r="JB90" s="376"/>
      <c r="JC90" s="376"/>
      <c r="JD90" s="376"/>
      <c r="JE90" s="376"/>
      <c r="JF90" s="376"/>
      <c r="JG90" s="376"/>
      <c r="JH90" s="376"/>
      <c r="JI90" s="376"/>
      <c r="JJ90" s="376"/>
      <c r="JK90" s="376"/>
      <c r="JL90" s="376"/>
      <c r="JM90" s="376"/>
      <c r="JN90" s="376"/>
      <c r="JO90" s="376"/>
      <c r="JP90" s="376"/>
      <c r="JQ90" s="376"/>
      <c r="JR90" s="376"/>
      <c r="JS90" s="376"/>
      <c r="JT90" s="376"/>
      <c r="JU90" s="376"/>
      <c r="JV90" s="376"/>
      <c r="JW90" s="376"/>
      <c r="JX90" s="376"/>
      <c r="JY90" s="376"/>
      <c r="JZ90" s="376"/>
      <c r="KA90" s="376"/>
      <c r="KB90" s="376"/>
      <c r="KC90" s="376"/>
      <c r="KD90" s="376"/>
      <c r="KE90" s="376"/>
      <c r="KF90" s="376"/>
      <c r="KG90" s="376"/>
      <c r="KH90" s="376"/>
      <c r="KI90" s="376"/>
      <c r="KJ90" s="376"/>
      <c r="KK90" s="376"/>
      <c r="KL90" s="376"/>
      <c r="KM90" s="376"/>
      <c r="KN90" s="376"/>
      <c r="KO90" s="376"/>
      <c r="KP90" s="376"/>
      <c r="KQ90" s="376"/>
      <c r="KR90" s="376"/>
      <c r="KS90" s="376"/>
      <c r="KT90" s="376"/>
      <c r="KU90" s="376"/>
      <c r="KV90" s="376"/>
      <c r="KW90" s="376"/>
      <c r="KX90" s="376"/>
      <c r="KY90" s="376"/>
      <c r="KZ90" s="376"/>
      <c r="LA90" s="376"/>
      <c r="LB90" s="376"/>
      <c r="LC90" s="376"/>
      <c r="LD90" s="376"/>
      <c r="LE90" s="376"/>
      <c r="LF90" s="376"/>
      <c r="LG90" s="376"/>
      <c r="LH90" s="376"/>
      <c r="LI90" s="376"/>
    </row>
    <row r="91" spans="3:321">
      <c r="D91" s="74">
        <v>4161</v>
      </c>
      <c r="E91" s="78" t="s">
        <v>196</v>
      </c>
      <c r="F91" s="104"/>
      <c r="G91" s="105"/>
      <c r="H91" s="105"/>
      <c r="I91" s="105"/>
      <c r="J91" s="105"/>
      <c r="K91" s="105"/>
      <c r="L91" s="105"/>
      <c r="M91" s="105"/>
      <c r="N91" s="105"/>
      <c r="O91" s="105"/>
      <c r="P91" s="105"/>
      <c r="Q91" s="106"/>
      <c r="R91" s="104"/>
      <c r="S91" s="105"/>
      <c r="T91" s="105"/>
      <c r="U91" s="105"/>
      <c r="V91" s="105"/>
      <c r="W91" s="105"/>
      <c r="X91" s="105"/>
      <c r="Y91" s="105"/>
      <c r="Z91" s="105"/>
      <c r="AA91" s="105"/>
      <c r="AB91" s="105"/>
      <c r="AC91" s="106"/>
      <c r="AD91" s="104"/>
      <c r="AE91" s="105"/>
      <c r="AF91" s="105"/>
      <c r="AG91" s="105"/>
      <c r="AH91" s="105"/>
      <c r="AI91" s="105"/>
      <c r="AJ91" s="105"/>
      <c r="AK91" s="105"/>
      <c r="AL91" s="105"/>
      <c r="AM91" s="105"/>
      <c r="AN91" s="105"/>
      <c r="AO91" s="106"/>
      <c r="AP91" s="104"/>
      <c r="AQ91" s="105"/>
      <c r="AR91" s="105"/>
      <c r="AS91" s="105"/>
      <c r="AT91" s="105"/>
      <c r="AU91" s="105"/>
      <c r="AV91" s="105"/>
      <c r="AW91" s="105"/>
      <c r="AX91" s="105"/>
      <c r="AY91" s="105"/>
      <c r="AZ91" s="105"/>
      <c r="BA91" s="106"/>
      <c r="BB91" s="104"/>
      <c r="BC91" s="105"/>
      <c r="BD91" s="105"/>
      <c r="BE91" s="105"/>
      <c r="BF91" s="105"/>
      <c r="BG91" s="105"/>
      <c r="BH91" s="105"/>
      <c r="BI91" s="105"/>
      <c r="BJ91" s="105"/>
      <c r="BK91" s="105"/>
      <c r="BL91" s="105"/>
      <c r="BM91" s="106"/>
      <c r="BN91" s="104"/>
      <c r="BO91" s="105"/>
      <c r="BP91" s="105"/>
      <c r="BQ91" s="105"/>
      <c r="BR91" s="105"/>
      <c r="BS91" s="105"/>
      <c r="BT91" s="105"/>
      <c r="BU91" s="105"/>
      <c r="BV91" s="105"/>
      <c r="BW91" s="105"/>
      <c r="BX91" s="105"/>
      <c r="BY91" s="106"/>
      <c r="BZ91" s="104"/>
      <c r="CA91" s="105"/>
      <c r="CB91" s="105"/>
      <c r="CC91" s="105"/>
      <c r="CD91" s="105"/>
      <c r="CE91" s="105"/>
      <c r="CF91" s="105"/>
      <c r="CG91" s="105"/>
      <c r="CH91" s="105"/>
      <c r="CI91" s="105"/>
      <c r="CJ91" s="105"/>
      <c r="CK91" s="105"/>
      <c r="CL91" s="104">
        <v>186935.47000000003</v>
      </c>
      <c r="CM91" s="105">
        <v>1089798.1599999999</v>
      </c>
      <c r="CN91" s="105">
        <v>235648.29</v>
      </c>
      <c r="CO91" s="105">
        <v>572214.51</v>
      </c>
      <c r="CP91" s="105">
        <v>347437.52</v>
      </c>
      <c r="CQ91" s="105">
        <v>628963.75</v>
      </c>
      <c r="CR91" s="105">
        <v>646150.64999999991</v>
      </c>
      <c r="CS91" s="105">
        <v>1284391.8300000003</v>
      </c>
      <c r="CT91" s="105">
        <v>1025800.6699999999</v>
      </c>
      <c r="CU91" s="105">
        <v>418836.32</v>
      </c>
      <c r="CV91" s="105">
        <v>319838.31</v>
      </c>
      <c r="CW91" s="106">
        <v>1647052.3900000001</v>
      </c>
      <c r="CX91" s="104">
        <v>111733.17</v>
      </c>
      <c r="CY91" s="105">
        <v>139373.56</v>
      </c>
      <c r="CZ91" s="105">
        <v>1993480.86</v>
      </c>
      <c r="DA91" s="105">
        <v>41946.62</v>
      </c>
      <c r="DB91" s="105">
        <v>35809.410000000003</v>
      </c>
      <c r="DC91" s="105">
        <v>829028.67</v>
      </c>
      <c r="DD91" s="105">
        <v>351656.55</v>
      </c>
      <c r="DE91" s="105">
        <v>131034.26</v>
      </c>
      <c r="DF91" s="105">
        <v>1544582.96</v>
      </c>
      <c r="DG91" s="105">
        <v>52709.01</v>
      </c>
      <c r="DH91" s="105">
        <v>96569.56</v>
      </c>
      <c r="DI91" s="106">
        <v>952094.37</v>
      </c>
      <c r="DJ91" s="104">
        <v>111733.16999999998</v>
      </c>
      <c r="DK91" s="105">
        <v>112308.35</v>
      </c>
      <c r="DL91" s="105">
        <v>2020546.0699999998</v>
      </c>
      <c r="DM91" s="105">
        <v>41946.62</v>
      </c>
      <c r="DN91" s="105">
        <v>35809.409999999989</v>
      </c>
      <c r="DO91" s="105">
        <v>829028.67000000016</v>
      </c>
      <c r="DP91" s="105">
        <v>351618.79</v>
      </c>
      <c r="DQ91" s="105">
        <v>131072.01999999999</v>
      </c>
      <c r="DR91" s="105">
        <v>1543150.85</v>
      </c>
      <c r="DS91" s="105">
        <v>52709.009999999995</v>
      </c>
      <c r="DT91" s="105">
        <v>96569.56</v>
      </c>
      <c r="DU91" s="106">
        <v>952094.37</v>
      </c>
      <c r="DV91" s="337">
        <v>73377.890000000014</v>
      </c>
      <c r="DW91" s="337">
        <v>287510.59999999998</v>
      </c>
      <c r="DX91" s="337">
        <v>1394593.96</v>
      </c>
      <c r="DY91" s="337">
        <v>207911.91</v>
      </c>
      <c r="DZ91" s="370">
        <v>67626.53</v>
      </c>
      <c r="EC91" s="380">
        <v>759145.46</v>
      </c>
      <c r="ED91" s="373"/>
      <c r="EE91" s="373"/>
      <c r="EF91" s="373"/>
      <c r="EG91" s="373"/>
      <c r="EH91" s="376"/>
      <c r="EI91" s="376"/>
      <c r="EJ91" s="376"/>
      <c r="EK91" s="376"/>
      <c r="EL91" s="376"/>
      <c r="EM91" s="376"/>
      <c r="EN91" s="376"/>
      <c r="EO91" s="376"/>
      <c r="EP91" s="376"/>
      <c r="EQ91" s="376"/>
      <c r="ER91" s="376"/>
      <c r="ES91" s="376"/>
      <c r="ET91" s="376"/>
      <c r="EU91" s="376"/>
      <c r="EV91" s="376"/>
      <c r="EW91" s="376"/>
      <c r="EX91" s="376"/>
      <c r="EY91" s="376"/>
      <c r="EZ91" s="376"/>
      <c r="FA91" s="376"/>
      <c r="FB91" s="376"/>
      <c r="FC91" s="376"/>
      <c r="FD91" s="376"/>
      <c r="FE91" s="376"/>
      <c r="FF91" s="376"/>
      <c r="FG91" s="376"/>
      <c r="FH91" s="376"/>
      <c r="FI91" s="376"/>
      <c r="FJ91" s="376"/>
      <c r="FK91" s="376"/>
      <c r="FL91" s="376"/>
      <c r="FM91" s="376"/>
      <c r="FN91" s="376"/>
      <c r="FO91" s="376"/>
      <c r="FP91" s="376"/>
      <c r="FQ91" s="376"/>
      <c r="FR91" s="376"/>
      <c r="FS91" s="376"/>
      <c r="FT91" s="376"/>
      <c r="FU91" s="376"/>
      <c r="FV91" s="376"/>
      <c r="FW91" s="376"/>
      <c r="FX91" s="376"/>
      <c r="FY91" s="376"/>
      <c r="FZ91" s="376"/>
      <c r="GA91" s="376"/>
      <c r="GB91" s="376"/>
      <c r="GC91" s="376"/>
      <c r="GD91" s="376"/>
      <c r="GE91" s="376"/>
      <c r="GF91" s="376"/>
      <c r="GG91" s="376"/>
      <c r="GH91" s="376"/>
      <c r="GI91" s="376"/>
      <c r="GJ91" s="376"/>
      <c r="GK91" s="376"/>
      <c r="GL91" s="376"/>
      <c r="GM91" s="376"/>
      <c r="GN91" s="376"/>
      <c r="GO91" s="376"/>
      <c r="GP91" s="376"/>
      <c r="GQ91" s="376"/>
      <c r="GR91" s="376"/>
      <c r="GS91" s="376"/>
      <c r="GT91" s="376"/>
      <c r="GU91" s="376"/>
      <c r="GV91" s="376"/>
      <c r="GW91" s="376"/>
      <c r="GX91" s="376"/>
      <c r="GY91" s="376"/>
      <c r="GZ91" s="376"/>
      <c r="HA91" s="376"/>
      <c r="HB91" s="376"/>
      <c r="HC91" s="376"/>
      <c r="HD91" s="376"/>
      <c r="HE91" s="376"/>
      <c r="HF91" s="376"/>
      <c r="HG91" s="376"/>
      <c r="HH91" s="376"/>
      <c r="HI91" s="376"/>
      <c r="HJ91" s="376"/>
      <c r="HK91" s="376"/>
      <c r="HL91" s="376"/>
      <c r="HM91" s="376"/>
      <c r="HN91" s="376"/>
      <c r="HO91" s="376"/>
      <c r="HP91" s="376"/>
      <c r="HQ91" s="376"/>
      <c r="HR91" s="376"/>
      <c r="HS91" s="376"/>
      <c r="HT91" s="376"/>
      <c r="HU91" s="376"/>
      <c r="HV91" s="376"/>
      <c r="HW91" s="376"/>
      <c r="HX91" s="376"/>
      <c r="HY91" s="376"/>
      <c r="HZ91" s="376"/>
      <c r="IA91" s="376"/>
      <c r="IB91" s="376"/>
      <c r="IC91" s="376"/>
      <c r="ID91" s="376"/>
      <c r="IE91" s="376"/>
      <c r="IF91" s="376"/>
      <c r="IG91" s="376"/>
      <c r="IH91" s="376"/>
      <c r="II91" s="376"/>
      <c r="IJ91" s="376"/>
      <c r="IK91" s="376"/>
      <c r="IL91" s="376"/>
      <c r="IM91" s="376"/>
      <c r="IN91" s="376"/>
      <c r="IO91" s="376"/>
      <c r="IP91" s="376"/>
      <c r="IQ91" s="376"/>
      <c r="IR91" s="376"/>
      <c r="IS91" s="376"/>
      <c r="IT91" s="376"/>
      <c r="IU91" s="376"/>
      <c r="IV91" s="376"/>
      <c r="IW91" s="376"/>
      <c r="IX91" s="376"/>
      <c r="IY91" s="376"/>
      <c r="IZ91" s="376"/>
      <c r="JA91" s="376"/>
      <c r="JB91" s="376"/>
      <c r="JC91" s="376"/>
      <c r="JD91" s="376"/>
      <c r="JE91" s="376"/>
      <c r="JF91" s="376"/>
      <c r="JG91" s="376"/>
      <c r="JH91" s="376"/>
      <c r="JI91" s="376"/>
      <c r="JJ91" s="376"/>
      <c r="JK91" s="376"/>
      <c r="JL91" s="376"/>
      <c r="JM91" s="376"/>
      <c r="JN91" s="376"/>
      <c r="JO91" s="376"/>
      <c r="JP91" s="376"/>
      <c r="JQ91" s="376"/>
      <c r="JR91" s="376"/>
      <c r="JS91" s="376"/>
      <c r="JT91" s="376"/>
      <c r="JU91" s="376"/>
      <c r="JV91" s="376"/>
      <c r="JW91" s="376"/>
      <c r="JX91" s="376"/>
      <c r="JY91" s="376"/>
      <c r="JZ91" s="376"/>
      <c r="KA91" s="376"/>
      <c r="KB91" s="376"/>
      <c r="KC91" s="376"/>
      <c r="KD91" s="376"/>
      <c r="KE91" s="376"/>
      <c r="KF91" s="376"/>
      <c r="KG91" s="376"/>
      <c r="KH91" s="376"/>
      <c r="KI91" s="376"/>
      <c r="KJ91" s="376"/>
      <c r="KK91" s="376"/>
      <c r="KL91" s="376"/>
      <c r="KM91" s="376"/>
      <c r="KN91" s="376"/>
      <c r="KO91" s="376"/>
      <c r="KP91" s="376"/>
      <c r="KQ91" s="376"/>
      <c r="KR91" s="376"/>
      <c r="KS91" s="376"/>
      <c r="KT91" s="376"/>
      <c r="KU91" s="376"/>
      <c r="KV91" s="376"/>
      <c r="KW91" s="376"/>
      <c r="KX91" s="376"/>
      <c r="KY91" s="376"/>
      <c r="KZ91" s="376"/>
      <c r="LA91" s="376"/>
      <c r="LB91" s="376"/>
      <c r="LC91" s="376"/>
      <c r="LD91" s="376"/>
      <c r="LE91" s="376"/>
      <c r="LF91" s="376"/>
      <c r="LG91" s="376"/>
      <c r="LH91" s="376"/>
      <c r="LI91" s="376"/>
    </row>
    <row r="92" spans="3:321">
      <c r="D92" s="74">
        <v>4162</v>
      </c>
      <c r="E92" s="78" t="s">
        <v>198</v>
      </c>
      <c r="F92" s="104"/>
      <c r="G92" s="105"/>
      <c r="H92" s="105"/>
      <c r="I92" s="105"/>
      <c r="J92" s="105"/>
      <c r="K92" s="105"/>
      <c r="L92" s="105"/>
      <c r="M92" s="105"/>
      <c r="N92" s="105"/>
      <c r="O92" s="105"/>
      <c r="P92" s="105"/>
      <c r="Q92" s="106"/>
      <c r="R92" s="104"/>
      <c r="S92" s="105"/>
      <c r="T92" s="105"/>
      <c r="U92" s="105"/>
      <c r="V92" s="105"/>
      <c r="W92" s="105"/>
      <c r="X92" s="105"/>
      <c r="Y92" s="105"/>
      <c r="Z92" s="105"/>
      <c r="AA92" s="105"/>
      <c r="AB92" s="105"/>
      <c r="AC92" s="106"/>
      <c r="AD92" s="104"/>
      <c r="AE92" s="105"/>
      <c r="AF92" s="105"/>
      <c r="AG92" s="105"/>
      <c r="AH92" s="105"/>
      <c r="AI92" s="105"/>
      <c r="AJ92" s="105"/>
      <c r="AK92" s="105"/>
      <c r="AL92" s="105"/>
      <c r="AM92" s="105"/>
      <c r="AN92" s="105"/>
      <c r="AO92" s="106"/>
      <c r="AP92" s="104"/>
      <c r="AQ92" s="105"/>
      <c r="AR92" s="105"/>
      <c r="AS92" s="105"/>
      <c r="AT92" s="105"/>
      <c r="AU92" s="105"/>
      <c r="AV92" s="105"/>
      <c r="AW92" s="105"/>
      <c r="AX92" s="105"/>
      <c r="AY92" s="105"/>
      <c r="AZ92" s="105"/>
      <c r="BA92" s="106"/>
      <c r="BB92" s="104"/>
      <c r="BC92" s="105"/>
      <c r="BD92" s="105"/>
      <c r="BE92" s="105"/>
      <c r="BF92" s="105"/>
      <c r="BG92" s="105"/>
      <c r="BH92" s="105"/>
      <c r="BI92" s="105"/>
      <c r="BJ92" s="105"/>
      <c r="BK92" s="105"/>
      <c r="BL92" s="105"/>
      <c r="BM92" s="106"/>
      <c r="BN92" s="104"/>
      <c r="BO92" s="105"/>
      <c r="BP92" s="105"/>
      <c r="BQ92" s="105"/>
      <c r="BR92" s="105"/>
      <c r="BS92" s="105"/>
      <c r="BT92" s="105"/>
      <c r="BU92" s="105"/>
      <c r="BV92" s="105"/>
      <c r="BW92" s="105"/>
      <c r="BX92" s="105"/>
      <c r="BY92" s="106"/>
      <c r="BZ92" s="104"/>
      <c r="CA92" s="105"/>
      <c r="CB92" s="105"/>
      <c r="CC92" s="105"/>
      <c r="CD92" s="105"/>
      <c r="CE92" s="105"/>
      <c r="CF92" s="105"/>
      <c r="CG92" s="105"/>
      <c r="CH92" s="105"/>
      <c r="CI92" s="105"/>
      <c r="CJ92" s="105"/>
      <c r="CK92" s="105"/>
      <c r="CL92" s="104">
        <v>366855.03999999992</v>
      </c>
      <c r="CM92" s="105">
        <v>693962.63</v>
      </c>
      <c r="CN92" s="105">
        <v>1901254.33</v>
      </c>
      <c r="CO92" s="105">
        <v>24255257.619999997</v>
      </c>
      <c r="CP92" s="105">
        <v>777978.41000000015</v>
      </c>
      <c r="CQ92" s="105">
        <v>3164982.6999999997</v>
      </c>
      <c r="CR92" s="105">
        <v>5093064.54</v>
      </c>
      <c r="CS92" s="105">
        <v>819188.26</v>
      </c>
      <c r="CT92" s="105">
        <v>17674517.949999999</v>
      </c>
      <c r="CU92" s="105">
        <v>378551.97000000009</v>
      </c>
      <c r="CV92" s="105">
        <v>429280.47000000003</v>
      </c>
      <c r="CW92" s="106">
        <v>3964813.7500000005</v>
      </c>
      <c r="CX92" s="104">
        <v>2137792.7200000002</v>
      </c>
      <c r="CY92" s="105">
        <v>2786785</v>
      </c>
      <c r="CZ92" s="105">
        <v>2996447.12</v>
      </c>
      <c r="DA92" s="105">
        <v>19095358.280000001</v>
      </c>
      <c r="DB92" s="105">
        <v>15882319.67</v>
      </c>
      <c r="DC92" s="105">
        <v>3532104.12</v>
      </c>
      <c r="DD92" s="105">
        <v>5785849.54</v>
      </c>
      <c r="DE92" s="105">
        <v>980481.95</v>
      </c>
      <c r="DF92" s="105">
        <v>14505250.550000001</v>
      </c>
      <c r="DG92" s="105">
        <v>392905.03</v>
      </c>
      <c r="DH92" s="105">
        <v>358931.20000000001</v>
      </c>
      <c r="DI92" s="106">
        <v>3168368.89</v>
      </c>
      <c r="DJ92" s="104">
        <v>2119717.84</v>
      </c>
      <c r="DK92" s="105">
        <v>2777899.53</v>
      </c>
      <c r="DL92" s="105">
        <v>6921608.2300000004</v>
      </c>
      <c r="DM92" s="105">
        <v>19031905.900000002</v>
      </c>
      <c r="DN92" s="105">
        <v>15940384.939999999</v>
      </c>
      <c r="DO92" s="105">
        <v>3540870.8</v>
      </c>
      <c r="DP92" s="105">
        <v>5769337.9000000004</v>
      </c>
      <c r="DQ92" s="105">
        <v>852587.14</v>
      </c>
      <c r="DR92" s="105">
        <v>14599843.18</v>
      </c>
      <c r="DS92" s="105">
        <v>435692.26</v>
      </c>
      <c r="DT92" s="105">
        <v>365957.79</v>
      </c>
      <c r="DU92" s="106">
        <v>3168357.3499999996</v>
      </c>
      <c r="DV92" s="337">
        <v>3779798.13</v>
      </c>
      <c r="DW92" s="337">
        <v>635937.28000000003</v>
      </c>
      <c r="DX92" s="337">
        <v>21712938.809999999</v>
      </c>
      <c r="DY92" s="337">
        <v>16628312.609999999</v>
      </c>
      <c r="DZ92" s="370">
        <v>15920481.640000001</v>
      </c>
      <c r="EC92" s="380">
        <v>733774.07</v>
      </c>
      <c r="ED92" s="373"/>
      <c r="EE92" s="373"/>
      <c r="EF92" s="373"/>
      <c r="EG92" s="373"/>
      <c r="ET92" s="376"/>
      <c r="EU92" s="376"/>
      <c r="EV92" s="376"/>
      <c r="EW92" s="376"/>
      <c r="EX92" s="376"/>
      <c r="EY92" s="376"/>
      <c r="EZ92" s="376"/>
      <c r="FA92" s="376"/>
      <c r="FB92" s="376"/>
      <c r="FC92" s="376"/>
      <c r="FD92" s="376"/>
      <c r="FE92" s="376"/>
      <c r="FF92" s="376"/>
      <c r="FG92" s="376"/>
      <c r="FH92" s="376"/>
      <c r="FI92" s="376"/>
      <c r="FJ92" s="376"/>
      <c r="FK92" s="376"/>
      <c r="FL92" s="376"/>
      <c r="FM92" s="376"/>
      <c r="FN92" s="376"/>
      <c r="FO92" s="376"/>
      <c r="FP92" s="376"/>
      <c r="FQ92" s="376"/>
      <c r="FR92" s="376"/>
      <c r="FS92" s="376"/>
      <c r="FT92" s="376"/>
      <c r="FU92" s="376"/>
      <c r="FV92" s="376"/>
      <c r="FW92" s="376"/>
      <c r="FX92" s="376"/>
      <c r="FY92" s="376"/>
      <c r="FZ92" s="376"/>
      <c r="GA92" s="376"/>
      <c r="GB92" s="376"/>
      <c r="GC92" s="376"/>
      <c r="GD92" s="376"/>
      <c r="GE92" s="376"/>
      <c r="GF92" s="376"/>
      <c r="GG92" s="376"/>
      <c r="GH92" s="376"/>
      <c r="GI92" s="376"/>
      <c r="GJ92" s="376"/>
      <c r="GK92" s="376"/>
      <c r="GL92" s="376"/>
      <c r="GM92" s="376"/>
      <c r="GN92" s="376"/>
      <c r="GO92" s="376"/>
      <c r="GP92" s="376"/>
      <c r="GQ92" s="376"/>
      <c r="GR92" s="376"/>
      <c r="GS92" s="376"/>
      <c r="GT92" s="376"/>
      <c r="GU92" s="376"/>
      <c r="GV92" s="376"/>
      <c r="GW92" s="376"/>
      <c r="GX92" s="376"/>
      <c r="GY92" s="376"/>
      <c r="GZ92" s="376"/>
      <c r="HA92" s="376"/>
      <c r="HB92" s="376"/>
      <c r="HC92" s="376"/>
      <c r="HD92" s="376"/>
      <c r="HE92" s="376"/>
      <c r="HF92" s="376"/>
      <c r="HG92" s="376"/>
      <c r="HH92" s="376"/>
      <c r="HI92" s="376"/>
      <c r="HJ92" s="376"/>
      <c r="HK92" s="376"/>
      <c r="HL92" s="376"/>
      <c r="HM92" s="376"/>
      <c r="HN92" s="376"/>
      <c r="HO92" s="376"/>
      <c r="HP92" s="376"/>
      <c r="HQ92" s="376"/>
      <c r="HR92" s="376"/>
      <c r="HS92" s="376"/>
      <c r="HT92" s="376"/>
      <c r="HU92" s="376"/>
      <c r="HV92" s="376"/>
      <c r="HW92" s="376"/>
      <c r="HX92" s="376"/>
      <c r="HY92" s="376"/>
      <c r="HZ92" s="376"/>
      <c r="IA92" s="376"/>
      <c r="IB92" s="376"/>
      <c r="IC92" s="376"/>
      <c r="ID92" s="376"/>
      <c r="IE92" s="376"/>
      <c r="IF92" s="376"/>
      <c r="IG92" s="376"/>
      <c r="IH92" s="376"/>
      <c r="II92" s="376"/>
      <c r="IJ92" s="376"/>
      <c r="IK92" s="376"/>
      <c r="IL92" s="376"/>
      <c r="IM92" s="376"/>
      <c r="IN92" s="376"/>
      <c r="IO92" s="376"/>
      <c r="IP92" s="376"/>
      <c r="IQ92" s="376"/>
      <c r="IR92" s="376"/>
      <c r="IS92" s="376"/>
      <c r="IT92" s="376"/>
      <c r="IU92" s="376"/>
      <c r="IV92" s="376"/>
      <c r="IW92" s="376"/>
      <c r="IX92" s="376"/>
      <c r="IY92" s="376"/>
      <c r="IZ92" s="376"/>
      <c r="JA92" s="376"/>
      <c r="JB92" s="376"/>
      <c r="JC92" s="376"/>
      <c r="JD92" s="376"/>
      <c r="JE92" s="376"/>
      <c r="JF92" s="376"/>
      <c r="JG92" s="376"/>
      <c r="JH92" s="376"/>
      <c r="JI92" s="376"/>
      <c r="JJ92" s="376"/>
      <c r="JK92" s="376"/>
      <c r="JL92" s="376"/>
      <c r="JM92" s="376"/>
      <c r="JN92" s="376"/>
      <c r="JO92" s="376"/>
      <c r="JP92" s="376"/>
      <c r="JQ92" s="376"/>
      <c r="JR92" s="376"/>
      <c r="JS92" s="376"/>
      <c r="JT92" s="376"/>
      <c r="JU92" s="376"/>
      <c r="JV92" s="376"/>
      <c r="JW92" s="376"/>
      <c r="JX92" s="376"/>
      <c r="JY92" s="376"/>
      <c r="JZ92" s="376"/>
      <c r="KA92" s="376"/>
      <c r="KB92" s="376"/>
      <c r="KC92" s="376"/>
      <c r="KD92" s="376"/>
      <c r="KE92" s="376"/>
      <c r="KF92" s="376"/>
      <c r="KG92" s="376"/>
      <c r="KH92" s="376"/>
      <c r="KI92" s="376"/>
      <c r="KJ92" s="376"/>
      <c r="KK92" s="376"/>
      <c r="KL92" s="376"/>
      <c r="KM92" s="376"/>
      <c r="KN92" s="376"/>
      <c r="KO92" s="376"/>
      <c r="KP92" s="376"/>
      <c r="KQ92" s="376"/>
      <c r="KR92" s="376"/>
      <c r="KS92" s="376"/>
      <c r="KT92" s="376"/>
      <c r="KU92" s="376"/>
      <c r="KV92" s="376"/>
      <c r="KW92" s="376"/>
      <c r="KX92" s="376"/>
      <c r="KY92" s="376"/>
      <c r="KZ92" s="376"/>
      <c r="LA92" s="376"/>
      <c r="LB92" s="376"/>
      <c r="LC92" s="376"/>
      <c r="LD92" s="376"/>
      <c r="LE92" s="376"/>
      <c r="LF92" s="376"/>
      <c r="LG92" s="376"/>
      <c r="LH92" s="376"/>
      <c r="LI92" s="376"/>
    </row>
    <row r="93" spans="3:321">
      <c r="C93" s="74">
        <v>417</v>
      </c>
      <c r="D93" s="74">
        <v>417</v>
      </c>
      <c r="E93" s="78" t="s">
        <v>200</v>
      </c>
      <c r="F93" s="104"/>
      <c r="G93" s="105"/>
      <c r="H93" s="105"/>
      <c r="I93" s="105"/>
      <c r="J93" s="105"/>
      <c r="K93" s="105"/>
      <c r="L93" s="105"/>
      <c r="M93" s="105"/>
      <c r="N93" s="105"/>
      <c r="O93" s="105"/>
      <c r="P93" s="105"/>
      <c r="Q93" s="106"/>
      <c r="R93" s="104"/>
      <c r="S93" s="105"/>
      <c r="T93" s="105"/>
      <c r="U93" s="105"/>
      <c r="V93" s="105"/>
      <c r="W93" s="105"/>
      <c r="X93" s="105"/>
      <c r="Y93" s="105"/>
      <c r="Z93" s="105"/>
      <c r="AA93" s="105"/>
      <c r="AB93" s="105"/>
      <c r="AC93" s="106"/>
      <c r="AD93" s="104"/>
      <c r="AE93" s="105"/>
      <c r="AF93" s="105"/>
      <c r="AG93" s="105"/>
      <c r="AH93" s="105"/>
      <c r="AI93" s="105"/>
      <c r="AJ93" s="105"/>
      <c r="AK93" s="105"/>
      <c r="AL93" s="105"/>
      <c r="AM93" s="105"/>
      <c r="AN93" s="105"/>
      <c r="AO93" s="106"/>
      <c r="AP93" s="104"/>
      <c r="AQ93" s="105"/>
      <c r="AR93" s="105"/>
      <c r="AS93" s="105"/>
      <c r="AT93" s="105"/>
      <c r="AU93" s="105"/>
      <c r="AV93" s="105"/>
      <c r="AW93" s="105"/>
      <c r="AX93" s="105"/>
      <c r="AY93" s="105"/>
      <c r="AZ93" s="105"/>
      <c r="BA93" s="106"/>
      <c r="BB93" s="104"/>
      <c r="BC93" s="105"/>
      <c r="BD93" s="105"/>
      <c r="BE93" s="105"/>
      <c r="BF93" s="105"/>
      <c r="BG93" s="105"/>
      <c r="BH93" s="105"/>
      <c r="BI93" s="105"/>
      <c r="BJ93" s="105"/>
      <c r="BK93" s="105"/>
      <c r="BL93" s="105"/>
      <c r="BM93" s="106"/>
      <c r="BN93" s="104"/>
      <c r="BO93" s="105"/>
      <c r="BP93" s="105"/>
      <c r="BQ93" s="105"/>
      <c r="BR93" s="105"/>
      <c r="BS93" s="105"/>
      <c r="BT93" s="105"/>
      <c r="BU93" s="105"/>
      <c r="BV93" s="105"/>
      <c r="BW93" s="105"/>
      <c r="BX93" s="105"/>
      <c r="BY93" s="106"/>
      <c r="BZ93" s="104"/>
      <c r="CA93" s="105"/>
      <c r="CB93" s="105"/>
      <c r="CC93" s="105"/>
      <c r="CD93" s="105"/>
      <c r="CE93" s="105"/>
      <c r="CF93" s="105"/>
      <c r="CG93" s="105"/>
      <c r="CH93" s="105"/>
      <c r="CI93" s="105"/>
      <c r="CJ93" s="105"/>
      <c r="CK93" s="105"/>
      <c r="CL93" s="104">
        <v>514851.78</v>
      </c>
      <c r="CM93" s="105">
        <v>585306.03000000014</v>
      </c>
      <c r="CN93" s="105">
        <v>717206.67999999959</v>
      </c>
      <c r="CO93" s="105">
        <v>605035.83000000007</v>
      </c>
      <c r="CP93" s="105">
        <v>812757.71</v>
      </c>
      <c r="CQ93" s="105">
        <v>562444.47999999986</v>
      </c>
      <c r="CR93" s="105">
        <v>546494.50999999989</v>
      </c>
      <c r="CS93" s="105">
        <v>583035.2899999998</v>
      </c>
      <c r="CT93" s="105">
        <v>872287.29000000015</v>
      </c>
      <c r="CU93" s="105">
        <v>927461.39000000013</v>
      </c>
      <c r="CV93" s="105">
        <v>532803.81000000006</v>
      </c>
      <c r="CW93" s="106">
        <v>668357.01</v>
      </c>
      <c r="CX93" s="104">
        <v>940663.68000000028</v>
      </c>
      <c r="CY93" s="105">
        <v>532115.69999999995</v>
      </c>
      <c r="CZ93" s="105">
        <v>635952.7300000001</v>
      </c>
      <c r="DA93" s="105">
        <v>682674.54999999993</v>
      </c>
      <c r="DB93" s="105">
        <v>791656.25</v>
      </c>
      <c r="DC93" s="105">
        <v>768899.79999999993</v>
      </c>
      <c r="DD93" s="105">
        <v>704468.67000000016</v>
      </c>
      <c r="DE93" s="105">
        <v>564493.41999999993</v>
      </c>
      <c r="DF93" s="105">
        <v>382571.17999999993</v>
      </c>
      <c r="DG93" s="105">
        <v>878175.46000000008</v>
      </c>
      <c r="DH93" s="105">
        <v>526085.07000000007</v>
      </c>
      <c r="DI93" s="106">
        <v>640245.18999999983</v>
      </c>
      <c r="DJ93" s="104">
        <v>1031507.4999999999</v>
      </c>
      <c r="DK93" s="105">
        <v>317157.60000000009</v>
      </c>
      <c r="DL93" s="105">
        <v>1109766.83</v>
      </c>
      <c r="DM93" s="105">
        <v>602143.53</v>
      </c>
      <c r="DN93" s="105">
        <v>694433.44000000006</v>
      </c>
      <c r="DO93" s="105">
        <v>646801.94999999995</v>
      </c>
      <c r="DP93" s="105">
        <v>742385.64000000025</v>
      </c>
      <c r="DQ93" s="105">
        <v>646855.39</v>
      </c>
      <c r="DR93" s="105">
        <v>645629.5</v>
      </c>
      <c r="DS93" s="105">
        <v>307234.48999999993</v>
      </c>
      <c r="DT93" s="105">
        <v>532511.6</v>
      </c>
      <c r="DU93" s="106">
        <v>642314.84999999963</v>
      </c>
      <c r="DV93" s="337">
        <v>732339.00999999978</v>
      </c>
      <c r="DW93" s="337">
        <v>864772.2</v>
      </c>
      <c r="DX93" s="337">
        <v>908359.28</v>
      </c>
      <c r="DY93" s="337">
        <v>644491.55000000005</v>
      </c>
      <c r="DZ93" s="370">
        <v>633916.04</v>
      </c>
      <c r="EA93" s="370">
        <v>547580.09</v>
      </c>
      <c r="EB93" s="373">
        <v>683009.06</v>
      </c>
      <c r="EC93" s="380">
        <v>712804.15</v>
      </c>
      <c r="ED93" s="373">
        <v>668129.85</v>
      </c>
      <c r="EE93" s="373">
        <v>606022.38</v>
      </c>
      <c r="EF93" s="373">
        <v>538062.98</v>
      </c>
      <c r="EG93" s="373">
        <v>1676542.74</v>
      </c>
      <c r="EH93" s="376">
        <v>576439.54</v>
      </c>
      <c r="EI93" s="376">
        <v>609518.68999999994</v>
      </c>
      <c r="EJ93" s="376">
        <v>647095.18000000005</v>
      </c>
      <c r="EK93" s="376">
        <v>737903.15</v>
      </c>
      <c r="EL93" s="376">
        <v>649640.18999999994</v>
      </c>
      <c r="EM93" s="376">
        <v>723692.29</v>
      </c>
      <c r="EN93" s="376">
        <v>744151.17</v>
      </c>
      <c r="EO93" s="376">
        <v>655865.84</v>
      </c>
      <c r="EP93" s="376">
        <v>680175.47</v>
      </c>
      <c r="EQ93" s="376">
        <v>802737.21</v>
      </c>
      <c r="ER93" s="376">
        <v>721286.02</v>
      </c>
      <c r="ES93" s="376">
        <v>1392442.62</v>
      </c>
      <c r="ET93" s="376">
        <v>175603.34</v>
      </c>
      <c r="EU93" s="376">
        <v>1124463.03</v>
      </c>
      <c r="EV93" s="376">
        <v>523950.18</v>
      </c>
      <c r="EW93" s="376">
        <v>641415.42000000004</v>
      </c>
      <c r="EX93" s="376">
        <v>939648.68</v>
      </c>
      <c r="EY93" s="376">
        <v>835746.88</v>
      </c>
      <c r="EZ93" s="376">
        <v>824933.88</v>
      </c>
      <c r="FA93" s="376">
        <v>556574.75</v>
      </c>
      <c r="FB93" s="376">
        <v>949304.64</v>
      </c>
      <c r="FC93" s="376">
        <v>1043096.71</v>
      </c>
      <c r="FD93" s="376">
        <v>584262.68000000005</v>
      </c>
      <c r="FE93" s="376">
        <v>2920206.78</v>
      </c>
      <c r="FF93" s="376">
        <v>220526.46</v>
      </c>
      <c r="FG93" s="376"/>
      <c r="FH93" s="376"/>
      <c r="FI93" s="376"/>
      <c r="FJ93" s="376"/>
      <c r="FK93" s="376"/>
      <c r="FL93" s="376"/>
      <c r="FM93" s="376"/>
      <c r="FN93" s="376"/>
      <c r="FO93" s="376"/>
      <c r="FP93" s="376"/>
      <c r="FQ93" s="376"/>
      <c r="FR93" s="376"/>
      <c r="FS93" s="376"/>
      <c r="FT93" s="376"/>
      <c r="FU93" s="376"/>
      <c r="FV93" s="376"/>
      <c r="FW93" s="376"/>
      <c r="FX93" s="376"/>
      <c r="FY93" s="376"/>
      <c r="FZ93" s="376"/>
      <c r="GA93" s="376"/>
      <c r="GB93" s="376"/>
      <c r="GC93" s="376"/>
      <c r="GD93" s="376"/>
      <c r="GE93" s="376"/>
      <c r="GF93" s="376"/>
      <c r="GG93" s="376"/>
      <c r="GH93" s="376"/>
      <c r="GI93" s="376"/>
      <c r="GJ93" s="376"/>
      <c r="GK93" s="376"/>
      <c r="GL93" s="376"/>
      <c r="GM93" s="376"/>
      <c r="GN93" s="376"/>
      <c r="GO93" s="376"/>
      <c r="GP93" s="376"/>
      <c r="GQ93" s="376"/>
      <c r="GR93" s="376"/>
      <c r="GS93" s="376"/>
      <c r="GT93" s="376"/>
      <c r="GU93" s="376"/>
      <c r="GV93" s="376"/>
      <c r="GW93" s="376"/>
      <c r="GX93" s="376"/>
      <c r="GY93" s="376"/>
      <c r="GZ93" s="376"/>
      <c r="HA93" s="376"/>
      <c r="HB93" s="376"/>
      <c r="HC93" s="376"/>
      <c r="HD93" s="376"/>
      <c r="HE93" s="376"/>
      <c r="HF93" s="376"/>
      <c r="HG93" s="376"/>
      <c r="HH93" s="376"/>
      <c r="HI93" s="376"/>
      <c r="HJ93" s="376"/>
      <c r="HK93" s="376"/>
      <c r="HL93" s="376"/>
      <c r="HM93" s="376"/>
      <c r="HN93" s="376"/>
      <c r="HO93" s="376"/>
      <c r="HP93" s="376"/>
      <c r="HQ93" s="376"/>
      <c r="HR93" s="376"/>
      <c r="HS93" s="376"/>
      <c r="HT93" s="376"/>
      <c r="HU93" s="376"/>
      <c r="HV93" s="376"/>
      <c r="HW93" s="376"/>
      <c r="HX93" s="376"/>
      <c r="HY93" s="376"/>
      <c r="HZ93" s="376"/>
      <c r="IA93" s="376"/>
      <c r="IB93" s="376"/>
      <c r="IC93" s="376"/>
      <c r="ID93" s="376"/>
      <c r="IE93" s="376"/>
      <c r="IF93" s="376"/>
      <c r="IG93" s="376"/>
      <c r="IH93" s="376"/>
      <c r="II93" s="376"/>
      <c r="IJ93" s="376"/>
      <c r="IK93" s="376"/>
      <c r="IL93" s="376"/>
      <c r="IM93" s="376"/>
      <c r="IN93" s="376"/>
      <c r="IO93" s="376"/>
      <c r="IP93" s="376"/>
      <c r="IQ93" s="376"/>
      <c r="IR93" s="376"/>
      <c r="IS93" s="376"/>
      <c r="IT93" s="376"/>
      <c r="IU93" s="376"/>
      <c r="IV93" s="376"/>
      <c r="IW93" s="376"/>
      <c r="IX93" s="376"/>
      <c r="IY93" s="376"/>
      <c r="IZ93" s="376"/>
      <c r="JA93" s="376"/>
      <c r="JB93" s="376"/>
      <c r="JC93" s="376"/>
      <c r="JD93" s="376"/>
      <c r="JE93" s="376"/>
      <c r="JF93" s="376"/>
      <c r="JG93" s="376"/>
      <c r="JH93" s="376"/>
      <c r="JI93" s="376"/>
      <c r="JJ93" s="376"/>
      <c r="JK93" s="376"/>
      <c r="JL93" s="376"/>
      <c r="JM93" s="376"/>
      <c r="JN93" s="376"/>
      <c r="JO93" s="376"/>
      <c r="JP93" s="376"/>
      <c r="JQ93" s="376"/>
      <c r="JR93" s="376"/>
      <c r="JS93" s="376"/>
      <c r="JT93" s="376"/>
      <c r="JU93" s="376"/>
      <c r="JV93" s="376"/>
      <c r="JW93" s="376"/>
      <c r="JX93" s="376"/>
      <c r="JY93" s="376"/>
      <c r="JZ93" s="376"/>
      <c r="KA93" s="376"/>
      <c r="KB93" s="376"/>
      <c r="KC93" s="376"/>
      <c r="KD93" s="376"/>
      <c r="KE93" s="376"/>
      <c r="KF93" s="376"/>
      <c r="KG93" s="376"/>
      <c r="KH93" s="376"/>
      <c r="KI93" s="376"/>
      <c r="KJ93" s="376"/>
      <c r="KK93" s="376"/>
      <c r="KL93" s="376"/>
      <c r="KM93" s="376"/>
      <c r="KN93" s="376"/>
      <c r="KO93" s="376"/>
      <c r="KP93" s="376"/>
      <c r="KQ93" s="376"/>
      <c r="KR93" s="376"/>
      <c r="KS93" s="376"/>
      <c r="KT93" s="376"/>
      <c r="KU93" s="376"/>
      <c r="KV93" s="376"/>
      <c r="KW93" s="376"/>
      <c r="KX93" s="376"/>
      <c r="KY93" s="376"/>
      <c r="KZ93" s="376"/>
      <c r="LA93" s="376"/>
      <c r="LB93" s="376"/>
      <c r="LC93" s="376"/>
      <c r="LD93" s="376"/>
      <c r="LE93" s="376"/>
      <c r="LF93" s="376"/>
      <c r="LG93" s="376"/>
      <c r="LH93" s="376"/>
      <c r="LI93" s="376"/>
    </row>
    <row r="94" spans="3:321">
      <c r="D94" s="74">
        <v>4171</v>
      </c>
      <c r="E94" s="78" t="s">
        <v>202</v>
      </c>
      <c r="F94" s="104"/>
      <c r="G94" s="105"/>
      <c r="H94" s="105"/>
      <c r="I94" s="105"/>
      <c r="J94" s="105"/>
      <c r="K94" s="105"/>
      <c r="L94" s="105"/>
      <c r="M94" s="105"/>
      <c r="N94" s="105"/>
      <c r="O94" s="105"/>
      <c r="P94" s="105"/>
      <c r="Q94" s="106"/>
      <c r="R94" s="104"/>
      <c r="S94" s="105"/>
      <c r="T94" s="105"/>
      <c r="U94" s="105"/>
      <c r="V94" s="105"/>
      <c r="W94" s="105"/>
      <c r="X94" s="105"/>
      <c r="Y94" s="105"/>
      <c r="Z94" s="105"/>
      <c r="AA94" s="105"/>
      <c r="AB94" s="105"/>
      <c r="AC94" s="106"/>
      <c r="AD94" s="104"/>
      <c r="AE94" s="105"/>
      <c r="AF94" s="105"/>
      <c r="AG94" s="105"/>
      <c r="AH94" s="105"/>
      <c r="AI94" s="105"/>
      <c r="AJ94" s="105"/>
      <c r="AK94" s="105"/>
      <c r="AL94" s="105"/>
      <c r="AM94" s="105"/>
      <c r="AN94" s="105"/>
      <c r="AO94" s="106"/>
      <c r="AP94" s="104"/>
      <c r="AQ94" s="105"/>
      <c r="AR94" s="105"/>
      <c r="AS94" s="105"/>
      <c r="AT94" s="105"/>
      <c r="AU94" s="105"/>
      <c r="AV94" s="105"/>
      <c r="AW94" s="105"/>
      <c r="AX94" s="105"/>
      <c r="AY94" s="105"/>
      <c r="AZ94" s="105"/>
      <c r="BA94" s="106"/>
      <c r="BB94" s="104"/>
      <c r="BC94" s="105"/>
      <c r="BD94" s="105"/>
      <c r="BE94" s="105"/>
      <c r="BF94" s="105"/>
      <c r="BG94" s="105"/>
      <c r="BH94" s="105"/>
      <c r="BI94" s="105"/>
      <c r="BJ94" s="105"/>
      <c r="BK94" s="105"/>
      <c r="BL94" s="105"/>
      <c r="BM94" s="106"/>
      <c r="BN94" s="104"/>
      <c r="BO94" s="105"/>
      <c r="BP94" s="105"/>
      <c r="BQ94" s="105"/>
      <c r="BR94" s="105"/>
      <c r="BS94" s="105"/>
      <c r="BT94" s="105"/>
      <c r="BU94" s="105"/>
      <c r="BV94" s="105"/>
      <c r="BW94" s="105"/>
      <c r="BX94" s="105"/>
      <c r="BY94" s="106"/>
      <c r="BZ94" s="104"/>
      <c r="CA94" s="105"/>
      <c r="CB94" s="105"/>
      <c r="CC94" s="105"/>
      <c r="CD94" s="105"/>
      <c r="CE94" s="105"/>
      <c r="CF94" s="105"/>
      <c r="CG94" s="105"/>
      <c r="CH94" s="105"/>
      <c r="CI94" s="105"/>
      <c r="CJ94" s="105"/>
      <c r="CK94" s="105"/>
      <c r="CL94" s="104">
        <v>514751.78</v>
      </c>
      <c r="CM94" s="105">
        <v>582861.37000000011</v>
      </c>
      <c r="CN94" s="105">
        <v>692835.68999999959</v>
      </c>
      <c r="CO94" s="105">
        <v>590493.67000000004</v>
      </c>
      <c r="CP94" s="105">
        <v>803392.72</v>
      </c>
      <c r="CQ94" s="105">
        <v>556683.66999999981</v>
      </c>
      <c r="CR94" s="105">
        <v>543388.6399999999</v>
      </c>
      <c r="CS94" s="105">
        <v>569208.54999999981</v>
      </c>
      <c r="CT94" s="105">
        <v>859166.07000000018</v>
      </c>
      <c r="CU94" s="105">
        <v>903568.1100000001</v>
      </c>
      <c r="CV94" s="105">
        <v>530576.55000000005</v>
      </c>
      <c r="CW94" s="106">
        <v>527625.15</v>
      </c>
      <c r="CX94" s="104">
        <v>936514.28000000026</v>
      </c>
      <c r="CY94" s="105">
        <v>522916.67</v>
      </c>
      <c r="CZ94" s="105">
        <v>625117.02000000014</v>
      </c>
      <c r="DA94" s="105">
        <v>675542.83</v>
      </c>
      <c r="DB94" s="105">
        <v>736275.13</v>
      </c>
      <c r="DC94" s="105">
        <v>720893.92999999993</v>
      </c>
      <c r="DD94" s="105">
        <v>687223.75000000012</v>
      </c>
      <c r="DE94" s="105">
        <v>553618.18999999994</v>
      </c>
      <c r="DF94" s="105">
        <v>338280.82999999996</v>
      </c>
      <c r="DG94" s="105">
        <v>876646.63000000012</v>
      </c>
      <c r="DH94" s="105">
        <v>504065.32000000007</v>
      </c>
      <c r="DI94" s="106">
        <v>544633.68999999983</v>
      </c>
      <c r="DJ94" s="104">
        <v>1021315.3099999999</v>
      </c>
      <c r="DK94" s="105">
        <v>296631.2900000001</v>
      </c>
      <c r="DL94" s="105">
        <v>1078776.81</v>
      </c>
      <c r="DM94" s="105">
        <v>579689.87</v>
      </c>
      <c r="DN94" s="105">
        <v>677574.88</v>
      </c>
      <c r="DO94" s="105">
        <v>621987.55999999994</v>
      </c>
      <c r="DP94" s="105">
        <v>725283.14000000025</v>
      </c>
      <c r="DQ94" s="105">
        <v>621210.34</v>
      </c>
      <c r="DR94" s="105">
        <v>610094.97</v>
      </c>
      <c r="DS94" s="105">
        <v>282238.55999999994</v>
      </c>
      <c r="DT94" s="105">
        <v>509089.66</v>
      </c>
      <c r="DU94" s="106">
        <v>604814.53999999957</v>
      </c>
      <c r="DV94" s="337">
        <v>716401.68999999983</v>
      </c>
      <c r="DW94" s="337">
        <v>841014.30999999994</v>
      </c>
      <c r="DX94" s="337">
        <v>836284.17999999993</v>
      </c>
      <c r="DY94" s="337">
        <v>621743.63000000012</v>
      </c>
      <c r="DZ94" s="370">
        <v>588196.75</v>
      </c>
      <c r="EC94" s="373"/>
      <c r="ED94" s="373"/>
      <c r="EE94" s="373"/>
      <c r="EF94" s="373"/>
      <c r="EG94" s="373"/>
      <c r="EH94" s="376"/>
      <c r="EI94" s="376"/>
      <c r="EJ94" s="376"/>
      <c r="EK94" s="376"/>
      <c r="EL94" s="376"/>
      <c r="EM94" s="376"/>
      <c r="EN94" s="376"/>
      <c r="EO94" s="376"/>
      <c r="EP94" s="376"/>
      <c r="EQ94" s="376"/>
      <c r="ER94" s="376"/>
      <c r="ES94" s="376"/>
      <c r="ET94" s="376"/>
      <c r="EU94" s="376"/>
      <c r="EV94" s="376"/>
      <c r="EW94" s="376"/>
      <c r="EX94" s="376"/>
      <c r="EY94" s="376"/>
      <c r="EZ94" s="376"/>
      <c r="FA94" s="376"/>
      <c r="FB94" s="376"/>
      <c r="FC94" s="376"/>
      <c r="FD94" s="376"/>
      <c r="FE94" s="376"/>
      <c r="FF94" s="376"/>
      <c r="FG94" s="376"/>
      <c r="FH94" s="376"/>
      <c r="FI94" s="376"/>
      <c r="FJ94" s="376"/>
      <c r="FK94" s="376"/>
      <c r="FL94" s="376"/>
      <c r="FM94" s="376"/>
      <c r="FN94" s="376"/>
      <c r="FO94" s="376"/>
      <c r="FP94" s="376"/>
      <c r="FQ94" s="376"/>
      <c r="FR94" s="376"/>
      <c r="FS94" s="376"/>
      <c r="FT94" s="376"/>
      <c r="FU94" s="376"/>
      <c r="FV94" s="376"/>
      <c r="FW94" s="376"/>
      <c r="FX94" s="376"/>
      <c r="FY94" s="376"/>
      <c r="FZ94" s="376"/>
      <c r="GA94" s="376"/>
      <c r="GB94" s="376"/>
      <c r="GC94" s="376"/>
      <c r="GD94" s="376"/>
      <c r="GE94" s="376"/>
      <c r="GF94" s="376"/>
      <c r="GG94" s="376"/>
      <c r="GH94" s="376"/>
      <c r="GI94" s="376"/>
      <c r="GJ94" s="376"/>
      <c r="GK94" s="376"/>
      <c r="GL94" s="376"/>
      <c r="GM94" s="376"/>
      <c r="GN94" s="376"/>
      <c r="GO94" s="376"/>
      <c r="GP94" s="376"/>
      <c r="GQ94" s="376"/>
      <c r="GR94" s="376"/>
      <c r="GS94" s="376"/>
      <c r="GT94" s="376"/>
      <c r="GU94" s="376"/>
      <c r="GV94" s="376"/>
      <c r="GW94" s="376"/>
      <c r="GX94" s="376"/>
      <c r="GY94" s="376"/>
      <c r="GZ94" s="376"/>
      <c r="HA94" s="376"/>
      <c r="HB94" s="376"/>
      <c r="HC94" s="376"/>
      <c r="HD94" s="376"/>
      <c r="HE94" s="376"/>
      <c r="HF94" s="376"/>
      <c r="HG94" s="376"/>
      <c r="HH94" s="376"/>
      <c r="HI94" s="376"/>
      <c r="HJ94" s="376"/>
      <c r="HK94" s="376"/>
      <c r="HL94" s="376"/>
      <c r="HM94" s="376"/>
      <c r="HN94" s="376"/>
      <c r="HO94" s="376"/>
      <c r="HP94" s="376"/>
      <c r="HQ94" s="376"/>
      <c r="HR94" s="376"/>
      <c r="HS94" s="376"/>
      <c r="HT94" s="376"/>
      <c r="HU94" s="376"/>
      <c r="HV94" s="376"/>
      <c r="HW94" s="376"/>
      <c r="HX94" s="376"/>
      <c r="HY94" s="376"/>
      <c r="HZ94" s="376"/>
      <c r="IA94" s="376"/>
      <c r="IB94" s="376"/>
      <c r="IC94" s="376"/>
      <c r="ID94" s="376"/>
      <c r="IE94" s="376"/>
      <c r="IF94" s="376"/>
      <c r="IG94" s="376"/>
      <c r="IH94" s="376"/>
      <c r="II94" s="376"/>
      <c r="IJ94" s="376"/>
      <c r="IK94" s="376"/>
      <c r="IL94" s="376"/>
      <c r="IM94" s="376"/>
      <c r="IN94" s="376"/>
      <c r="IO94" s="376"/>
      <c r="IP94" s="376"/>
      <c r="IQ94" s="376"/>
      <c r="IR94" s="376"/>
      <c r="IS94" s="376"/>
      <c r="IT94" s="376"/>
      <c r="IU94" s="376"/>
      <c r="IV94" s="376"/>
      <c r="IW94" s="376"/>
      <c r="IX94" s="376"/>
      <c r="IY94" s="376"/>
      <c r="IZ94" s="376"/>
      <c r="JA94" s="376"/>
      <c r="JB94" s="376"/>
      <c r="JC94" s="376"/>
      <c r="JD94" s="376"/>
      <c r="JE94" s="376"/>
      <c r="JF94" s="376"/>
      <c r="JG94" s="376"/>
      <c r="JH94" s="376"/>
      <c r="JI94" s="376"/>
      <c r="JJ94" s="376"/>
      <c r="JK94" s="376"/>
      <c r="JL94" s="376"/>
      <c r="JM94" s="376"/>
      <c r="JN94" s="376"/>
      <c r="JO94" s="376"/>
      <c r="JP94" s="376"/>
      <c r="JQ94" s="376"/>
      <c r="JR94" s="376"/>
      <c r="JS94" s="376"/>
      <c r="JT94" s="376"/>
      <c r="JU94" s="376"/>
      <c r="JV94" s="376"/>
      <c r="JW94" s="376"/>
      <c r="JX94" s="376"/>
      <c r="JY94" s="376"/>
      <c r="JZ94" s="376"/>
      <c r="KA94" s="376"/>
      <c r="KB94" s="376"/>
      <c r="KC94" s="376"/>
      <c r="KD94" s="376"/>
      <c r="KE94" s="376"/>
      <c r="KF94" s="376"/>
      <c r="KG94" s="376"/>
      <c r="KH94" s="376"/>
      <c r="KI94" s="376"/>
      <c r="KJ94" s="376"/>
      <c r="KK94" s="376"/>
      <c r="KL94" s="376"/>
      <c r="KM94" s="376"/>
      <c r="KN94" s="376"/>
      <c r="KO94" s="376"/>
      <c r="KP94" s="376"/>
      <c r="KQ94" s="376"/>
      <c r="KR94" s="376"/>
      <c r="KS94" s="376"/>
      <c r="KT94" s="376"/>
      <c r="KU94" s="376"/>
      <c r="KV94" s="376"/>
      <c r="KW94" s="376"/>
      <c r="KX94" s="376"/>
      <c r="KY94" s="376"/>
      <c r="KZ94" s="376"/>
      <c r="LA94" s="376"/>
      <c r="LB94" s="376"/>
      <c r="LC94" s="376"/>
      <c r="LD94" s="376"/>
      <c r="LE94" s="376"/>
      <c r="LF94" s="376"/>
      <c r="LG94" s="376"/>
      <c r="LH94" s="376"/>
      <c r="LI94" s="376"/>
    </row>
    <row r="95" spans="3:321">
      <c r="D95" s="74">
        <v>4172</v>
      </c>
      <c r="E95" s="78" t="s">
        <v>204</v>
      </c>
      <c r="F95" s="104"/>
      <c r="G95" s="105"/>
      <c r="H95" s="105"/>
      <c r="I95" s="105"/>
      <c r="J95" s="105"/>
      <c r="K95" s="105"/>
      <c r="L95" s="105"/>
      <c r="M95" s="105"/>
      <c r="N95" s="105"/>
      <c r="O95" s="105"/>
      <c r="P95" s="105"/>
      <c r="Q95" s="106"/>
      <c r="R95" s="104"/>
      <c r="S95" s="105"/>
      <c r="T95" s="105"/>
      <c r="U95" s="105"/>
      <c r="V95" s="105"/>
      <c r="W95" s="105"/>
      <c r="X95" s="105"/>
      <c r="Y95" s="105"/>
      <c r="Z95" s="105"/>
      <c r="AA95" s="105"/>
      <c r="AB95" s="105"/>
      <c r="AC95" s="106"/>
      <c r="AD95" s="104"/>
      <c r="AE95" s="105"/>
      <c r="AF95" s="105"/>
      <c r="AG95" s="105"/>
      <c r="AH95" s="105"/>
      <c r="AI95" s="105"/>
      <c r="AJ95" s="105"/>
      <c r="AK95" s="105"/>
      <c r="AL95" s="105"/>
      <c r="AM95" s="105"/>
      <c r="AN95" s="105"/>
      <c r="AO95" s="106"/>
      <c r="AP95" s="104"/>
      <c r="AQ95" s="105"/>
      <c r="AR95" s="105"/>
      <c r="AS95" s="105"/>
      <c r="AT95" s="105"/>
      <c r="AU95" s="105"/>
      <c r="AV95" s="105"/>
      <c r="AW95" s="105"/>
      <c r="AX95" s="105"/>
      <c r="AY95" s="105"/>
      <c r="AZ95" s="105"/>
      <c r="BA95" s="106"/>
      <c r="BB95" s="104"/>
      <c r="BC95" s="105"/>
      <c r="BD95" s="105"/>
      <c r="BE95" s="105"/>
      <c r="BF95" s="105"/>
      <c r="BG95" s="105"/>
      <c r="BH95" s="105"/>
      <c r="BI95" s="105"/>
      <c r="BJ95" s="105"/>
      <c r="BK95" s="105"/>
      <c r="BL95" s="105"/>
      <c r="BM95" s="106"/>
      <c r="BN95" s="104"/>
      <c r="BO95" s="105"/>
      <c r="BP95" s="105"/>
      <c r="BQ95" s="105"/>
      <c r="BR95" s="105"/>
      <c r="BS95" s="105"/>
      <c r="BT95" s="105"/>
      <c r="BU95" s="105"/>
      <c r="BV95" s="105"/>
      <c r="BW95" s="105"/>
      <c r="BX95" s="105"/>
      <c r="BY95" s="106"/>
      <c r="BZ95" s="104"/>
      <c r="CA95" s="105"/>
      <c r="CB95" s="105"/>
      <c r="CC95" s="105"/>
      <c r="CD95" s="105"/>
      <c r="CE95" s="105"/>
      <c r="CF95" s="105"/>
      <c r="CG95" s="105"/>
      <c r="CH95" s="105"/>
      <c r="CI95" s="105"/>
      <c r="CJ95" s="105"/>
      <c r="CK95" s="105"/>
      <c r="CL95" s="104">
        <v>100</v>
      </c>
      <c r="CM95" s="105">
        <v>2264.66</v>
      </c>
      <c r="CN95" s="105">
        <v>22048.989999999998</v>
      </c>
      <c r="CO95" s="105">
        <v>14290.16</v>
      </c>
      <c r="CP95" s="105">
        <v>8590.99</v>
      </c>
      <c r="CQ95" s="105">
        <v>4938.8099999999995</v>
      </c>
      <c r="CR95" s="105">
        <v>2259.87</v>
      </c>
      <c r="CS95" s="105">
        <v>13112.74</v>
      </c>
      <c r="CT95" s="105">
        <v>12857.220000000001</v>
      </c>
      <c r="CU95" s="105">
        <v>22393.279999999999</v>
      </c>
      <c r="CV95" s="105">
        <v>1441.2600000000002</v>
      </c>
      <c r="CW95" s="106">
        <v>139111.85999999999</v>
      </c>
      <c r="CX95" s="104">
        <v>4149.3999999999996</v>
      </c>
      <c r="CY95" s="105">
        <v>9199.0300000000007</v>
      </c>
      <c r="CZ95" s="105">
        <v>10391.710000000001</v>
      </c>
      <c r="DA95" s="105">
        <v>4203.7199999999993</v>
      </c>
      <c r="DB95" s="105">
        <v>54523.12000000001</v>
      </c>
      <c r="DC95" s="105">
        <v>47933.87</v>
      </c>
      <c r="DD95" s="105">
        <v>15344.919999999998</v>
      </c>
      <c r="DE95" s="105">
        <v>10875.23</v>
      </c>
      <c r="DF95" s="105">
        <v>42718.350000000006</v>
      </c>
      <c r="DG95" s="105">
        <v>1456.83</v>
      </c>
      <c r="DH95" s="105">
        <v>21947.75</v>
      </c>
      <c r="DI95" s="106">
        <v>92577.49</v>
      </c>
      <c r="DJ95" s="104">
        <v>10192.19</v>
      </c>
      <c r="DK95" s="105">
        <v>20322.310000000001</v>
      </c>
      <c r="DL95" s="105">
        <v>28776.019999999997</v>
      </c>
      <c r="DM95" s="105">
        <v>21667.66</v>
      </c>
      <c r="DN95" s="105">
        <v>16012.56</v>
      </c>
      <c r="DO95" s="105">
        <v>22444.389999999992</v>
      </c>
      <c r="DP95" s="105">
        <v>16316.5</v>
      </c>
      <c r="DQ95" s="105">
        <v>25328.25</v>
      </c>
      <c r="DR95" s="105">
        <v>34299.730000000003</v>
      </c>
      <c r="DS95" s="105">
        <v>24547.129999999997</v>
      </c>
      <c r="DT95" s="105">
        <v>23045.14</v>
      </c>
      <c r="DU95" s="106">
        <v>34133.51</v>
      </c>
      <c r="DV95" s="337">
        <v>15937.32</v>
      </c>
      <c r="DW95" s="337">
        <v>22584.29</v>
      </c>
      <c r="DX95" s="337">
        <v>71626.299999999988</v>
      </c>
      <c r="DY95" s="337">
        <v>21930.720000000001</v>
      </c>
      <c r="DZ95" s="370">
        <v>44173.69</v>
      </c>
      <c r="EC95" s="373"/>
      <c r="ED95" s="373"/>
      <c r="EE95" s="373"/>
      <c r="EF95" s="373"/>
      <c r="EG95" s="373"/>
      <c r="EH95" s="376"/>
      <c r="EI95" s="376"/>
      <c r="EJ95" s="376"/>
      <c r="EK95" s="376"/>
      <c r="EL95" s="376"/>
      <c r="EM95" s="376"/>
      <c r="EN95" s="376"/>
      <c r="EO95" s="376"/>
      <c r="EP95" s="376"/>
      <c r="EQ95" s="376"/>
      <c r="ER95" s="376"/>
      <c r="ES95" s="376"/>
      <c r="ET95" s="376"/>
      <c r="EU95" s="376"/>
      <c r="EV95" s="376"/>
      <c r="EW95" s="376"/>
      <c r="EX95" s="376"/>
      <c r="EY95" s="376"/>
      <c r="EZ95" s="376"/>
      <c r="FA95" s="376"/>
      <c r="FB95" s="376"/>
      <c r="FC95" s="376"/>
      <c r="FD95" s="376"/>
      <c r="FE95" s="376"/>
      <c r="FF95" s="376"/>
      <c r="FG95" s="376"/>
      <c r="FH95" s="376"/>
      <c r="FI95" s="376"/>
      <c r="FJ95" s="376"/>
      <c r="FK95" s="376"/>
      <c r="FL95" s="376"/>
      <c r="FM95" s="376"/>
      <c r="FN95" s="376"/>
      <c r="FO95" s="376"/>
      <c r="FP95" s="376"/>
      <c r="FQ95" s="376"/>
      <c r="FR95" s="376"/>
      <c r="FS95" s="376"/>
      <c r="FT95" s="376"/>
      <c r="FU95" s="376"/>
      <c r="FV95" s="376"/>
      <c r="FW95" s="376"/>
      <c r="FX95" s="376"/>
      <c r="FY95" s="376"/>
      <c r="FZ95" s="376"/>
      <c r="GA95" s="376"/>
      <c r="GB95" s="376"/>
      <c r="GC95" s="376"/>
      <c r="GD95" s="376"/>
      <c r="GE95" s="376"/>
      <c r="GF95" s="376"/>
      <c r="GG95" s="376"/>
      <c r="GH95" s="376"/>
      <c r="GI95" s="376"/>
      <c r="GJ95" s="376"/>
      <c r="GK95" s="376"/>
      <c r="GL95" s="376"/>
      <c r="GM95" s="376"/>
      <c r="GN95" s="376"/>
      <c r="GO95" s="376"/>
      <c r="GP95" s="376"/>
      <c r="GQ95" s="376"/>
      <c r="GR95" s="376"/>
      <c r="GS95" s="376"/>
      <c r="GT95" s="376"/>
      <c r="GU95" s="376"/>
      <c r="GV95" s="376"/>
      <c r="GW95" s="376"/>
      <c r="GX95" s="376"/>
      <c r="GY95" s="376"/>
      <c r="GZ95" s="376"/>
      <c r="HA95" s="376"/>
      <c r="HB95" s="376"/>
      <c r="HC95" s="376"/>
      <c r="HD95" s="376"/>
      <c r="HE95" s="376"/>
      <c r="HF95" s="376"/>
      <c r="HG95" s="376"/>
      <c r="HH95" s="376"/>
      <c r="HI95" s="376"/>
      <c r="HJ95" s="376"/>
      <c r="HK95" s="376"/>
      <c r="HL95" s="376"/>
      <c r="HM95" s="376"/>
      <c r="HN95" s="376"/>
      <c r="HO95" s="376"/>
      <c r="HP95" s="376"/>
      <c r="HQ95" s="376"/>
      <c r="HR95" s="376"/>
      <c r="HS95" s="376"/>
      <c r="HT95" s="376"/>
      <c r="HU95" s="376"/>
      <c r="HV95" s="376"/>
      <c r="HW95" s="376"/>
      <c r="HX95" s="376"/>
      <c r="HY95" s="376"/>
      <c r="HZ95" s="376"/>
      <c r="IA95" s="376"/>
      <c r="IB95" s="376"/>
      <c r="IC95" s="376"/>
      <c r="ID95" s="376"/>
      <c r="IE95" s="376"/>
      <c r="IF95" s="376"/>
      <c r="IG95" s="376"/>
      <c r="IH95" s="376"/>
      <c r="II95" s="376"/>
      <c r="IJ95" s="376"/>
      <c r="IK95" s="376"/>
      <c r="IL95" s="376"/>
      <c r="IM95" s="376"/>
      <c r="IN95" s="376"/>
      <c r="IO95" s="376"/>
      <c r="IP95" s="376"/>
      <c r="IQ95" s="376"/>
      <c r="IR95" s="376"/>
      <c r="IS95" s="376"/>
      <c r="IT95" s="376"/>
      <c r="IU95" s="376"/>
      <c r="IV95" s="376"/>
      <c r="IW95" s="376"/>
      <c r="IX95" s="376"/>
      <c r="IY95" s="376"/>
      <c r="IZ95" s="376"/>
      <c r="JA95" s="376"/>
      <c r="JB95" s="376"/>
      <c r="JC95" s="376"/>
      <c r="JD95" s="376"/>
      <c r="JE95" s="376"/>
      <c r="JF95" s="376"/>
      <c r="JG95" s="376"/>
      <c r="JH95" s="376"/>
      <c r="JI95" s="376"/>
      <c r="JJ95" s="376"/>
      <c r="JK95" s="376"/>
      <c r="JL95" s="376"/>
      <c r="JM95" s="376"/>
      <c r="JN95" s="376"/>
      <c r="JO95" s="376"/>
      <c r="JP95" s="376"/>
      <c r="JQ95" s="376"/>
      <c r="JR95" s="376"/>
      <c r="JS95" s="376"/>
      <c r="JT95" s="376"/>
      <c r="JU95" s="376"/>
      <c r="JV95" s="376"/>
      <c r="JW95" s="376"/>
      <c r="JX95" s="376"/>
      <c r="JY95" s="376"/>
      <c r="JZ95" s="376"/>
      <c r="KA95" s="376"/>
      <c r="KB95" s="376"/>
      <c r="KC95" s="376"/>
      <c r="KD95" s="376"/>
      <c r="KE95" s="376"/>
      <c r="KF95" s="376"/>
      <c r="KG95" s="376"/>
      <c r="KH95" s="376"/>
      <c r="KI95" s="376"/>
      <c r="KJ95" s="376"/>
      <c r="KK95" s="376"/>
      <c r="KL95" s="376"/>
      <c r="KM95" s="376"/>
      <c r="KN95" s="376"/>
      <c r="KO95" s="376"/>
      <c r="KP95" s="376"/>
      <c r="KQ95" s="376"/>
      <c r="KR95" s="376"/>
      <c r="KS95" s="376"/>
      <c r="KT95" s="376"/>
      <c r="KU95" s="376"/>
      <c r="KV95" s="376"/>
      <c r="KW95" s="376"/>
      <c r="KX95" s="376"/>
      <c r="KY95" s="376"/>
      <c r="KZ95" s="376"/>
      <c r="LA95" s="376"/>
      <c r="LB95" s="376"/>
      <c r="LC95" s="376"/>
      <c r="LD95" s="376"/>
      <c r="LE95" s="376"/>
      <c r="LF95" s="376"/>
      <c r="LG95" s="376"/>
      <c r="LH95" s="376"/>
      <c r="LI95" s="376"/>
    </row>
    <row r="96" spans="3:321">
      <c r="D96" s="74">
        <v>4173</v>
      </c>
      <c r="E96" s="78" t="s">
        <v>206</v>
      </c>
      <c r="F96" s="104"/>
      <c r="G96" s="105"/>
      <c r="H96" s="105"/>
      <c r="I96" s="105"/>
      <c r="J96" s="105"/>
      <c r="K96" s="105"/>
      <c r="L96" s="105"/>
      <c r="M96" s="105"/>
      <c r="N96" s="105"/>
      <c r="O96" s="105"/>
      <c r="P96" s="105"/>
      <c r="Q96" s="106"/>
      <c r="R96" s="104"/>
      <c r="S96" s="105"/>
      <c r="T96" s="105"/>
      <c r="U96" s="105"/>
      <c r="V96" s="105"/>
      <c r="W96" s="105"/>
      <c r="X96" s="105"/>
      <c r="Y96" s="105"/>
      <c r="Z96" s="105"/>
      <c r="AA96" s="105"/>
      <c r="AB96" s="105"/>
      <c r="AC96" s="106"/>
      <c r="AD96" s="104"/>
      <c r="AE96" s="105"/>
      <c r="AF96" s="105"/>
      <c r="AG96" s="105"/>
      <c r="AH96" s="105"/>
      <c r="AI96" s="105"/>
      <c r="AJ96" s="105"/>
      <c r="AK96" s="105"/>
      <c r="AL96" s="105"/>
      <c r="AM96" s="105"/>
      <c r="AN96" s="105"/>
      <c r="AO96" s="106"/>
      <c r="AP96" s="104"/>
      <c r="AQ96" s="105"/>
      <c r="AR96" s="105"/>
      <c r="AS96" s="105"/>
      <c r="AT96" s="105"/>
      <c r="AU96" s="105"/>
      <c r="AV96" s="105"/>
      <c r="AW96" s="105"/>
      <c r="AX96" s="105"/>
      <c r="AY96" s="105"/>
      <c r="AZ96" s="105"/>
      <c r="BA96" s="106"/>
      <c r="BB96" s="104"/>
      <c r="BC96" s="105"/>
      <c r="BD96" s="105"/>
      <c r="BE96" s="105"/>
      <c r="BF96" s="105"/>
      <c r="BG96" s="105"/>
      <c r="BH96" s="105"/>
      <c r="BI96" s="105"/>
      <c r="BJ96" s="105"/>
      <c r="BK96" s="105"/>
      <c r="BL96" s="105"/>
      <c r="BM96" s="106"/>
      <c r="BN96" s="104"/>
      <c r="BO96" s="105"/>
      <c r="BP96" s="105"/>
      <c r="BQ96" s="105"/>
      <c r="BR96" s="105"/>
      <c r="BS96" s="105"/>
      <c r="BT96" s="105"/>
      <c r="BU96" s="105"/>
      <c r="BV96" s="105"/>
      <c r="BW96" s="105"/>
      <c r="BX96" s="105"/>
      <c r="BY96" s="106"/>
      <c r="BZ96" s="104"/>
      <c r="CA96" s="105"/>
      <c r="CB96" s="105"/>
      <c r="CC96" s="105"/>
      <c r="CD96" s="105"/>
      <c r="CE96" s="105"/>
      <c r="CF96" s="105"/>
      <c r="CG96" s="105"/>
      <c r="CH96" s="105"/>
      <c r="CI96" s="105"/>
      <c r="CJ96" s="105"/>
      <c r="CK96" s="105"/>
      <c r="CL96" s="104">
        <v>0</v>
      </c>
      <c r="CM96" s="105">
        <v>180</v>
      </c>
      <c r="CN96" s="105">
        <v>2322</v>
      </c>
      <c r="CO96" s="105">
        <v>252</v>
      </c>
      <c r="CP96" s="105">
        <v>774</v>
      </c>
      <c r="CQ96" s="105">
        <v>822</v>
      </c>
      <c r="CR96" s="105">
        <v>846</v>
      </c>
      <c r="CS96" s="105">
        <v>714</v>
      </c>
      <c r="CT96" s="105">
        <v>264</v>
      </c>
      <c r="CU96" s="105">
        <v>1500</v>
      </c>
      <c r="CV96" s="105">
        <v>786</v>
      </c>
      <c r="CW96" s="106">
        <v>1620</v>
      </c>
      <c r="CX96" s="104">
        <v>0</v>
      </c>
      <c r="CY96" s="105">
        <v>0</v>
      </c>
      <c r="CZ96" s="105">
        <v>444</v>
      </c>
      <c r="DA96" s="105">
        <v>2928</v>
      </c>
      <c r="DB96" s="105">
        <v>858</v>
      </c>
      <c r="DC96" s="105">
        <v>72</v>
      </c>
      <c r="DD96" s="105">
        <v>1900</v>
      </c>
      <c r="DE96" s="105">
        <v>0</v>
      </c>
      <c r="DF96" s="105">
        <v>1572</v>
      </c>
      <c r="DG96" s="105">
        <v>72</v>
      </c>
      <c r="DH96" s="105">
        <v>72</v>
      </c>
      <c r="DI96" s="106">
        <v>3034.01</v>
      </c>
      <c r="DJ96" s="104">
        <v>0</v>
      </c>
      <c r="DK96" s="105">
        <v>204</v>
      </c>
      <c r="DL96" s="105">
        <v>2214</v>
      </c>
      <c r="DM96" s="105">
        <v>786</v>
      </c>
      <c r="DN96" s="105">
        <v>846</v>
      </c>
      <c r="DO96" s="105">
        <v>2370.0000000000005</v>
      </c>
      <c r="DP96" s="105">
        <v>786</v>
      </c>
      <c r="DQ96" s="105">
        <v>316.8</v>
      </c>
      <c r="DR96" s="105">
        <v>1234.8</v>
      </c>
      <c r="DS96" s="105">
        <v>448.79999999999995</v>
      </c>
      <c r="DT96" s="105">
        <v>376.8</v>
      </c>
      <c r="DU96" s="106">
        <v>3366.8</v>
      </c>
      <c r="DV96" s="337">
        <v>0</v>
      </c>
      <c r="DW96" s="337">
        <v>1173.6000000000001</v>
      </c>
      <c r="DX96" s="337">
        <v>448.8</v>
      </c>
      <c r="DY96" s="337">
        <v>817.2</v>
      </c>
      <c r="DZ96" s="370">
        <v>1545.6</v>
      </c>
      <c r="EC96" s="373"/>
      <c r="ED96" s="373"/>
      <c r="EE96" s="373"/>
      <c r="EF96" s="373"/>
      <c r="EG96" s="373"/>
      <c r="ET96" s="376"/>
      <c r="EU96" s="376"/>
      <c r="EV96" s="376"/>
      <c r="EW96" s="376"/>
      <c r="EX96" s="376"/>
      <c r="EY96" s="376"/>
      <c r="EZ96" s="376"/>
      <c r="FA96" s="376"/>
      <c r="FB96" s="376"/>
      <c r="FC96" s="376"/>
      <c r="FD96" s="376"/>
      <c r="FE96" s="376"/>
      <c r="FF96" s="376"/>
      <c r="FG96" s="376"/>
      <c r="FH96" s="376"/>
      <c r="FI96" s="376"/>
      <c r="FJ96" s="376"/>
      <c r="FK96" s="376"/>
      <c r="FL96" s="376"/>
      <c r="FM96" s="376"/>
      <c r="FN96" s="376"/>
      <c r="FO96" s="376"/>
      <c r="FP96" s="376"/>
      <c r="FQ96" s="376"/>
      <c r="FR96" s="376"/>
      <c r="FS96" s="376"/>
      <c r="FT96" s="376"/>
      <c r="FU96" s="376"/>
      <c r="FV96" s="376"/>
      <c r="FW96" s="376"/>
      <c r="FX96" s="376"/>
      <c r="FY96" s="376"/>
      <c r="FZ96" s="376"/>
      <c r="GA96" s="376"/>
      <c r="GB96" s="376"/>
      <c r="GC96" s="376"/>
      <c r="GD96" s="376"/>
      <c r="GE96" s="376"/>
      <c r="GF96" s="376"/>
      <c r="GG96" s="376"/>
      <c r="GH96" s="376"/>
      <c r="GI96" s="376"/>
      <c r="GJ96" s="376"/>
      <c r="GK96" s="376"/>
      <c r="GL96" s="376"/>
      <c r="GM96" s="376"/>
      <c r="GN96" s="376"/>
      <c r="GO96" s="376"/>
      <c r="GP96" s="376"/>
      <c r="GQ96" s="376"/>
      <c r="GR96" s="376"/>
      <c r="GS96" s="376"/>
      <c r="GT96" s="376"/>
      <c r="GU96" s="376"/>
      <c r="GV96" s="376"/>
      <c r="GW96" s="376"/>
      <c r="GX96" s="376"/>
      <c r="GY96" s="376"/>
      <c r="GZ96" s="376"/>
      <c r="HA96" s="376"/>
      <c r="HB96" s="376"/>
      <c r="HC96" s="376"/>
      <c r="HD96" s="376"/>
      <c r="HE96" s="376"/>
      <c r="HF96" s="376"/>
      <c r="HG96" s="376"/>
      <c r="HH96" s="376"/>
      <c r="HI96" s="376"/>
      <c r="HJ96" s="376"/>
      <c r="HK96" s="376"/>
      <c r="HL96" s="376"/>
      <c r="HM96" s="376"/>
      <c r="HN96" s="376"/>
      <c r="HO96" s="376"/>
      <c r="HP96" s="376"/>
      <c r="HQ96" s="376"/>
      <c r="HR96" s="376"/>
      <c r="HS96" s="376"/>
      <c r="HT96" s="376"/>
      <c r="HU96" s="376"/>
      <c r="HV96" s="376"/>
      <c r="HW96" s="376"/>
      <c r="HX96" s="376"/>
      <c r="HY96" s="376"/>
      <c r="HZ96" s="376"/>
      <c r="IA96" s="376"/>
      <c r="IB96" s="376"/>
      <c r="IC96" s="376"/>
      <c r="ID96" s="376"/>
      <c r="IE96" s="376"/>
      <c r="IF96" s="376"/>
      <c r="IG96" s="376"/>
      <c r="IH96" s="376"/>
      <c r="II96" s="376"/>
      <c r="IJ96" s="376"/>
      <c r="IK96" s="376"/>
      <c r="IL96" s="376"/>
      <c r="IM96" s="376"/>
      <c r="IN96" s="376"/>
      <c r="IO96" s="376"/>
      <c r="IP96" s="376"/>
      <c r="IQ96" s="376"/>
      <c r="IR96" s="376"/>
      <c r="IS96" s="376"/>
      <c r="IT96" s="376"/>
      <c r="IU96" s="376"/>
      <c r="IV96" s="376"/>
      <c r="IW96" s="376"/>
      <c r="IX96" s="376"/>
      <c r="IY96" s="376"/>
      <c r="IZ96" s="376"/>
      <c r="JA96" s="376"/>
      <c r="JB96" s="376"/>
      <c r="JC96" s="376"/>
      <c r="JD96" s="376"/>
      <c r="JE96" s="376"/>
      <c r="JF96" s="376"/>
      <c r="JG96" s="376"/>
      <c r="JH96" s="376"/>
      <c r="JI96" s="376"/>
      <c r="JJ96" s="376"/>
      <c r="JK96" s="376"/>
      <c r="JL96" s="376"/>
      <c r="JM96" s="376"/>
      <c r="JN96" s="376"/>
      <c r="JO96" s="376"/>
      <c r="JP96" s="376"/>
      <c r="JQ96" s="376"/>
      <c r="JR96" s="376"/>
      <c r="JS96" s="376"/>
      <c r="JT96" s="376"/>
      <c r="JU96" s="376"/>
      <c r="JV96" s="376"/>
      <c r="JW96" s="376"/>
      <c r="JX96" s="376"/>
      <c r="JY96" s="376"/>
      <c r="JZ96" s="376"/>
      <c r="KA96" s="376"/>
      <c r="KB96" s="376"/>
      <c r="KC96" s="376"/>
      <c r="KD96" s="376"/>
      <c r="KE96" s="376"/>
      <c r="KF96" s="376"/>
      <c r="KG96" s="376"/>
      <c r="KH96" s="376"/>
      <c r="KI96" s="376"/>
      <c r="KJ96" s="376"/>
      <c r="KK96" s="376"/>
      <c r="KL96" s="376"/>
      <c r="KM96" s="376"/>
      <c r="KN96" s="376"/>
      <c r="KO96" s="376"/>
      <c r="KP96" s="376"/>
      <c r="KQ96" s="376"/>
      <c r="KR96" s="376"/>
      <c r="KS96" s="376"/>
      <c r="KT96" s="376"/>
      <c r="KU96" s="376"/>
      <c r="KV96" s="376"/>
      <c r="KW96" s="376"/>
      <c r="KX96" s="376"/>
      <c r="KY96" s="376"/>
      <c r="KZ96" s="376"/>
      <c r="LA96" s="376"/>
      <c r="LB96" s="376"/>
      <c r="LC96" s="376"/>
      <c r="LD96" s="376"/>
      <c r="LE96" s="376"/>
      <c r="LF96" s="376"/>
      <c r="LG96" s="376"/>
      <c r="LH96" s="376"/>
      <c r="LI96" s="376"/>
    </row>
    <row r="97" spans="2:321">
      <c r="C97" s="74">
        <v>418</v>
      </c>
      <c r="D97" s="74">
        <v>418</v>
      </c>
      <c r="E97" s="78" t="s">
        <v>208</v>
      </c>
      <c r="F97" s="104"/>
      <c r="G97" s="105"/>
      <c r="H97" s="105"/>
      <c r="I97" s="105"/>
      <c r="J97" s="105"/>
      <c r="K97" s="105"/>
      <c r="L97" s="105"/>
      <c r="M97" s="105"/>
      <c r="N97" s="105"/>
      <c r="O97" s="105"/>
      <c r="P97" s="105"/>
      <c r="Q97" s="106"/>
      <c r="R97" s="104"/>
      <c r="S97" s="105"/>
      <c r="T97" s="105"/>
      <c r="U97" s="105"/>
      <c r="V97" s="105"/>
      <c r="W97" s="105"/>
      <c r="X97" s="105"/>
      <c r="Y97" s="105"/>
      <c r="Z97" s="105"/>
      <c r="AA97" s="105"/>
      <c r="AB97" s="105"/>
      <c r="AC97" s="106"/>
      <c r="AD97" s="104"/>
      <c r="AE97" s="105"/>
      <c r="AF97" s="105"/>
      <c r="AG97" s="105"/>
      <c r="AH97" s="105"/>
      <c r="AI97" s="105"/>
      <c r="AJ97" s="105"/>
      <c r="AK97" s="105"/>
      <c r="AL97" s="105"/>
      <c r="AM97" s="105"/>
      <c r="AN97" s="105"/>
      <c r="AO97" s="106"/>
      <c r="AP97" s="104"/>
      <c r="AQ97" s="105"/>
      <c r="AR97" s="105"/>
      <c r="AS97" s="105"/>
      <c r="AT97" s="105"/>
      <c r="AU97" s="105"/>
      <c r="AV97" s="105"/>
      <c r="AW97" s="105"/>
      <c r="AX97" s="105"/>
      <c r="AY97" s="105"/>
      <c r="AZ97" s="105"/>
      <c r="BA97" s="106"/>
      <c r="BB97" s="104"/>
      <c r="BC97" s="105"/>
      <c r="BD97" s="105"/>
      <c r="BE97" s="105"/>
      <c r="BF97" s="105"/>
      <c r="BG97" s="105"/>
      <c r="BH97" s="105"/>
      <c r="BI97" s="105"/>
      <c r="BJ97" s="105"/>
      <c r="BK97" s="105"/>
      <c r="BL97" s="105"/>
      <c r="BM97" s="106"/>
      <c r="BN97" s="104"/>
      <c r="BO97" s="105"/>
      <c r="BP97" s="105"/>
      <c r="BQ97" s="105"/>
      <c r="BR97" s="105"/>
      <c r="BS97" s="105"/>
      <c r="BT97" s="105"/>
      <c r="BU97" s="105"/>
      <c r="BV97" s="105"/>
      <c r="BW97" s="105"/>
      <c r="BX97" s="105"/>
      <c r="BY97" s="106"/>
      <c r="BZ97" s="104"/>
      <c r="CA97" s="105"/>
      <c r="CB97" s="105"/>
      <c r="CC97" s="105"/>
      <c r="CD97" s="105"/>
      <c r="CE97" s="105"/>
      <c r="CF97" s="105"/>
      <c r="CG97" s="105"/>
      <c r="CH97" s="105"/>
      <c r="CI97" s="105"/>
      <c r="CJ97" s="105"/>
      <c r="CK97" s="105"/>
      <c r="CL97" s="104">
        <v>77660</v>
      </c>
      <c r="CM97" s="105">
        <v>1074577.6399999999</v>
      </c>
      <c r="CN97" s="105">
        <v>3164428.47</v>
      </c>
      <c r="CO97" s="105">
        <v>667057.27000000025</v>
      </c>
      <c r="CP97" s="105">
        <v>1249861.7200000004</v>
      </c>
      <c r="CQ97" s="105">
        <v>697386.65000000014</v>
      </c>
      <c r="CR97" s="105">
        <v>891788.01000000024</v>
      </c>
      <c r="CS97" s="105">
        <v>1091929.3799999997</v>
      </c>
      <c r="CT97" s="105">
        <v>1191416.1399999999</v>
      </c>
      <c r="CU97" s="105">
        <v>1143142.19</v>
      </c>
      <c r="CV97" s="105">
        <v>2199265.1999999997</v>
      </c>
      <c r="CW97" s="106">
        <v>3977237.29</v>
      </c>
      <c r="CX97" s="104">
        <v>2104751.61</v>
      </c>
      <c r="CY97" s="105">
        <v>964053.87</v>
      </c>
      <c r="CZ97" s="105">
        <v>3024119.0700000003</v>
      </c>
      <c r="DA97" s="105">
        <v>1097205.76</v>
      </c>
      <c r="DB97" s="105">
        <v>593941.83000000007</v>
      </c>
      <c r="DC97" s="105">
        <v>2276344.9</v>
      </c>
      <c r="DD97" s="105">
        <v>349559.56000000006</v>
      </c>
      <c r="DE97" s="105">
        <v>1341562.3399999999</v>
      </c>
      <c r="DF97" s="105">
        <v>328229.89</v>
      </c>
      <c r="DG97" s="105">
        <v>1158637.43</v>
      </c>
      <c r="DH97" s="105">
        <v>606415.77999999991</v>
      </c>
      <c r="DI97" s="106">
        <v>4582041.3</v>
      </c>
      <c r="DJ97" s="104">
        <v>1086971.1499999999</v>
      </c>
      <c r="DK97" s="105">
        <v>1306305.6900000002</v>
      </c>
      <c r="DL97" s="105">
        <v>2404016.9299999992</v>
      </c>
      <c r="DM97" s="105">
        <v>539463.14999999991</v>
      </c>
      <c r="DN97" s="105">
        <v>455124.36999999994</v>
      </c>
      <c r="DO97" s="105">
        <v>403939.28999999992</v>
      </c>
      <c r="DP97" s="105">
        <v>762127.46000000008</v>
      </c>
      <c r="DQ97" s="105">
        <v>2984947.5200000005</v>
      </c>
      <c r="DR97" s="105">
        <v>987522.90000000037</v>
      </c>
      <c r="DS97" s="105">
        <v>2646264.2999999998</v>
      </c>
      <c r="DT97" s="105">
        <v>740675.31</v>
      </c>
      <c r="DU97" s="106">
        <v>5305995.96</v>
      </c>
      <c r="DV97" s="337">
        <v>10079.34</v>
      </c>
      <c r="DW97" s="337">
        <v>643210.05999999982</v>
      </c>
      <c r="DX97" s="337">
        <v>2357652.9900000002</v>
      </c>
      <c r="DY97" s="337">
        <v>1200641.0900000001</v>
      </c>
      <c r="DZ97" s="370">
        <v>2439014.4700000002</v>
      </c>
      <c r="EA97" s="370">
        <v>164335.99</v>
      </c>
      <c r="EB97" s="373">
        <v>1051165.42</v>
      </c>
      <c r="EC97" s="380">
        <v>526120.15</v>
      </c>
      <c r="ED97" s="373">
        <v>3410704.75</v>
      </c>
      <c r="EE97" s="373">
        <v>1866021.33</v>
      </c>
      <c r="EF97" s="373">
        <v>2935296.45</v>
      </c>
      <c r="EG97" s="373">
        <v>10516579.09</v>
      </c>
      <c r="EH97" s="376">
        <v>1010</v>
      </c>
      <c r="EI97" s="376">
        <v>437077.96</v>
      </c>
      <c r="EJ97" s="376">
        <v>2564740.2200000002</v>
      </c>
      <c r="EK97" s="376">
        <v>735427.01</v>
      </c>
      <c r="EL97" s="376">
        <v>700208.25</v>
      </c>
      <c r="EM97" s="376">
        <v>1456109.61</v>
      </c>
      <c r="EN97" s="376">
        <v>1493000.87</v>
      </c>
      <c r="EO97" s="376">
        <v>2964968.57</v>
      </c>
      <c r="EP97" s="376">
        <v>3824679.63</v>
      </c>
      <c r="EQ97" s="376">
        <v>2388415.48</v>
      </c>
      <c r="ER97" s="376">
        <v>3022483.62</v>
      </c>
      <c r="ES97" s="376">
        <v>8215705.0499999998</v>
      </c>
      <c r="ET97" s="376">
        <v>31033.66</v>
      </c>
      <c r="EU97" s="376">
        <v>2281116.2599999998</v>
      </c>
      <c r="EV97" s="376">
        <v>3600137.18</v>
      </c>
      <c r="EW97" s="376">
        <v>1218773.67</v>
      </c>
      <c r="EX97" s="376">
        <v>1488510.36</v>
      </c>
      <c r="EY97" s="376">
        <v>2469572.83</v>
      </c>
      <c r="EZ97" s="376">
        <v>1172428.94</v>
      </c>
      <c r="FA97" s="376">
        <v>2244079.69</v>
      </c>
      <c r="FB97" s="376">
        <v>3480196.8</v>
      </c>
      <c r="FC97" s="376">
        <v>3547724.18</v>
      </c>
      <c r="FD97" s="376">
        <v>2265915.5499999998</v>
      </c>
      <c r="FE97" s="376">
        <v>6761395.8499999996</v>
      </c>
      <c r="FF97" s="376">
        <v>99006.6</v>
      </c>
      <c r="FG97" s="376"/>
      <c r="FH97" s="376"/>
      <c r="FI97" s="376"/>
      <c r="FJ97" s="376"/>
      <c r="FK97" s="376"/>
      <c r="FL97" s="376"/>
      <c r="FM97" s="376"/>
      <c r="FN97" s="376"/>
      <c r="FO97" s="376"/>
      <c r="FP97" s="376"/>
      <c r="FQ97" s="376"/>
      <c r="FR97" s="376"/>
      <c r="FS97" s="376"/>
      <c r="FT97" s="376"/>
      <c r="FU97" s="376"/>
      <c r="FV97" s="376"/>
      <c r="FW97" s="376"/>
      <c r="FX97" s="376"/>
      <c r="FY97" s="376"/>
      <c r="FZ97" s="376"/>
      <c r="GA97" s="376"/>
      <c r="GB97" s="376"/>
      <c r="GC97" s="376"/>
      <c r="GD97" s="376"/>
      <c r="GE97" s="376"/>
      <c r="GF97" s="376"/>
      <c r="GG97" s="376"/>
      <c r="GH97" s="376"/>
      <c r="GI97" s="376"/>
      <c r="GJ97" s="376"/>
      <c r="GK97" s="376"/>
      <c r="GL97" s="376"/>
      <c r="GM97" s="376"/>
      <c r="GN97" s="376"/>
      <c r="GO97" s="376"/>
      <c r="GP97" s="376"/>
      <c r="GQ97" s="376"/>
      <c r="GR97" s="376"/>
      <c r="GS97" s="376"/>
      <c r="GT97" s="376"/>
      <c r="GU97" s="376"/>
      <c r="GV97" s="376"/>
      <c r="GW97" s="376"/>
      <c r="GX97" s="376"/>
      <c r="GY97" s="376"/>
      <c r="GZ97" s="376"/>
      <c r="HA97" s="376"/>
      <c r="HB97" s="376"/>
      <c r="HC97" s="376"/>
      <c r="HD97" s="376"/>
      <c r="HE97" s="376"/>
      <c r="HF97" s="376"/>
      <c r="HG97" s="376"/>
      <c r="HH97" s="376"/>
      <c r="HI97" s="376"/>
      <c r="HJ97" s="376"/>
      <c r="HK97" s="376"/>
      <c r="HL97" s="376"/>
      <c r="HM97" s="376"/>
      <c r="HN97" s="376"/>
      <c r="HO97" s="376"/>
      <c r="HP97" s="376"/>
      <c r="HQ97" s="376"/>
      <c r="HR97" s="376"/>
      <c r="HS97" s="376"/>
      <c r="HT97" s="376"/>
      <c r="HU97" s="376"/>
      <c r="HV97" s="376"/>
      <c r="HW97" s="376"/>
      <c r="HX97" s="376"/>
      <c r="HY97" s="376"/>
      <c r="HZ97" s="376"/>
      <c r="IA97" s="376"/>
      <c r="IB97" s="376"/>
      <c r="IC97" s="376"/>
      <c r="ID97" s="376"/>
      <c r="IE97" s="376"/>
      <c r="IF97" s="376"/>
      <c r="IG97" s="376"/>
      <c r="IH97" s="376"/>
      <c r="II97" s="376"/>
      <c r="IJ97" s="376"/>
      <c r="IK97" s="376"/>
      <c r="IL97" s="376"/>
      <c r="IM97" s="376"/>
      <c r="IN97" s="376"/>
      <c r="IO97" s="376"/>
      <c r="IP97" s="376"/>
      <c r="IQ97" s="376"/>
      <c r="IR97" s="376"/>
      <c r="IS97" s="376"/>
      <c r="IT97" s="376"/>
      <c r="IU97" s="376"/>
      <c r="IV97" s="376"/>
      <c r="IW97" s="376"/>
      <c r="IX97" s="376"/>
      <c r="IY97" s="376"/>
      <c r="IZ97" s="376"/>
      <c r="JA97" s="376"/>
      <c r="JB97" s="376"/>
      <c r="JC97" s="376"/>
      <c r="JD97" s="376"/>
      <c r="JE97" s="376"/>
      <c r="JF97" s="376"/>
      <c r="JG97" s="376"/>
      <c r="JH97" s="376"/>
      <c r="JI97" s="376"/>
      <c r="JJ97" s="376"/>
      <c r="JK97" s="376"/>
      <c r="JL97" s="376"/>
      <c r="JM97" s="376"/>
      <c r="JN97" s="376"/>
      <c r="JO97" s="376"/>
      <c r="JP97" s="376"/>
      <c r="JQ97" s="376"/>
      <c r="JR97" s="376"/>
      <c r="JS97" s="376"/>
      <c r="JT97" s="376"/>
      <c r="JU97" s="376"/>
      <c r="JV97" s="376"/>
      <c r="JW97" s="376"/>
      <c r="JX97" s="376"/>
      <c r="JY97" s="376"/>
      <c r="JZ97" s="376"/>
      <c r="KA97" s="376"/>
      <c r="KB97" s="376"/>
      <c r="KC97" s="376"/>
      <c r="KD97" s="376"/>
      <c r="KE97" s="376"/>
      <c r="KF97" s="376"/>
      <c r="KG97" s="376"/>
      <c r="KH97" s="376"/>
      <c r="KI97" s="376"/>
      <c r="KJ97" s="376"/>
      <c r="KK97" s="376"/>
      <c r="KL97" s="376"/>
      <c r="KM97" s="376"/>
      <c r="KN97" s="376"/>
      <c r="KO97" s="376"/>
      <c r="KP97" s="376"/>
      <c r="KQ97" s="376"/>
      <c r="KR97" s="376"/>
      <c r="KS97" s="376"/>
      <c r="KT97" s="376"/>
      <c r="KU97" s="376"/>
      <c r="KV97" s="376"/>
      <c r="KW97" s="376"/>
      <c r="KX97" s="376"/>
      <c r="KY97" s="376"/>
      <c r="KZ97" s="376"/>
      <c r="LA97" s="376"/>
      <c r="LB97" s="376"/>
      <c r="LC97" s="376"/>
      <c r="LD97" s="376"/>
      <c r="LE97" s="376"/>
      <c r="LF97" s="376"/>
      <c r="LG97" s="376"/>
      <c r="LH97" s="376"/>
      <c r="LI97" s="376"/>
    </row>
    <row r="98" spans="2:321" ht="30">
      <c r="D98" s="74">
        <v>4181</v>
      </c>
      <c r="E98" s="78" t="s">
        <v>210</v>
      </c>
      <c r="F98" s="104"/>
      <c r="G98" s="105"/>
      <c r="H98" s="105"/>
      <c r="I98" s="105"/>
      <c r="J98" s="105"/>
      <c r="K98" s="105"/>
      <c r="L98" s="105"/>
      <c r="M98" s="105"/>
      <c r="N98" s="105"/>
      <c r="O98" s="105"/>
      <c r="P98" s="105"/>
      <c r="Q98" s="106"/>
      <c r="R98" s="104"/>
      <c r="S98" s="105"/>
      <c r="T98" s="105"/>
      <c r="U98" s="105"/>
      <c r="V98" s="105"/>
      <c r="W98" s="105"/>
      <c r="X98" s="105"/>
      <c r="Y98" s="105"/>
      <c r="Z98" s="105"/>
      <c r="AA98" s="105"/>
      <c r="AB98" s="105"/>
      <c r="AC98" s="106"/>
      <c r="AD98" s="104"/>
      <c r="AE98" s="105"/>
      <c r="AF98" s="105"/>
      <c r="AG98" s="105"/>
      <c r="AH98" s="105"/>
      <c r="AI98" s="105"/>
      <c r="AJ98" s="105"/>
      <c r="AK98" s="105"/>
      <c r="AL98" s="105"/>
      <c r="AM98" s="105"/>
      <c r="AN98" s="105"/>
      <c r="AO98" s="106"/>
      <c r="AP98" s="104"/>
      <c r="AQ98" s="105"/>
      <c r="AR98" s="105"/>
      <c r="AS98" s="105"/>
      <c r="AT98" s="105"/>
      <c r="AU98" s="105"/>
      <c r="AV98" s="105"/>
      <c r="AW98" s="105"/>
      <c r="AX98" s="105"/>
      <c r="AY98" s="105"/>
      <c r="AZ98" s="105"/>
      <c r="BA98" s="106"/>
      <c r="BB98" s="104"/>
      <c r="BC98" s="105"/>
      <c r="BD98" s="105"/>
      <c r="BE98" s="105"/>
      <c r="BF98" s="105"/>
      <c r="BG98" s="105"/>
      <c r="BH98" s="105"/>
      <c r="BI98" s="105"/>
      <c r="BJ98" s="105"/>
      <c r="BK98" s="105"/>
      <c r="BL98" s="105"/>
      <c r="BM98" s="106"/>
      <c r="BN98" s="104"/>
      <c r="BO98" s="105"/>
      <c r="BP98" s="105"/>
      <c r="BQ98" s="105"/>
      <c r="BR98" s="105"/>
      <c r="BS98" s="105"/>
      <c r="BT98" s="105"/>
      <c r="BU98" s="105"/>
      <c r="BV98" s="105"/>
      <c r="BW98" s="105"/>
      <c r="BX98" s="105"/>
      <c r="BY98" s="106"/>
      <c r="BZ98" s="104"/>
      <c r="CA98" s="105"/>
      <c r="CB98" s="105"/>
      <c r="CC98" s="105"/>
      <c r="CD98" s="105"/>
      <c r="CE98" s="105"/>
      <c r="CF98" s="105"/>
      <c r="CG98" s="105"/>
      <c r="CH98" s="105"/>
      <c r="CI98" s="105"/>
      <c r="CJ98" s="105"/>
      <c r="CK98" s="105"/>
      <c r="CL98" s="104">
        <v>77660</v>
      </c>
      <c r="CM98" s="105">
        <v>1074577.6399999999</v>
      </c>
      <c r="CN98" s="105">
        <v>3164428.47</v>
      </c>
      <c r="CO98" s="105">
        <v>667057.27000000025</v>
      </c>
      <c r="CP98" s="105">
        <v>1249861.7200000004</v>
      </c>
      <c r="CQ98" s="105">
        <v>697386.65000000014</v>
      </c>
      <c r="CR98" s="105">
        <v>891788.01000000024</v>
      </c>
      <c r="CS98" s="105">
        <v>1091929.3799999997</v>
      </c>
      <c r="CT98" s="105">
        <v>1191416.1399999999</v>
      </c>
      <c r="CU98" s="105">
        <v>1143142.19</v>
      </c>
      <c r="CV98" s="105">
        <v>2199265.1999999997</v>
      </c>
      <c r="CW98" s="106">
        <v>3977237.29</v>
      </c>
      <c r="CX98" s="104">
        <v>2104751.61</v>
      </c>
      <c r="CY98" s="105">
        <v>964053.87</v>
      </c>
      <c r="CZ98" s="105">
        <v>3024119.0700000003</v>
      </c>
      <c r="DA98" s="105">
        <v>1097205.76</v>
      </c>
      <c r="DB98" s="105">
        <v>593941.83000000007</v>
      </c>
      <c r="DC98" s="105">
        <v>2276344.9</v>
      </c>
      <c r="DD98" s="105">
        <v>349559.56000000006</v>
      </c>
      <c r="DE98" s="105">
        <v>1341562.3399999999</v>
      </c>
      <c r="DF98" s="105">
        <v>328229.89</v>
      </c>
      <c r="DG98" s="105">
        <v>1158637.43</v>
      </c>
      <c r="DH98" s="105">
        <v>606415.77999999991</v>
      </c>
      <c r="DI98" s="106">
        <v>4582041.3</v>
      </c>
      <c r="DJ98" s="104">
        <v>1086971.1499999999</v>
      </c>
      <c r="DK98" s="105">
        <v>1306305.6900000002</v>
      </c>
      <c r="DL98" s="105">
        <v>2404016.9299999992</v>
      </c>
      <c r="DM98" s="105">
        <v>539463.14999999991</v>
      </c>
      <c r="DN98" s="105">
        <v>455124.36999999994</v>
      </c>
      <c r="DO98" s="105">
        <v>403939.28999999992</v>
      </c>
      <c r="DP98" s="105">
        <v>762127.46000000008</v>
      </c>
      <c r="DQ98" s="105">
        <v>2984947.5200000005</v>
      </c>
      <c r="DR98" s="105">
        <v>987522.90000000037</v>
      </c>
      <c r="DS98" s="105">
        <v>2646264.1</v>
      </c>
      <c r="DT98" s="105">
        <v>740388.31</v>
      </c>
      <c r="DU98" s="106">
        <v>5300995.9600000009</v>
      </c>
      <c r="DV98" s="337">
        <v>10079.34</v>
      </c>
      <c r="DW98" s="337">
        <v>643210.05999999982</v>
      </c>
      <c r="DX98" s="337">
        <v>2357652.9900000002</v>
      </c>
      <c r="DY98" s="337">
        <v>1200641.0900000001</v>
      </c>
      <c r="DZ98" s="370">
        <v>2439014.4700000002</v>
      </c>
      <c r="EB98" s="373"/>
      <c r="EC98" s="373"/>
      <c r="ED98" s="373"/>
      <c r="EE98" s="373"/>
      <c r="EF98" s="373"/>
      <c r="EG98" s="373"/>
      <c r="ET98" s="376"/>
      <c r="EU98" s="376"/>
      <c r="EV98" s="376"/>
      <c r="EW98" s="376"/>
      <c r="EX98" s="376"/>
      <c r="EY98" s="376"/>
      <c r="EZ98" s="376"/>
      <c r="FA98" s="376"/>
      <c r="FB98" s="376"/>
      <c r="FC98" s="376"/>
      <c r="FD98" s="376"/>
      <c r="FE98" s="376"/>
      <c r="FF98" s="376"/>
      <c r="FG98" s="376"/>
      <c r="FH98" s="376"/>
      <c r="FI98" s="376"/>
      <c r="FJ98" s="376"/>
      <c r="FK98" s="376"/>
      <c r="FL98" s="376"/>
      <c r="FM98" s="376"/>
      <c r="FN98" s="376"/>
      <c r="FO98" s="376"/>
      <c r="FP98" s="376"/>
      <c r="FQ98" s="376"/>
      <c r="FR98" s="376"/>
      <c r="FS98" s="376"/>
      <c r="FT98" s="376"/>
      <c r="FU98" s="376"/>
      <c r="FV98" s="376"/>
      <c r="FW98" s="376"/>
      <c r="FX98" s="376"/>
      <c r="FY98" s="376"/>
      <c r="FZ98" s="376"/>
      <c r="GA98" s="376"/>
      <c r="GB98" s="376"/>
      <c r="GC98" s="376"/>
      <c r="GD98" s="376"/>
      <c r="GE98" s="376"/>
      <c r="GF98" s="376"/>
      <c r="GG98" s="376"/>
      <c r="GH98" s="376"/>
      <c r="GI98" s="376"/>
      <c r="GJ98" s="376"/>
      <c r="GK98" s="376"/>
      <c r="GL98" s="376"/>
      <c r="GM98" s="376"/>
      <c r="GN98" s="376"/>
      <c r="GO98" s="376"/>
      <c r="GP98" s="376"/>
      <c r="GQ98" s="376"/>
      <c r="GR98" s="376"/>
      <c r="GS98" s="376"/>
      <c r="GT98" s="376"/>
      <c r="GU98" s="376"/>
      <c r="GV98" s="376"/>
      <c r="GW98" s="376"/>
      <c r="GX98" s="376"/>
      <c r="GY98" s="376"/>
      <c r="GZ98" s="376"/>
      <c r="HA98" s="376"/>
      <c r="HB98" s="376"/>
      <c r="HC98" s="376"/>
      <c r="HD98" s="376"/>
      <c r="HE98" s="376"/>
      <c r="HF98" s="376"/>
      <c r="HG98" s="376"/>
      <c r="HH98" s="376"/>
      <c r="HI98" s="376"/>
      <c r="HJ98" s="376"/>
      <c r="HK98" s="376"/>
      <c r="HL98" s="376"/>
      <c r="HM98" s="376"/>
      <c r="HN98" s="376"/>
      <c r="HO98" s="376"/>
      <c r="HP98" s="376"/>
      <c r="HQ98" s="376"/>
      <c r="HR98" s="376"/>
      <c r="HS98" s="376"/>
      <c r="HT98" s="376"/>
      <c r="HU98" s="376"/>
      <c r="HV98" s="376"/>
      <c r="HW98" s="376"/>
      <c r="HX98" s="376"/>
      <c r="HY98" s="376"/>
      <c r="HZ98" s="376"/>
      <c r="IA98" s="376"/>
      <c r="IB98" s="376"/>
      <c r="IC98" s="376"/>
      <c r="ID98" s="376"/>
      <c r="IE98" s="376"/>
      <c r="IF98" s="376"/>
      <c r="IG98" s="376"/>
      <c r="IH98" s="376"/>
      <c r="II98" s="376"/>
      <c r="IJ98" s="376"/>
      <c r="IK98" s="376"/>
      <c r="IL98" s="376"/>
      <c r="IM98" s="376"/>
      <c r="IN98" s="376"/>
      <c r="IO98" s="376"/>
      <c r="IP98" s="376"/>
      <c r="IQ98" s="376"/>
      <c r="IR98" s="376"/>
      <c r="IS98" s="376"/>
      <c r="IT98" s="376"/>
      <c r="IU98" s="376"/>
      <c r="IV98" s="376"/>
      <c r="IW98" s="376"/>
      <c r="IX98" s="376"/>
      <c r="IY98" s="376"/>
      <c r="IZ98" s="376"/>
      <c r="JA98" s="376"/>
      <c r="JB98" s="376"/>
      <c r="JC98" s="376"/>
      <c r="JD98" s="376"/>
      <c r="JE98" s="376"/>
      <c r="JF98" s="376"/>
      <c r="JG98" s="376"/>
      <c r="JH98" s="376"/>
      <c r="JI98" s="376"/>
      <c r="JJ98" s="376"/>
      <c r="JK98" s="376"/>
      <c r="JL98" s="376"/>
      <c r="JM98" s="376"/>
      <c r="JN98" s="376"/>
      <c r="JO98" s="376"/>
      <c r="JP98" s="376"/>
      <c r="JQ98" s="376"/>
      <c r="JR98" s="376"/>
      <c r="JS98" s="376"/>
      <c r="JT98" s="376"/>
      <c r="JU98" s="376"/>
      <c r="JV98" s="376"/>
      <c r="JW98" s="376"/>
      <c r="JX98" s="376"/>
      <c r="JY98" s="376"/>
      <c r="JZ98" s="376"/>
      <c r="KA98" s="376"/>
      <c r="KB98" s="376"/>
      <c r="KC98" s="376"/>
      <c r="KD98" s="376"/>
      <c r="KE98" s="376"/>
      <c r="KF98" s="376"/>
      <c r="KG98" s="376"/>
      <c r="KH98" s="376"/>
      <c r="KI98" s="376"/>
      <c r="KJ98" s="376"/>
      <c r="KK98" s="376"/>
      <c r="KL98" s="376"/>
      <c r="KM98" s="376"/>
      <c r="KN98" s="376"/>
      <c r="KO98" s="376"/>
      <c r="KP98" s="376"/>
      <c r="KQ98" s="376"/>
      <c r="KR98" s="376"/>
      <c r="KS98" s="376"/>
      <c r="KT98" s="376"/>
      <c r="KU98" s="376"/>
      <c r="KV98" s="376"/>
      <c r="KW98" s="376"/>
      <c r="KX98" s="376"/>
      <c r="KY98" s="376"/>
      <c r="KZ98" s="376"/>
      <c r="LA98" s="376"/>
      <c r="LB98" s="376"/>
      <c r="LC98" s="376"/>
      <c r="LD98" s="376"/>
      <c r="LE98" s="376"/>
      <c r="LF98" s="376"/>
      <c r="LG98" s="376"/>
      <c r="LH98" s="376"/>
      <c r="LI98" s="376"/>
    </row>
    <row r="99" spans="2:321">
      <c r="D99" s="74">
        <v>4182</v>
      </c>
      <c r="E99" s="78" t="s">
        <v>212</v>
      </c>
      <c r="F99" s="104"/>
      <c r="G99" s="105"/>
      <c r="H99" s="105"/>
      <c r="I99" s="105"/>
      <c r="J99" s="105"/>
      <c r="K99" s="105"/>
      <c r="L99" s="105"/>
      <c r="M99" s="105"/>
      <c r="N99" s="105"/>
      <c r="O99" s="105"/>
      <c r="P99" s="105"/>
      <c r="Q99" s="106"/>
      <c r="R99" s="104"/>
      <c r="S99" s="105"/>
      <c r="T99" s="105"/>
      <c r="U99" s="105"/>
      <c r="V99" s="105"/>
      <c r="W99" s="105"/>
      <c r="X99" s="105"/>
      <c r="Y99" s="105"/>
      <c r="Z99" s="105"/>
      <c r="AA99" s="105"/>
      <c r="AB99" s="105"/>
      <c r="AC99" s="106"/>
      <c r="AD99" s="104"/>
      <c r="AE99" s="105"/>
      <c r="AF99" s="105"/>
      <c r="AG99" s="105"/>
      <c r="AH99" s="105"/>
      <c r="AI99" s="105"/>
      <c r="AJ99" s="105"/>
      <c r="AK99" s="105"/>
      <c r="AL99" s="105"/>
      <c r="AM99" s="105"/>
      <c r="AN99" s="105"/>
      <c r="AO99" s="106"/>
      <c r="AP99" s="104"/>
      <c r="AQ99" s="105"/>
      <c r="AR99" s="105"/>
      <c r="AS99" s="105"/>
      <c r="AT99" s="105"/>
      <c r="AU99" s="105"/>
      <c r="AV99" s="105"/>
      <c r="AW99" s="105"/>
      <c r="AX99" s="105"/>
      <c r="AY99" s="105"/>
      <c r="AZ99" s="105"/>
      <c r="BA99" s="106"/>
      <c r="BB99" s="104"/>
      <c r="BC99" s="105"/>
      <c r="BD99" s="105"/>
      <c r="BE99" s="105"/>
      <c r="BF99" s="105"/>
      <c r="BG99" s="105"/>
      <c r="BH99" s="105"/>
      <c r="BI99" s="105"/>
      <c r="BJ99" s="105"/>
      <c r="BK99" s="105"/>
      <c r="BL99" s="105"/>
      <c r="BM99" s="106"/>
      <c r="BN99" s="104"/>
      <c r="BO99" s="105"/>
      <c r="BP99" s="105"/>
      <c r="BQ99" s="105"/>
      <c r="BR99" s="105"/>
      <c r="BS99" s="105"/>
      <c r="BT99" s="105"/>
      <c r="BU99" s="105"/>
      <c r="BV99" s="105"/>
      <c r="BW99" s="105"/>
      <c r="BX99" s="105"/>
      <c r="BY99" s="106"/>
      <c r="BZ99" s="104"/>
      <c r="CA99" s="105"/>
      <c r="CB99" s="105"/>
      <c r="CC99" s="105"/>
      <c r="CD99" s="105"/>
      <c r="CE99" s="105"/>
      <c r="CF99" s="105"/>
      <c r="CG99" s="105"/>
      <c r="CH99" s="105"/>
      <c r="CI99" s="105"/>
      <c r="CJ99" s="105"/>
      <c r="CK99" s="105"/>
      <c r="CL99" s="104">
        <v>0</v>
      </c>
      <c r="CM99" s="105">
        <v>0</v>
      </c>
      <c r="CN99" s="105">
        <v>0</v>
      </c>
      <c r="CO99" s="105">
        <v>0</v>
      </c>
      <c r="CP99" s="105">
        <v>0</v>
      </c>
      <c r="CQ99" s="105">
        <v>0</v>
      </c>
      <c r="CR99" s="105">
        <v>0</v>
      </c>
      <c r="CS99" s="105">
        <v>0</v>
      </c>
      <c r="CT99" s="105">
        <v>0</v>
      </c>
      <c r="CU99" s="105">
        <v>0</v>
      </c>
      <c r="CV99" s="105">
        <v>0</v>
      </c>
      <c r="CW99" s="106">
        <v>0</v>
      </c>
      <c r="CX99" s="104">
        <v>0</v>
      </c>
      <c r="CY99" s="105">
        <v>0</v>
      </c>
      <c r="CZ99" s="105">
        <v>0</v>
      </c>
      <c r="DA99" s="105">
        <v>0</v>
      </c>
      <c r="DB99" s="105">
        <v>0</v>
      </c>
      <c r="DC99" s="105">
        <v>0</v>
      </c>
      <c r="DD99" s="105">
        <v>0</v>
      </c>
      <c r="DE99" s="105">
        <v>0</v>
      </c>
      <c r="DF99" s="105">
        <v>0</v>
      </c>
      <c r="DG99" s="105">
        <v>0</v>
      </c>
      <c r="DH99" s="105">
        <v>0</v>
      </c>
      <c r="DI99" s="106">
        <v>0</v>
      </c>
      <c r="DJ99" s="104">
        <v>0</v>
      </c>
      <c r="DK99" s="105">
        <v>0</v>
      </c>
      <c r="DL99" s="105">
        <v>0</v>
      </c>
      <c r="DM99" s="105">
        <v>0</v>
      </c>
      <c r="DN99" s="105">
        <v>0</v>
      </c>
      <c r="DO99" s="105">
        <v>0</v>
      </c>
      <c r="DP99" s="105">
        <v>0</v>
      </c>
      <c r="DQ99" s="105">
        <v>0</v>
      </c>
      <c r="DR99" s="105">
        <v>0</v>
      </c>
      <c r="DS99" s="105">
        <v>0</v>
      </c>
      <c r="DT99" s="105">
        <v>0</v>
      </c>
      <c r="DU99" s="106">
        <v>0</v>
      </c>
      <c r="DV99" s="337">
        <v>0</v>
      </c>
      <c r="DW99" s="337">
        <v>0</v>
      </c>
      <c r="DX99" s="337">
        <v>0</v>
      </c>
      <c r="DY99" s="337">
        <v>0</v>
      </c>
      <c r="DZ99" s="370"/>
      <c r="EB99" s="373"/>
      <c r="EC99" s="373"/>
      <c r="ED99" s="373"/>
      <c r="EE99" s="373"/>
      <c r="EF99" s="373"/>
      <c r="EG99" s="373"/>
      <c r="EH99" s="376"/>
      <c r="EI99" s="376"/>
      <c r="EJ99" s="376"/>
      <c r="EK99" s="376"/>
      <c r="EL99" s="376"/>
      <c r="EM99" s="376"/>
      <c r="EN99" s="376"/>
      <c r="EO99" s="376"/>
      <c r="EP99" s="376"/>
      <c r="EQ99" s="376"/>
      <c r="ER99" s="376"/>
      <c r="ES99" s="376"/>
      <c r="ET99" s="376"/>
      <c r="EU99" s="376"/>
      <c r="EV99" s="376"/>
      <c r="EW99" s="376"/>
      <c r="EX99" s="376"/>
      <c r="EY99" s="376"/>
      <c r="EZ99" s="376"/>
      <c r="FA99" s="376"/>
      <c r="FB99" s="376"/>
      <c r="FC99" s="376"/>
      <c r="FD99" s="376"/>
      <c r="FE99" s="376"/>
      <c r="FF99" s="376"/>
      <c r="FG99" s="376"/>
      <c r="FH99" s="376"/>
      <c r="FI99" s="376"/>
      <c r="FJ99" s="376"/>
      <c r="FK99" s="376"/>
      <c r="FL99" s="376"/>
      <c r="FM99" s="376"/>
      <c r="FN99" s="376"/>
      <c r="FO99" s="376"/>
      <c r="FP99" s="376"/>
      <c r="FQ99" s="376"/>
      <c r="FR99" s="376"/>
      <c r="FS99" s="376"/>
      <c r="FT99" s="376"/>
      <c r="FU99" s="376"/>
      <c r="FV99" s="376"/>
      <c r="FW99" s="376"/>
      <c r="FX99" s="376"/>
      <c r="FY99" s="376"/>
      <c r="FZ99" s="376"/>
      <c r="GA99" s="376"/>
      <c r="GB99" s="376"/>
      <c r="GC99" s="376"/>
      <c r="GD99" s="376"/>
      <c r="GE99" s="376"/>
      <c r="GF99" s="376"/>
      <c r="GG99" s="376"/>
      <c r="GH99" s="376"/>
      <c r="GI99" s="376"/>
      <c r="GJ99" s="376"/>
      <c r="GK99" s="376"/>
      <c r="GL99" s="376"/>
      <c r="GM99" s="376"/>
      <c r="GN99" s="376"/>
      <c r="GO99" s="376"/>
      <c r="GP99" s="376"/>
      <c r="GQ99" s="376"/>
      <c r="GR99" s="376"/>
      <c r="GS99" s="376"/>
      <c r="GT99" s="376"/>
      <c r="GU99" s="376"/>
      <c r="GV99" s="376"/>
      <c r="GW99" s="376"/>
      <c r="GX99" s="376"/>
      <c r="GY99" s="376"/>
      <c r="GZ99" s="376"/>
      <c r="HA99" s="376"/>
      <c r="HB99" s="376"/>
      <c r="HC99" s="376"/>
      <c r="HD99" s="376"/>
      <c r="HE99" s="376"/>
      <c r="HF99" s="376"/>
      <c r="HG99" s="376"/>
      <c r="HH99" s="376"/>
      <c r="HI99" s="376"/>
      <c r="HJ99" s="376"/>
      <c r="HK99" s="376"/>
      <c r="HL99" s="376"/>
      <c r="HM99" s="376"/>
      <c r="HN99" s="376"/>
      <c r="HO99" s="376"/>
      <c r="HP99" s="376"/>
      <c r="HQ99" s="376"/>
      <c r="HR99" s="376"/>
      <c r="HS99" s="376"/>
      <c r="HT99" s="376"/>
      <c r="HU99" s="376"/>
      <c r="HV99" s="376"/>
      <c r="HW99" s="376"/>
      <c r="HX99" s="376"/>
      <c r="HY99" s="376"/>
      <c r="HZ99" s="376"/>
      <c r="IA99" s="376"/>
      <c r="IB99" s="376"/>
      <c r="IC99" s="376"/>
      <c r="ID99" s="376"/>
      <c r="IE99" s="376"/>
      <c r="IF99" s="376"/>
      <c r="IG99" s="376"/>
      <c r="IH99" s="376"/>
      <c r="II99" s="376"/>
      <c r="IJ99" s="376"/>
      <c r="IK99" s="376"/>
      <c r="IL99" s="376"/>
      <c r="IM99" s="376"/>
      <c r="IN99" s="376"/>
      <c r="IO99" s="376"/>
      <c r="IP99" s="376"/>
      <c r="IQ99" s="376"/>
      <c r="IR99" s="376"/>
      <c r="IS99" s="376"/>
      <c r="IT99" s="376"/>
      <c r="IU99" s="376"/>
      <c r="IV99" s="376"/>
      <c r="IW99" s="376"/>
      <c r="IX99" s="376"/>
      <c r="IY99" s="376"/>
      <c r="IZ99" s="376"/>
      <c r="JA99" s="376"/>
      <c r="JB99" s="376"/>
      <c r="JC99" s="376"/>
      <c r="JD99" s="376"/>
      <c r="JE99" s="376"/>
      <c r="JF99" s="376"/>
      <c r="JG99" s="376"/>
      <c r="JH99" s="376"/>
      <c r="JI99" s="376"/>
      <c r="JJ99" s="376"/>
      <c r="JK99" s="376"/>
      <c r="JL99" s="376"/>
      <c r="JM99" s="376"/>
      <c r="JN99" s="376"/>
      <c r="JO99" s="376"/>
      <c r="JP99" s="376"/>
      <c r="JQ99" s="376"/>
      <c r="JR99" s="376"/>
      <c r="JS99" s="376"/>
      <c r="JT99" s="376"/>
      <c r="JU99" s="376"/>
      <c r="JV99" s="376"/>
      <c r="JW99" s="376"/>
      <c r="JX99" s="376"/>
      <c r="JY99" s="376"/>
      <c r="JZ99" s="376"/>
      <c r="KA99" s="376"/>
      <c r="KB99" s="376"/>
      <c r="KC99" s="376"/>
      <c r="KD99" s="376"/>
      <c r="KE99" s="376"/>
      <c r="KF99" s="376"/>
      <c r="KG99" s="376"/>
      <c r="KH99" s="376"/>
      <c r="KI99" s="376"/>
      <c r="KJ99" s="376"/>
      <c r="KK99" s="376"/>
      <c r="KL99" s="376"/>
      <c r="KM99" s="376"/>
      <c r="KN99" s="376"/>
      <c r="KO99" s="376"/>
      <c r="KP99" s="376"/>
      <c r="KQ99" s="376"/>
      <c r="KR99" s="376"/>
      <c r="KS99" s="376"/>
      <c r="KT99" s="376"/>
      <c r="KU99" s="376"/>
      <c r="KV99" s="376"/>
      <c r="KW99" s="376"/>
      <c r="KX99" s="376"/>
      <c r="KY99" s="376"/>
      <c r="KZ99" s="376"/>
      <c r="LA99" s="376"/>
      <c r="LB99" s="376"/>
      <c r="LC99" s="376"/>
      <c r="LD99" s="376"/>
      <c r="LE99" s="376"/>
      <c r="LF99" s="376"/>
      <c r="LG99" s="376"/>
      <c r="LH99" s="376"/>
      <c r="LI99" s="376"/>
    </row>
    <row r="100" spans="2:321">
      <c r="D100" s="74">
        <v>4183</v>
      </c>
      <c r="E100" s="78" t="s">
        <v>214</v>
      </c>
      <c r="F100" s="104"/>
      <c r="G100" s="105"/>
      <c r="H100" s="105"/>
      <c r="I100" s="105"/>
      <c r="J100" s="105"/>
      <c r="K100" s="105"/>
      <c r="L100" s="105"/>
      <c r="M100" s="105"/>
      <c r="N100" s="105"/>
      <c r="O100" s="105"/>
      <c r="P100" s="105"/>
      <c r="Q100" s="106"/>
      <c r="R100" s="104"/>
      <c r="S100" s="105"/>
      <c r="T100" s="105"/>
      <c r="U100" s="105"/>
      <c r="V100" s="105"/>
      <c r="W100" s="105"/>
      <c r="X100" s="105"/>
      <c r="Y100" s="105"/>
      <c r="Z100" s="105"/>
      <c r="AA100" s="105"/>
      <c r="AB100" s="105"/>
      <c r="AC100" s="106"/>
      <c r="AD100" s="104"/>
      <c r="AE100" s="105"/>
      <c r="AF100" s="105"/>
      <c r="AG100" s="105"/>
      <c r="AH100" s="105"/>
      <c r="AI100" s="105"/>
      <c r="AJ100" s="105"/>
      <c r="AK100" s="105"/>
      <c r="AL100" s="105"/>
      <c r="AM100" s="105"/>
      <c r="AN100" s="105"/>
      <c r="AO100" s="106"/>
      <c r="AP100" s="104"/>
      <c r="AQ100" s="105"/>
      <c r="AR100" s="105"/>
      <c r="AS100" s="105"/>
      <c r="AT100" s="105"/>
      <c r="AU100" s="105"/>
      <c r="AV100" s="105"/>
      <c r="AW100" s="105"/>
      <c r="AX100" s="105"/>
      <c r="AY100" s="105"/>
      <c r="AZ100" s="105"/>
      <c r="BA100" s="106"/>
      <c r="BB100" s="104"/>
      <c r="BC100" s="105"/>
      <c r="BD100" s="105"/>
      <c r="BE100" s="105"/>
      <c r="BF100" s="105"/>
      <c r="BG100" s="105"/>
      <c r="BH100" s="105"/>
      <c r="BI100" s="105"/>
      <c r="BJ100" s="105"/>
      <c r="BK100" s="105"/>
      <c r="BL100" s="105"/>
      <c r="BM100" s="106"/>
      <c r="BN100" s="104"/>
      <c r="BO100" s="105"/>
      <c r="BP100" s="105"/>
      <c r="BQ100" s="105"/>
      <c r="BR100" s="105"/>
      <c r="BS100" s="105"/>
      <c r="BT100" s="105"/>
      <c r="BU100" s="105"/>
      <c r="BV100" s="105"/>
      <c r="BW100" s="105"/>
      <c r="BX100" s="105"/>
      <c r="BY100" s="106"/>
      <c r="BZ100" s="104"/>
      <c r="CA100" s="105"/>
      <c r="CB100" s="105"/>
      <c r="CC100" s="105"/>
      <c r="CD100" s="105"/>
      <c r="CE100" s="105"/>
      <c r="CF100" s="105"/>
      <c r="CG100" s="105"/>
      <c r="CH100" s="105"/>
      <c r="CI100" s="105"/>
      <c r="CJ100" s="105"/>
      <c r="CK100" s="105"/>
      <c r="CL100" s="104">
        <v>0</v>
      </c>
      <c r="CM100" s="105">
        <v>0</v>
      </c>
      <c r="CN100" s="105">
        <v>0</v>
      </c>
      <c r="CO100" s="105">
        <v>0</v>
      </c>
      <c r="CP100" s="105">
        <v>0</v>
      </c>
      <c r="CQ100" s="105">
        <v>0</v>
      </c>
      <c r="CR100" s="105">
        <v>0</v>
      </c>
      <c r="CS100" s="105">
        <v>0</v>
      </c>
      <c r="CT100" s="105">
        <v>0</v>
      </c>
      <c r="CU100" s="105">
        <v>0</v>
      </c>
      <c r="CV100" s="105">
        <v>0</v>
      </c>
      <c r="CW100" s="106">
        <v>0</v>
      </c>
      <c r="CX100" s="104">
        <v>0</v>
      </c>
      <c r="CY100" s="105">
        <v>0</v>
      </c>
      <c r="CZ100" s="105">
        <v>0</v>
      </c>
      <c r="DA100" s="105">
        <v>0</v>
      </c>
      <c r="DB100" s="105">
        <v>0</v>
      </c>
      <c r="DC100" s="105">
        <v>0</v>
      </c>
      <c r="DD100" s="105">
        <v>0</v>
      </c>
      <c r="DE100" s="105">
        <v>0</v>
      </c>
      <c r="DF100" s="105">
        <v>0</v>
      </c>
      <c r="DG100" s="105">
        <v>0</v>
      </c>
      <c r="DH100" s="105">
        <v>0</v>
      </c>
      <c r="DI100" s="106">
        <v>0</v>
      </c>
      <c r="DJ100" s="104">
        <v>0</v>
      </c>
      <c r="DK100" s="105">
        <v>0</v>
      </c>
      <c r="DL100" s="105">
        <v>0</v>
      </c>
      <c r="DM100" s="105">
        <v>0</v>
      </c>
      <c r="DN100" s="105">
        <v>0</v>
      </c>
      <c r="DO100" s="105">
        <v>0</v>
      </c>
      <c r="DP100" s="105">
        <v>0</v>
      </c>
      <c r="DQ100" s="105">
        <v>0</v>
      </c>
      <c r="DR100" s="105">
        <v>0</v>
      </c>
      <c r="DS100" s="105">
        <v>0</v>
      </c>
      <c r="DT100" s="105">
        <v>0</v>
      </c>
      <c r="DU100" s="106">
        <v>0</v>
      </c>
      <c r="DV100" s="337">
        <v>0</v>
      </c>
      <c r="DW100" s="337">
        <v>0</v>
      </c>
      <c r="DX100" s="337">
        <v>0</v>
      </c>
      <c r="DY100" s="337">
        <v>0</v>
      </c>
      <c r="DZ100" s="370"/>
      <c r="EB100" s="373"/>
      <c r="EC100" s="373"/>
      <c r="ED100" s="373"/>
      <c r="EE100" s="373"/>
      <c r="EF100" s="373"/>
      <c r="EG100" s="373"/>
      <c r="ET100" s="376"/>
      <c r="EU100" s="376"/>
      <c r="EV100" s="376"/>
      <c r="EW100" s="376"/>
      <c r="EX100" s="376"/>
      <c r="EY100" s="376"/>
      <c r="EZ100" s="376"/>
      <c r="FA100" s="376"/>
      <c r="FB100" s="376"/>
      <c r="FC100" s="376"/>
      <c r="FD100" s="376"/>
      <c r="FE100" s="376"/>
      <c r="FF100" s="376"/>
      <c r="FG100" s="376"/>
      <c r="FH100" s="376"/>
      <c r="FI100" s="376"/>
      <c r="FJ100" s="376"/>
      <c r="FK100" s="376"/>
      <c r="FL100" s="376"/>
      <c r="FM100" s="376"/>
      <c r="FN100" s="376"/>
      <c r="FO100" s="376"/>
      <c r="FP100" s="376"/>
      <c r="FQ100" s="376"/>
      <c r="FR100" s="376"/>
      <c r="FS100" s="376"/>
      <c r="FT100" s="376"/>
      <c r="FU100" s="376"/>
      <c r="FV100" s="376"/>
      <c r="FW100" s="376"/>
      <c r="FX100" s="376"/>
      <c r="FY100" s="376"/>
      <c r="FZ100" s="376"/>
      <c r="GA100" s="376"/>
      <c r="GB100" s="376"/>
      <c r="GC100" s="376"/>
      <c r="GD100" s="376"/>
      <c r="GE100" s="376"/>
      <c r="GF100" s="376"/>
      <c r="GG100" s="376"/>
      <c r="GH100" s="376"/>
      <c r="GI100" s="376"/>
      <c r="GJ100" s="376"/>
      <c r="GK100" s="376"/>
      <c r="GL100" s="376"/>
      <c r="GM100" s="376"/>
      <c r="GN100" s="376"/>
      <c r="GO100" s="376"/>
      <c r="GP100" s="376"/>
      <c r="GQ100" s="376"/>
      <c r="GR100" s="376"/>
      <c r="GS100" s="376"/>
      <c r="GT100" s="376"/>
      <c r="GU100" s="376"/>
      <c r="GV100" s="376"/>
      <c r="GW100" s="376"/>
      <c r="GX100" s="376"/>
      <c r="GY100" s="376"/>
      <c r="GZ100" s="376"/>
      <c r="HA100" s="376"/>
      <c r="HB100" s="376"/>
      <c r="HC100" s="376"/>
      <c r="HD100" s="376"/>
      <c r="HE100" s="376"/>
      <c r="HF100" s="376"/>
      <c r="HG100" s="376"/>
      <c r="HH100" s="376"/>
      <c r="HI100" s="376"/>
      <c r="HJ100" s="376"/>
      <c r="HK100" s="376"/>
      <c r="HL100" s="376"/>
      <c r="HM100" s="376"/>
      <c r="HN100" s="376"/>
      <c r="HO100" s="376"/>
      <c r="HP100" s="376"/>
      <c r="HQ100" s="376"/>
      <c r="HR100" s="376"/>
      <c r="HS100" s="376"/>
      <c r="HT100" s="376"/>
      <c r="HU100" s="376"/>
      <c r="HV100" s="376"/>
      <c r="HW100" s="376"/>
      <c r="HX100" s="376"/>
      <c r="HY100" s="376"/>
      <c r="HZ100" s="376"/>
      <c r="IA100" s="376"/>
      <c r="IB100" s="376"/>
      <c r="IC100" s="376"/>
      <c r="ID100" s="376"/>
      <c r="IE100" s="376"/>
      <c r="IF100" s="376"/>
      <c r="IG100" s="376"/>
      <c r="IH100" s="376"/>
      <c r="II100" s="376"/>
      <c r="IJ100" s="376"/>
      <c r="IK100" s="376"/>
      <c r="IL100" s="376"/>
      <c r="IM100" s="376"/>
      <c r="IN100" s="376"/>
      <c r="IO100" s="376"/>
      <c r="IP100" s="376"/>
      <c r="IQ100" s="376"/>
      <c r="IR100" s="376"/>
      <c r="IS100" s="376"/>
      <c r="IT100" s="376"/>
      <c r="IU100" s="376"/>
      <c r="IV100" s="376"/>
      <c r="IW100" s="376"/>
      <c r="IX100" s="376"/>
      <c r="IY100" s="376"/>
      <c r="IZ100" s="376"/>
      <c r="JA100" s="376"/>
      <c r="JB100" s="376"/>
      <c r="JC100" s="376"/>
      <c r="JD100" s="376"/>
      <c r="JE100" s="376"/>
      <c r="JF100" s="376"/>
      <c r="JG100" s="376"/>
      <c r="JH100" s="376"/>
      <c r="JI100" s="376"/>
      <c r="JJ100" s="376"/>
      <c r="JK100" s="376"/>
      <c r="JL100" s="376"/>
      <c r="JM100" s="376"/>
      <c r="JN100" s="376"/>
      <c r="JO100" s="376"/>
      <c r="JP100" s="376"/>
      <c r="JQ100" s="376"/>
      <c r="JR100" s="376"/>
      <c r="JS100" s="376"/>
      <c r="JT100" s="376"/>
      <c r="JU100" s="376"/>
      <c r="JV100" s="376"/>
      <c r="JW100" s="376"/>
      <c r="JX100" s="376"/>
      <c r="JY100" s="376"/>
      <c r="JZ100" s="376"/>
      <c r="KA100" s="376"/>
      <c r="KB100" s="376"/>
      <c r="KC100" s="376"/>
      <c r="KD100" s="376"/>
      <c r="KE100" s="376"/>
      <c r="KF100" s="376"/>
      <c r="KG100" s="376"/>
      <c r="KH100" s="376"/>
      <c r="KI100" s="376"/>
      <c r="KJ100" s="376"/>
      <c r="KK100" s="376"/>
      <c r="KL100" s="376"/>
      <c r="KM100" s="376"/>
      <c r="KN100" s="376"/>
      <c r="KO100" s="376"/>
      <c r="KP100" s="376"/>
      <c r="KQ100" s="376"/>
      <c r="KR100" s="376"/>
      <c r="KS100" s="376"/>
      <c r="KT100" s="376"/>
      <c r="KU100" s="376"/>
      <c r="KV100" s="376"/>
      <c r="KW100" s="376"/>
      <c r="KX100" s="376"/>
      <c r="KY100" s="376"/>
      <c r="KZ100" s="376"/>
      <c r="LA100" s="376"/>
      <c r="LB100" s="376"/>
      <c r="LC100" s="376"/>
      <c r="LD100" s="376"/>
      <c r="LE100" s="376"/>
      <c r="LF100" s="376"/>
      <c r="LG100" s="376"/>
      <c r="LH100" s="376"/>
      <c r="LI100" s="376"/>
    </row>
    <row r="101" spans="2:321">
      <c r="C101" s="74">
        <v>419</v>
      </c>
      <c r="D101" s="74">
        <v>419</v>
      </c>
      <c r="E101" s="78" t="s">
        <v>216</v>
      </c>
      <c r="F101" s="104"/>
      <c r="G101" s="105"/>
      <c r="H101" s="105"/>
      <c r="I101" s="105"/>
      <c r="J101" s="105"/>
      <c r="K101" s="105"/>
      <c r="L101" s="105"/>
      <c r="M101" s="105"/>
      <c r="N101" s="105"/>
      <c r="O101" s="105"/>
      <c r="P101" s="105"/>
      <c r="Q101" s="106"/>
      <c r="R101" s="104"/>
      <c r="S101" s="105"/>
      <c r="T101" s="105"/>
      <c r="U101" s="105"/>
      <c r="V101" s="105"/>
      <c r="W101" s="105"/>
      <c r="X101" s="105"/>
      <c r="Y101" s="105"/>
      <c r="Z101" s="105"/>
      <c r="AA101" s="105"/>
      <c r="AB101" s="105"/>
      <c r="AC101" s="106"/>
      <c r="AD101" s="104"/>
      <c r="AE101" s="105"/>
      <c r="AF101" s="105"/>
      <c r="AG101" s="105"/>
      <c r="AH101" s="105"/>
      <c r="AI101" s="105"/>
      <c r="AJ101" s="105"/>
      <c r="AK101" s="105"/>
      <c r="AL101" s="105"/>
      <c r="AM101" s="105"/>
      <c r="AN101" s="105"/>
      <c r="AO101" s="106"/>
      <c r="AP101" s="104"/>
      <c r="AQ101" s="105"/>
      <c r="AR101" s="105"/>
      <c r="AS101" s="105"/>
      <c r="AT101" s="105"/>
      <c r="AU101" s="105"/>
      <c r="AV101" s="105"/>
      <c r="AW101" s="105"/>
      <c r="AX101" s="105"/>
      <c r="AY101" s="105"/>
      <c r="AZ101" s="105"/>
      <c r="BA101" s="106"/>
      <c r="BB101" s="104"/>
      <c r="BC101" s="105"/>
      <c r="BD101" s="105"/>
      <c r="BE101" s="105"/>
      <c r="BF101" s="105"/>
      <c r="BG101" s="105"/>
      <c r="BH101" s="105"/>
      <c r="BI101" s="105"/>
      <c r="BJ101" s="105"/>
      <c r="BK101" s="105"/>
      <c r="BL101" s="105"/>
      <c r="BM101" s="106"/>
      <c r="BN101" s="104"/>
      <c r="BO101" s="105"/>
      <c r="BP101" s="105"/>
      <c r="BQ101" s="105"/>
      <c r="BR101" s="105"/>
      <c r="BS101" s="105"/>
      <c r="BT101" s="105"/>
      <c r="BU101" s="105"/>
      <c r="BV101" s="105"/>
      <c r="BW101" s="105"/>
      <c r="BX101" s="105"/>
      <c r="BY101" s="106"/>
      <c r="BZ101" s="104"/>
      <c r="CA101" s="105"/>
      <c r="CB101" s="105"/>
      <c r="CC101" s="105"/>
      <c r="CD101" s="105"/>
      <c r="CE101" s="105"/>
      <c r="CF101" s="105"/>
      <c r="CG101" s="105"/>
      <c r="CH101" s="105"/>
      <c r="CI101" s="105"/>
      <c r="CJ101" s="105"/>
      <c r="CK101" s="105"/>
      <c r="CL101" s="104">
        <v>581683.60000000021</v>
      </c>
      <c r="CM101" s="105">
        <v>1362314.9500000002</v>
      </c>
      <c r="CN101" s="105">
        <v>3124988.67</v>
      </c>
      <c r="CO101" s="105">
        <v>1637869.83</v>
      </c>
      <c r="CP101" s="105">
        <v>1862941.280000001</v>
      </c>
      <c r="CQ101" s="105">
        <v>1673742.2199999997</v>
      </c>
      <c r="CR101" s="105">
        <v>1597215.3400000008</v>
      </c>
      <c r="CS101" s="105">
        <v>1583362.94</v>
      </c>
      <c r="CT101" s="105">
        <v>1556662.8600000006</v>
      </c>
      <c r="CU101" s="105">
        <v>1657284.79</v>
      </c>
      <c r="CV101" s="105">
        <v>1584386.8800000004</v>
      </c>
      <c r="CW101" s="106">
        <v>3716241.4299999992</v>
      </c>
      <c r="CX101" s="104">
        <v>821797.4</v>
      </c>
      <c r="CY101" s="105">
        <v>2611405.5699999998</v>
      </c>
      <c r="CZ101" s="105">
        <v>1966059.37</v>
      </c>
      <c r="DA101" s="105">
        <v>1331079.99</v>
      </c>
      <c r="DB101" s="105">
        <v>1761449.05</v>
      </c>
      <c r="DC101" s="105">
        <v>3332910.8</v>
      </c>
      <c r="DD101" s="105">
        <v>2707785.53</v>
      </c>
      <c r="DE101" s="105">
        <v>2480482.61</v>
      </c>
      <c r="DF101" s="105">
        <v>3097475.87</v>
      </c>
      <c r="DG101" s="105">
        <v>2804532.34</v>
      </c>
      <c r="DH101" s="105">
        <v>2176272.3199999998</v>
      </c>
      <c r="DI101" s="106">
        <v>4716230.8</v>
      </c>
      <c r="DJ101" s="104">
        <v>711681.39</v>
      </c>
      <c r="DK101" s="105">
        <v>1713202.34</v>
      </c>
      <c r="DL101" s="105">
        <v>2690115</v>
      </c>
      <c r="DM101" s="105">
        <v>1995010.18</v>
      </c>
      <c r="DN101" s="105">
        <v>2810397.76</v>
      </c>
      <c r="DO101" s="105">
        <v>1799602.39</v>
      </c>
      <c r="DP101" s="105">
        <v>3588410.08</v>
      </c>
      <c r="DQ101" s="105">
        <v>1624978.82</v>
      </c>
      <c r="DR101" s="105">
        <v>2825020.19</v>
      </c>
      <c r="DS101" s="105">
        <v>2074664.12</v>
      </c>
      <c r="DT101" s="105">
        <v>1731618.74</v>
      </c>
      <c r="DU101" s="106">
        <v>7182059.0599999996</v>
      </c>
      <c r="DV101" s="339">
        <v>957980.63</v>
      </c>
      <c r="DW101" s="339">
        <v>3319870.14</v>
      </c>
      <c r="DX101" s="339">
        <v>3074118.5</v>
      </c>
      <c r="DY101" s="337">
        <v>2282641.9700000002</v>
      </c>
      <c r="DZ101" s="370">
        <v>2819109.17</v>
      </c>
      <c r="EA101" s="370">
        <v>2698411.47</v>
      </c>
      <c r="EB101" s="373">
        <v>1727146.57</v>
      </c>
      <c r="EC101" s="380">
        <v>2512983.86</v>
      </c>
      <c r="ED101" s="373">
        <v>3344109.35</v>
      </c>
      <c r="EE101" s="373">
        <v>2190412.1</v>
      </c>
      <c r="EF101" s="373">
        <v>2741929.74</v>
      </c>
      <c r="EG101" s="373">
        <v>6700842.0499999998</v>
      </c>
      <c r="EH101" s="376">
        <v>640573.4</v>
      </c>
      <c r="EI101" s="376">
        <v>1813144.72</v>
      </c>
      <c r="EJ101" s="376">
        <v>3850774.87</v>
      </c>
      <c r="EK101" s="376">
        <v>2537947.84</v>
      </c>
      <c r="EL101" s="376">
        <v>2629633.84</v>
      </c>
      <c r="EM101" s="376">
        <v>2647992.59</v>
      </c>
      <c r="EN101" s="376">
        <v>2526292.0099999998</v>
      </c>
      <c r="EO101" s="376">
        <v>2670416.61</v>
      </c>
      <c r="EP101" s="376">
        <v>2766749.02</v>
      </c>
      <c r="EQ101" s="376">
        <v>3382897.72</v>
      </c>
      <c r="ER101" s="376">
        <v>4807051.49</v>
      </c>
      <c r="ES101" s="376">
        <v>7968970.9500000002</v>
      </c>
      <c r="ET101" s="376">
        <v>585935.19999999995</v>
      </c>
      <c r="EU101" s="376">
        <v>3390433.55</v>
      </c>
      <c r="EV101" s="376">
        <v>2155321.13</v>
      </c>
      <c r="EW101" s="376">
        <v>2890777.66</v>
      </c>
      <c r="EX101" s="376">
        <v>2637225.6800000002</v>
      </c>
      <c r="EY101" s="376">
        <v>3638653.72</v>
      </c>
      <c r="EZ101" s="376">
        <v>2920320.15</v>
      </c>
      <c r="FA101" s="376">
        <v>3454663.76</v>
      </c>
      <c r="FB101" s="376">
        <v>3201235.33</v>
      </c>
      <c r="FC101" s="376">
        <v>3108711.17</v>
      </c>
      <c r="FD101" s="376">
        <v>3357388.61</v>
      </c>
      <c r="FE101" s="376">
        <v>12270930.109999999</v>
      </c>
      <c r="FF101" s="376">
        <v>695586.92</v>
      </c>
      <c r="FG101" s="376"/>
      <c r="FH101" s="376"/>
      <c r="FI101" s="376"/>
      <c r="FJ101" s="376"/>
      <c r="FK101" s="376"/>
      <c r="FL101" s="376"/>
      <c r="FM101" s="376"/>
      <c r="FN101" s="376"/>
      <c r="FO101" s="376"/>
      <c r="FP101" s="376"/>
      <c r="FQ101" s="376"/>
      <c r="FR101" s="376"/>
      <c r="FS101" s="376"/>
      <c r="FT101" s="376"/>
      <c r="FU101" s="376"/>
      <c r="FV101" s="376"/>
      <c r="FW101" s="376"/>
      <c r="FX101" s="376"/>
      <c r="FY101" s="376"/>
      <c r="FZ101" s="376"/>
      <c r="GA101" s="376"/>
      <c r="GB101" s="376"/>
      <c r="GC101" s="376"/>
      <c r="GD101" s="376"/>
      <c r="GE101" s="376"/>
      <c r="GF101" s="376"/>
      <c r="GG101" s="376"/>
      <c r="GH101" s="376"/>
      <c r="GI101" s="376"/>
      <c r="GJ101" s="376"/>
      <c r="GK101" s="376"/>
      <c r="GL101" s="376"/>
      <c r="GM101" s="376"/>
      <c r="GN101" s="376"/>
      <c r="GO101" s="376"/>
      <c r="GP101" s="376"/>
      <c r="GQ101" s="376"/>
      <c r="GR101" s="376"/>
      <c r="GS101" s="376"/>
      <c r="GT101" s="376"/>
      <c r="GU101" s="376"/>
      <c r="GV101" s="376"/>
      <c r="GW101" s="376"/>
      <c r="GX101" s="376"/>
      <c r="GY101" s="376"/>
      <c r="GZ101" s="376"/>
      <c r="HA101" s="376"/>
      <c r="HB101" s="376"/>
      <c r="HC101" s="376"/>
      <c r="HD101" s="376"/>
      <c r="HE101" s="376"/>
      <c r="HF101" s="376"/>
      <c r="HG101" s="376"/>
      <c r="HH101" s="376"/>
      <c r="HI101" s="376"/>
      <c r="HJ101" s="376"/>
      <c r="HK101" s="376"/>
      <c r="HL101" s="376"/>
      <c r="HM101" s="376"/>
      <c r="HN101" s="376"/>
      <c r="HO101" s="376"/>
      <c r="HP101" s="376"/>
      <c r="HQ101" s="376"/>
      <c r="HR101" s="376"/>
      <c r="HS101" s="376"/>
      <c r="HT101" s="376"/>
      <c r="HU101" s="376"/>
      <c r="HV101" s="376"/>
      <c r="HW101" s="376"/>
      <c r="HX101" s="376"/>
      <c r="HY101" s="376"/>
      <c r="HZ101" s="376"/>
      <c r="IA101" s="376"/>
      <c r="IB101" s="376"/>
      <c r="IC101" s="376"/>
      <c r="ID101" s="376"/>
      <c r="IE101" s="376"/>
      <c r="IF101" s="376"/>
      <c r="IG101" s="376"/>
      <c r="IH101" s="376"/>
      <c r="II101" s="376"/>
      <c r="IJ101" s="376"/>
      <c r="IK101" s="376"/>
      <c r="IL101" s="376"/>
      <c r="IM101" s="376"/>
      <c r="IN101" s="376"/>
      <c r="IO101" s="376"/>
      <c r="IP101" s="376"/>
      <c r="IQ101" s="376"/>
      <c r="IR101" s="376"/>
      <c r="IS101" s="376"/>
      <c r="IT101" s="376"/>
      <c r="IU101" s="376"/>
      <c r="IV101" s="376"/>
      <c r="IW101" s="376"/>
      <c r="IX101" s="376"/>
      <c r="IY101" s="376"/>
      <c r="IZ101" s="376"/>
      <c r="JA101" s="376"/>
      <c r="JB101" s="376"/>
      <c r="JC101" s="376"/>
      <c r="JD101" s="376"/>
      <c r="JE101" s="376"/>
      <c r="JF101" s="376"/>
      <c r="JG101" s="376"/>
      <c r="JH101" s="376"/>
      <c r="JI101" s="376"/>
      <c r="JJ101" s="376"/>
      <c r="JK101" s="376"/>
      <c r="JL101" s="376"/>
      <c r="JM101" s="376"/>
      <c r="JN101" s="376"/>
      <c r="JO101" s="376"/>
      <c r="JP101" s="376"/>
      <c r="JQ101" s="376"/>
      <c r="JR101" s="376"/>
      <c r="JS101" s="376"/>
      <c r="JT101" s="376"/>
      <c r="JU101" s="376"/>
      <c r="JV101" s="376"/>
      <c r="JW101" s="376"/>
      <c r="JX101" s="376"/>
      <c r="JY101" s="376"/>
      <c r="JZ101" s="376"/>
      <c r="KA101" s="376"/>
      <c r="KB101" s="376"/>
      <c r="KC101" s="376"/>
      <c r="KD101" s="376"/>
      <c r="KE101" s="376"/>
      <c r="KF101" s="376"/>
      <c r="KG101" s="376"/>
      <c r="KH101" s="376"/>
      <c r="KI101" s="376"/>
      <c r="KJ101" s="376"/>
      <c r="KK101" s="376"/>
      <c r="KL101" s="376"/>
      <c r="KM101" s="376"/>
      <c r="KN101" s="376"/>
      <c r="KO101" s="376"/>
      <c r="KP101" s="376"/>
      <c r="KQ101" s="376"/>
      <c r="KR101" s="376"/>
      <c r="KS101" s="376"/>
      <c r="KT101" s="376"/>
      <c r="KU101" s="376"/>
      <c r="KV101" s="376"/>
      <c r="KW101" s="376"/>
      <c r="KX101" s="376"/>
      <c r="KY101" s="376"/>
      <c r="KZ101" s="376"/>
      <c r="LA101" s="376"/>
      <c r="LB101" s="376"/>
      <c r="LC101" s="376"/>
      <c r="LD101" s="376"/>
      <c r="LE101" s="376"/>
      <c r="LF101" s="376"/>
      <c r="LG101" s="376"/>
      <c r="LH101" s="376"/>
      <c r="LI101" s="376"/>
    </row>
    <row r="102" spans="2:321" ht="30">
      <c r="D102" s="74">
        <v>4191</v>
      </c>
      <c r="E102" s="78" t="s">
        <v>218</v>
      </c>
      <c r="F102" s="104"/>
      <c r="G102" s="105"/>
      <c r="H102" s="105"/>
      <c r="I102" s="105"/>
      <c r="J102" s="105"/>
      <c r="K102" s="105"/>
      <c r="L102" s="105"/>
      <c r="M102" s="105"/>
      <c r="N102" s="105"/>
      <c r="O102" s="105"/>
      <c r="P102" s="105"/>
      <c r="Q102" s="106"/>
      <c r="R102" s="104"/>
      <c r="S102" s="105"/>
      <c r="T102" s="105"/>
      <c r="U102" s="105"/>
      <c r="V102" s="105"/>
      <c r="W102" s="105"/>
      <c r="X102" s="105"/>
      <c r="Y102" s="105"/>
      <c r="Z102" s="105"/>
      <c r="AA102" s="105"/>
      <c r="AB102" s="105"/>
      <c r="AC102" s="106"/>
      <c r="AD102" s="104"/>
      <c r="AE102" s="105"/>
      <c r="AF102" s="105"/>
      <c r="AG102" s="105"/>
      <c r="AH102" s="105"/>
      <c r="AI102" s="105"/>
      <c r="AJ102" s="105"/>
      <c r="AK102" s="105"/>
      <c r="AL102" s="105"/>
      <c r="AM102" s="105"/>
      <c r="AN102" s="105"/>
      <c r="AO102" s="106"/>
      <c r="AP102" s="104"/>
      <c r="AQ102" s="105"/>
      <c r="AR102" s="105"/>
      <c r="AS102" s="105"/>
      <c r="AT102" s="105"/>
      <c r="AU102" s="105"/>
      <c r="AV102" s="105"/>
      <c r="AW102" s="105"/>
      <c r="AX102" s="105"/>
      <c r="AY102" s="105"/>
      <c r="AZ102" s="105"/>
      <c r="BA102" s="106"/>
      <c r="BB102" s="104"/>
      <c r="BC102" s="105"/>
      <c r="BD102" s="105"/>
      <c r="BE102" s="105"/>
      <c r="BF102" s="105"/>
      <c r="BG102" s="105"/>
      <c r="BH102" s="105"/>
      <c r="BI102" s="105"/>
      <c r="BJ102" s="105"/>
      <c r="BK102" s="105"/>
      <c r="BL102" s="105"/>
      <c r="BM102" s="106"/>
      <c r="BN102" s="104"/>
      <c r="BO102" s="105"/>
      <c r="BP102" s="105"/>
      <c r="BQ102" s="105"/>
      <c r="BR102" s="105"/>
      <c r="BS102" s="105"/>
      <c r="BT102" s="105"/>
      <c r="BU102" s="105"/>
      <c r="BV102" s="105"/>
      <c r="BW102" s="105"/>
      <c r="BX102" s="105"/>
      <c r="BY102" s="106"/>
      <c r="BZ102" s="104"/>
      <c r="CA102" s="105"/>
      <c r="CB102" s="105"/>
      <c r="CC102" s="105"/>
      <c r="CD102" s="105"/>
      <c r="CE102" s="105"/>
      <c r="CF102" s="105"/>
      <c r="CG102" s="105"/>
      <c r="CH102" s="105"/>
      <c r="CI102" s="105"/>
      <c r="CJ102" s="105"/>
      <c r="CK102" s="105"/>
      <c r="CL102" s="104">
        <v>283086.12000000017</v>
      </c>
      <c r="CM102" s="105">
        <v>367364.43000000005</v>
      </c>
      <c r="CN102" s="105">
        <v>444242.45999999967</v>
      </c>
      <c r="CO102" s="105">
        <v>365150.47000000015</v>
      </c>
      <c r="CP102" s="105">
        <v>388210.11000000022</v>
      </c>
      <c r="CQ102" s="105">
        <v>570502.57999999973</v>
      </c>
      <c r="CR102" s="105">
        <v>448100.37000000064</v>
      </c>
      <c r="CS102" s="105">
        <v>462249.64999999991</v>
      </c>
      <c r="CT102" s="105">
        <v>489608.62000000052</v>
      </c>
      <c r="CU102" s="105">
        <v>433406.06000000058</v>
      </c>
      <c r="CV102" s="105">
        <v>591397.98000000045</v>
      </c>
      <c r="CW102" s="106">
        <v>413093.39999999967</v>
      </c>
      <c r="CX102" s="104">
        <v>223276.44</v>
      </c>
      <c r="CY102" s="105">
        <v>435701.33</v>
      </c>
      <c r="CZ102" s="105">
        <v>530241.54</v>
      </c>
      <c r="DA102" s="105">
        <v>521938.69</v>
      </c>
      <c r="DB102" s="105">
        <v>443361.15</v>
      </c>
      <c r="DC102" s="105">
        <v>438981.08</v>
      </c>
      <c r="DD102" s="105">
        <v>677741</v>
      </c>
      <c r="DE102" s="105">
        <v>331715.65999999997</v>
      </c>
      <c r="DF102" s="105">
        <v>543994.44999999995</v>
      </c>
      <c r="DG102" s="105">
        <v>516088.11</v>
      </c>
      <c r="DH102" s="105">
        <v>521712.05</v>
      </c>
      <c r="DI102" s="106">
        <v>589448.55000000016</v>
      </c>
      <c r="DJ102" s="104">
        <v>531486.84999999974</v>
      </c>
      <c r="DK102" s="105">
        <v>516913.49999999913</v>
      </c>
      <c r="DL102" s="105">
        <v>410429.48999999993</v>
      </c>
      <c r="DM102" s="105">
        <v>511303.38999999932</v>
      </c>
      <c r="DN102" s="105">
        <v>441792.22999999952</v>
      </c>
      <c r="DO102" s="105">
        <v>548658.30999999924</v>
      </c>
      <c r="DP102" s="105">
        <v>492166.62999999954</v>
      </c>
      <c r="DQ102" s="105">
        <v>394101.95999999956</v>
      </c>
      <c r="DR102" s="105">
        <v>595246.11999999941</v>
      </c>
      <c r="DS102" s="105">
        <v>492074.81999999966</v>
      </c>
      <c r="DT102" s="105">
        <v>646040.06000000029</v>
      </c>
      <c r="DU102" s="106">
        <v>531234.81999999948</v>
      </c>
      <c r="DV102" s="337">
        <v>668748.63999999966</v>
      </c>
      <c r="DW102" s="337">
        <v>581398.2099999995</v>
      </c>
      <c r="DX102" s="337">
        <v>584947.7899999998</v>
      </c>
      <c r="DY102" s="337">
        <v>537409.48000000045</v>
      </c>
      <c r="DZ102" s="370">
        <v>590009.09</v>
      </c>
      <c r="EB102" s="373"/>
      <c r="EC102" s="373"/>
      <c r="ED102" s="373"/>
      <c r="EE102" s="373"/>
      <c r="EF102" s="373"/>
      <c r="EG102" s="373"/>
      <c r="EH102" s="376"/>
      <c r="EI102" s="376"/>
      <c r="EJ102" s="376"/>
      <c r="EK102" s="376"/>
      <c r="EL102" s="376"/>
      <c r="EM102" s="376"/>
      <c r="EN102" s="376"/>
      <c r="EO102" s="376"/>
      <c r="EP102" s="376"/>
      <c r="EQ102" s="376"/>
      <c r="ER102" s="376"/>
      <c r="ES102" s="376"/>
      <c r="ET102" s="376"/>
      <c r="EU102" s="376"/>
      <c r="EV102" s="376"/>
      <c r="EW102" s="376"/>
      <c r="EX102" s="376"/>
      <c r="EY102" s="376"/>
      <c r="EZ102" s="376"/>
      <c r="FA102" s="376"/>
      <c r="FB102" s="376"/>
      <c r="FC102" s="376"/>
      <c r="FD102" s="376"/>
      <c r="FE102" s="376"/>
      <c r="FF102" s="376"/>
      <c r="FG102" s="376"/>
      <c r="FH102" s="376"/>
      <c r="FI102" s="376"/>
      <c r="FJ102" s="376"/>
      <c r="FK102" s="376"/>
      <c r="FL102" s="376"/>
      <c r="FM102" s="376"/>
      <c r="FN102" s="376"/>
      <c r="FO102" s="376"/>
      <c r="FP102" s="376"/>
      <c r="FQ102" s="376"/>
      <c r="FR102" s="376"/>
      <c r="FS102" s="376"/>
      <c r="FT102" s="376"/>
      <c r="FU102" s="376"/>
      <c r="FV102" s="376"/>
      <c r="FW102" s="376"/>
      <c r="FX102" s="376"/>
      <c r="FY102" s="376"/>
      <c r="FZ102" s="376"/>
      <c r="GA102" s="376"/>
      <c r="GB102" s="376"/>
      <c r="GC102" s="376"/>
      <c r="GD102" s="376"/>
      <c r="GE102" s="376"/>
      <c r="GF102" s="376"/>
      <c r="GG102" s="376"/>
      <c r="GH102" s="376"/>
      <c r="GI102" s="376"/>
      <c r="GJ102" s="376"/>
      <c r="GK102" s="376"/>
      <c r="GL102" s="376"/>
      <c r="GM102" s="376"/>
      <c r="GN102" s="376"/>
      <c r="GO102" s="376"/>
      <c r="GP102" s="376"/>
      <c r="GQ102" s="376"/>
      <c r="GR102" s="376"/>
      <c r="GS102" s="376"/>
      <c r="GT102" s="376"/>
      <c r="GU102" s="376"/>
      <c r="GV102" s="376"/>
      <c r="GW102" s="376"/>
      <c r="GX102" s="376"/>
      <c r="GY102" s="376"/>
      <c r="GZ102" s="376"/>
      <c r="HA102" s="376"/>
      <c r="HB102" s="376"/>
      <c r="HC102" s="376"/>
      <c r="HD102" s="376"/>
      <c r="HE102" s="376"/>
      <c r="HF102" s="376"/>
      <c r="HG102" s="376"/>
      <c r="HH102" s="376"/>
      <c r="HI102" s="376"/>
      <c r="HJ102" s="376"/>
      <c r="HK102" s="376"/>
      <c r="HL102" s="376"/>
      <c r="HM102" s="376"/>
      <c r="HN102" s="376"/>
      <c r="HO102" s="376"/>
      <c r="HP102" s="376"/>
      <c r="HQ102" s="376"/>
      <c r="HR102" s="376"/>
      <c r="HS102" s="376"/>
      <c r="HT102" s="376"/>
      <c r="HU102" s="376"/>
      <c r="HV102" s="376"/>
      <c r="HW102" s="376"/>
      <c r="HX102" s="376"/>
      <c r="HY102" s="376"/>
      <c r="HZ102" s="376"/>
      <c r="IA102" s="376"/>
      <c r="IB102" s="376"/>
      <c r="IC102" s="376"/>
      <c r="ID102" s="376"/>
      <c r="IE102" s="376"/>
      <c r="IF102" s="376"/>
      <c r="IG102" s="376"/>
      <c r="IH102" s="376"/>
      <c r="II102" s="376"/>
      <c r="IJ102" s="376"/>
      <c r="IK102" s="376"/>
      <c r="IL102" s="376"/>
      <c r="IM102" s="376"/>
      <c r="IN102" s="376"/>
      <c r="IO102" s="376"/>
      <c r="IP102" s="376"/>
      <c r="IQ102" s="376"/>
      <c r="IR102" s="376"/>
      <c r="IS102" s="376"/>
      <c r="IT102" s="376"/>
      <c r="IU102" s="376"/>
      <c r="IV102" s="376"/>
      <c r="IW102" s="376"/>
      <c r="IX102" s="376"/>
      <c r="IY102" s="376"/>
      <c r="IZ102" s="376"/>
      <c r="JA102" s="376"/>
      <c r="JB102" s="376"/>
      <c r="JC102" s="376"/>
      <c r="JD102" s="376"/>
      <c r="JE102" s="376"/>
      <c r="JF102" s="376"/>
      <c r="JG102" s="376"/>
      <c r="JH102" s="376"/>
      <c r="JI102" s="376"/>
      <c r="JJ102" s="376"/>
      <c r="JK102" s="376"/>
      <c r="JL102" s="376"/>
      <c r="JM102" s="376"/>
      <c r="JN102" s="376"/>
      <c r="JO102" s="376"/>
      <c r="JP102" s="376"/>
      <c r="JQ102" s="376"/>
      <c r="JR102" s="376"/>
      <c r="JS102" s="376"/>
      <c r="JT102" s="376"/>
      <c r="JU102" s="376"/>
      <c r="JV102" s="376"/>
      <c r="JW102" s="376"/>
      <c r="JX102" s="376"/>
      <c r="JY102" s="376"/>
      <c r="JZ102" s="376"/>
      <c r="KA102" s="376"/>
      <c r="KB102" s="376"/>
      <c r="KC102" s="376"/>
      <c r="KD102" s="376"/>
      <c r="KE102" s="376"/>
      <c r="KF102" s="376"/>
      <c r="KG102" s="376"/>
      <c r="KH102" s="376"/>
      <c r="KI102" s="376"/>
      <c r="KJ102" s="376"/>
      <c r="KK102" s="376"/>
      <c r="KL102" s="376"/>
      <c r="KM102" s="376"/>
      <c r="KN102" s="376"/>
      <c r="KO102" s="376"/>
      <c r="KP102" s="376"/>
      <c r="KQ102" s="376"/>
      <c r="KR102" s="376"/>
      <c r="KS102" s="376"/>
      <c r="KT102" s="376"/>
      <c r="KU102" s="376"/>
      <c r="KV102" s="376"/>
      <c r="KW102" s="376"/>
      <c r="KX102" s="376"/>
      <c r="KY102" s="376"/>
      <c r="KZ102" s="376"/>
      <c r="LA102" s="376"/>
      <c r="LB102" s="376"/>
      <c r="LC102" s="376"/>
      <c r="LD102" s="376"/>
      <c r="LE102" s="376"/>
      <c r="LF102" s="376"/>
      <c r="LG102" s="376"/>
      <c r="LH102" s="376"/>
      <c r="LI102" s="376"/>
    </row>
    <row r="103" spans="2:321" ht="30">
      <c r="D103" s="74">
        <v>4192</v>
      </c>
      <c r="E103" s="78" t="s">
        <v>220</v>
      </c>
      <c r="F103" s="104"/>
      <c r="G103" s="105"/>
      <c r="H103" s="105"/>
      <c r="I103" s="105"/>
      <c r="J103" s="105"/>
      <c r="K103" s="105"/>
      <c r="L103" s="105"/>
      <c r="M103" s="105"/>
      <c r="N103" s="105"/>
      <c r="O103" s="105"/>
      <c r="P103" s="105"/>
      <c r="Q103" s="106"/>
      <c r="R103" s="104"/>
      <c r="S103" s="105"/>
      <c r="T103" s="105"/>
      <c r="U103" s="105"/>
      <c r="V103" s="105"/>
      <c r="W103" s="105"/>
      <c r="X103" s="105"/>
      <c r="Y103" s="105"/>
      <c r="Z103" s="105"/>
      <c r="AA103" s="105"/>
      <c r="AB103" s="105"/>
      <c r="AC103" s="106"/>
      <c r="AD103" s="104"/>
      <c r="AE103" s="105"/>
      <c r="AF103" s="105"/>
      <c r="AG103" s="105"/>
      <c r="AH103" s="105"/>
      <c r="AI103" s="105"/>
      <c r="AJ103" s="105"/>
      <c r="AK103" s="105"/>
      <c r="AL103" s="105"/>
      <c r="AM103" s="105"/>
      <c r="AN103" s="105"/>
      <c r="AO103" s="106"/>
      <c r="AP103" s="104"/>
      <c r="AQ103" s="105"/>
      <c r="AR103" s="105"/>
      <c r="AS103" s="105"/>
      <c r="AT103" s="105"/>
      <c r="AU103" s="105"/>
      <c r="AV103" s="105"/>
      <c r="AW103" s="105"/>
      <c r="AX103" s="105"/>
      <c r="AY103" s="105"/>
      <c r="AZ103" s="105"/>
      <c r="BA103" s="106"/>
      <c r="BB103" s="104"/>
      <c r="BC103" s="105"/>
      <c r="BD103" s="105"/>
      <c r="BE103" s="105"/>
      <c r="BF103" s="105"/>
      <c r="BG103" s="105"/>
      <c r="BH103" s="105"/>
      <c r="BI103" s="105"/>
      <c r="BJ103" s="105"/>
      <c r="BK103" s="105"/>
      <c r="BL103" s="105"/>
      <c r="BM103" s="106"/>
      <c r="BN103" s="104"/>
      <c r="BO103" s="105"/>
      <c r="BP103" s="105"/>
      <c r="BQ103" s="105"/>
      <c r="BR103" s="105"/>
      <c r="BS103" s="105"/>
      <c r="BT103" s="105"/>
      <c r="BU103" s="105"/>
      <c r="BV103" s="105"/>
      <c r="BW103" s="105"/>
      <c r="BX103" s="105"/>
      <c r="BY103" s="106"/>
      <c r="BZ103" s="104"/>
      <c r="CA103" s="105"/>
      <c r="CB103" s="105"/>
      <c r="CC103" s="105"/>
      <c r="CD103" s="105"/>
      <c r="CE103" s="105"/>
      <c r="CF103" s="105"/>
      <c r="CG103" s="105"/>
      <c r="CH103" s="105"/>
      <c r="CI103" s="105"/>
      <c r="CJ103" s="105"/>
      <c r="CK103" s="105"/>
      <c r="CL103" s="104">
        <v>3280.2200000000003</v>
      </c>
      <c r="CM103" s="105">
        <v>85409.770000000019</v>
      </c>
      <c r="CN103" s="105">
        <v>144108.80000000005</v>
      </c>
      <c r="CO103" s="105">
        <v>79898.049999999974</v>
      </c>
      <c r="CP103" s="105">
        <v>47061.93</v>
      </c>
      <c r="CQ103" s="105">
        <v>82660.480000000069</v>
      </c>
      <c r="CR103" s="105">
        <v>61924.409999999989</v>
      </c>
      <c r="CS103" s="105">
        <v>45003.42000000002</v>
      </c>
      <c r="CT103" s="105">
        <v>55110.779999999992</v>
      </c>
      <c r="CU103" s="105">
        <v>80659.240000000034</v>
      </c>
      <c r="CV103" s="105">
        <v>137519.99000000008</v>
      </c>
      <c r="CW103" s="106">
        <v>167225.20000000016</v>
      </c>
      <c r="CX103" s="104">
        <v>36372.65</v>
      </c>
      <c r="CY103" s="105">
        <v>70289.03</v>
      </c>
      <c r="CZ103" s="105">
        <v>76064.210000000006</v>
      </c>
      <c r="DA103" s="105">
        <v>52950.81</v>
      </c>
      <c r="DB103" s="105">
        <v>97021.6</v>
      </c>
      <c r="DC103" s="105">
        <v>80975.61</v>
      </c>
      <c r="DD103" s="105">
        <v>55252.33</v>
      </c>
      <c r="DE103" s="105">
        <v>31812.06</v>
      </c>
      <c r="DF103" s="105">
        <v>59097.11</v>
      </c>
      <c r="DG103" s="105">
        <v>235746.44</v>
      </c>
      <c r="DH103" s="105">
        <v>70490.11</v>
      </c>
      <c r="DI103" s="106">
        <v>325888.15999999986</v>
      </c>
      <c r="DJ103" s="104">
        <v>34983.10000000002</v>
      </c>
      <c r="DK103" s="105">
        <v>67273.64999999998</v>
      </c>
      <c r="DL103" s="105">
        <v>74051.190000000017</v>
      </c>
      <c r="DM103" s="105">
        <v>56652.230000000025</v>
      </c>
      <c r="DN103" s="105">
        <v>91162.79</v>
      </c>
      <c r="DO103" s="105">
        <v>89550.949999999953</v>
      </c>
      <c r="DP103" s="105">
        <v>54448.450000000012</v>
      </c>
      <c r="DQ103" s="105">
        <v>31940.940000000017</v>
      </c>
      <c r="DR103" s="105">
        <v>59699.930000000044</v>
      </c>
      <c r="DS103" s="105">
        <v>229752.15999999995</v>
      </c>
      <c r="DT103" s="105">
        <v>72187.350000000006</v>
      </c>
      <c r="DU103" s="106">
        <v>261240.2600000001</v>
      </c>
      <c r="DV103" s="337">
        <v>77621.729999999981</v>
      </c>
      <c r="DW103" s="337">
        <v>83327.360000000044</v>
      </c>
      <c r="DX103" s="337">
        <v>191716.78</v>
      </c>
      <c r="DY103" s="337">
        <v>177688.4800000001</v>
      </c>
      <c r="DZ103" s="370">
        <v>144527.78</v>
      </c>
      <c r="EB103" s="373"/>
      <c r="EC103" s="373"/>
      <c r="ED103" s="373"/>
      <c r="EE103" s="373"/>
      <c r="EF103" s="373"/>
      <c r="EG103" s="373"/>
      <c r="EH103" s="376"/>
      <c r="EI103" s="376"/>
      <c r="EJ103" s="376"/>
      <c r="EK103" s="376"/>
      <c r="EL103" s="376"/>
      <c r="EM103" s="376"/>
      <c r="EN103" s="376"/>
      <c r="EO103" s="376"/>
      <c r="EP103" s="376"/>
      <c r="EQ103" s="376"/>
      <c r="ER103" s="376"/>
      <c r="ES103" s="376"/>
      <c r="ET103" s="376"/>
      <c r="EU103" s="376"/>
      <c r="EV103" s="376"/>
      <c r="EW103" s="376"/>
      <c r="EX103" s="376"/>
      <c r="EY103" s="376"/>
      <c r="EZ103" s="376"/>
      <c r="FA103" s="376"/>
      <c r="FB103" s="376"/>
      <c r="FC103" s="376"/>
      <c r="FD103" s="376"/>
      <c r="FE103" s="376"/>
      <c r="FF103" s="376"/>
      <c r="FG103" s="376"/>
      <c r="FH103" s="376"/>
      <c r="FI103" s="376"/>
      <c r="FJ103" s="376"/>
      <c r="FK103" s="376"/>
      <c r="FL103" s="376"/>
      <c r="FM103" s="376"/>
      <c r="FN103" s="376"/>
      <c r="FO103" s="376"/>
      <c r="FP103" s="376"/>
      <c r="FQ103" s="376"/>
      <c r="FR103" s="376"/>
      <c r="FS103" s="376"/>
      <c r="FT103" s="376"/>
      <c r="FU103" s="376"/>
      <c r="FV103" s="376"/>
      <c r="FW103" s="376"/>
      <c r="FX103" s="376"/>
      <c r="FY103" s="376"/>
      <c r="FZ103" s="376"/>
      <c r="GA103" s="376"/>
      <c r="GB103" s="376"/>
      <c r="GC103" s="376"/>
      <c r="GD103" s="376"/>
      <c r="GE103" s="376"/>
      <c r="GF103" s="376"/>
      <c r="GG103" s="376"/>
      <c r="GH103" s="376"/>
      <c r="GI103" s="376"/>
      <c r="GJ103" s="376"/>
      <c r="GK103" s="376"/>
      <c r="GL103" s="376"/>
      <c r="GM103" s="376"/>
      <c r="GN103" s="376"/>
      <c r="GO103" s="376"/>
      <c r="GP103" s="376"/>
      <c r="GQ103" s="376"/>
      <c r="GR103" s="376"/>
      <c r="GS103" s="376"/>
      <c r="GT103" s="376"/>
      <c r="GU103" s="376"/>
      <c r="GV103" s="376"/>
      <c r="GW103" s="376"/>
      <c r="GX103" s="376"/>
      <c r="GY103" s="376"/>
      <c r="GZ103" s="376"/>
      <c r="HA103" s="376"/>
      <c r="HB103" s="376"/>
      <c r="HC103" s="376"/>
      <c r="HD103" s="376"/>
      <c r="HE103" s="376"/>
      <c r="HF103" s="376"/>
      <c r="HG103" s="376"/>
      <c r="HH103" s="376"/>
      <c r="HI103" s="376"/>
      <c r="HJ103" s="376"/>
      <c r="HK103" s="376"/>
      <c r="HL103" s="376"/>
      <c r="HM103" s="376"/>
      <c r="HN103" s="376"/>
      <c r="HO103" s="376"/>
      <c r="HP103" s="376"/>
      <c r="HQ103" s="376"/>
      <c r="HR103" s="376"/>
      <c r="HS103" s="376"/>
      <c r="HT103" s="376"/>
      <c r="HU103" s="376"/>
      <c r="HV103" s="376"/>
      <c r="HW103" s="376"/>
      <c r="HX103" s="376"/>
      <c r="HY103" s="376"/>
      <c r="HZ103" s="376"/>
      <c r="IA103" s="376"/>
      <c r="IB103" s="376"/>
      <c r="IC103" s="376"/>
      <c r="ID103" s="376"/>
      <c r="IE103" s="376"/>
      <c r="IF103" s="376"/>
      <c r="IG103" s="376"/>
      <c r="IH103" s="376"/>
      <c r="II103" s="376"/>
      <c r="IJ103" s="376"/>
      <c r="IK103" s="376"/>
      <c r="IL103" s="376"/>
      <c r="IM103" s="376"/>
      <c r="IN103" s="376"/>
      <c r="IO103" s="376"/>
      <c r="IP103" s="376"/>
      <c r="IQ103" s="376"/>
      <c r="IR103" s="376"/>
      <c r="IS103" s="376"/>
      <c r="IT103" s="376"/>
      <c r="IU103" s="376"/>
      <c r="IV103" s="376"/>
      <c r="IW103" s="376"/>
      <c r="IX103" s="376"/>
      <c r="IY103" s="376"/>
      <c r="IZ103" s="376"/>
      <c r="JA103" s="376"/>
      <c r="JB103" s="376"/>
      <c r="JC103" s="376"/>
      <c r="JD103" s="376"/>
      <c r="JE103" s="376"/>
      <c r="JF103" s="376"/>
      <c r="JG103" s="376"/>
      <c r="JH103" s="376"/>
      <c r="JI103" s="376"/>
      <c r="JJ103" s="376"/>
      <c r="JK103" s="376"/>
      <c r="JL103" s="376"/>
      <c r="JM103" s="376"/>
      <c r="JN103" s="376"/>
      <c r="JO103" s="376"/>
      <c r="JP103" s="376"/>
      <c r="JQ103" s="376"/>
      <c r="JR103" s="376"/>
      <c r="JS103" s="376"/>
      <c r="JT103" s="376"/>
      <c r="JU103" s="376"/>
      <c r="JV103" s="376"/>
      <c r="JW103" s="376"/>
      <c r="JX103" s="376"/>
      <c r="JY103" s="376"/>
      <c r="JZ103" s="376"/>
      <c r="KA103" s="376"/>
      <c r="KB103" s="376"/>
      <c r="KC103" s="376"/>
      <c r="KD103" s="376"/>
      <c r="KE103" s="376"/>
      <c r="KF103" s="376"/>
      <c r="KG103" s="376"/>
      <c r="KH103" s="376"/>
      <c r="KI103" s="376"/>
      <c r="KJ103" s="376"/>
      <c r="KK103" s="376"/>
      <c r="KL103" s="376"/>
      <c r="KM103" s="376"/>
      <c r="KN103" s="376"/>
      <c r="KO103" s="376"/>
      <c r="KP103" s="376"/>
      <c r="KQ103" s="376"/>
      <c r="KR103" s="376"/>
      <c r="KS103" s="376"/>
      <c r="KT103" s="376"/>
      <c r="KU103" s="376"/>
      <c r="KV103" s="376"/>
      <c r="KW103" s="376"/>
      <c r="KX103" s="376"/>
      <c r="KY103" s="376"/>
      <c r="KZ103" s="376"/>
      <c r="LA103" s="376"/>
      <c r="LB103" s="376"/>
      <c r="LC103" s="376"/>
      <c r="LD103" s="376"/>
      <c r="LE103" s="376"/>
      <c r="LF103" s="376"/>
      <c r="LG103" s="376"/>
      <c r="LH103" s="376"/>
      <c r="LI103" s="376"/>
    </row>
    <row r="104" spans="2:321">
      <c r="D104" s="74">
        <v>4193</v>
      </c>
      <c r="E104" s="78" t="s">
        <v>222</v>
      </c>
      <c r="F104" s="104"/>
      <c r="G104" s="105"/>
      <c r="H104" s="105"/>
      <c r="I104" s="105"/>
      <c r="J104" s="105"/>
      <c r="K104" s="105"/>
      <c r="L104" s="105"/>
      <c r="M104" s="105"/>
      <c r="N104" s="105"/>
      <c r="O104" s="105"/>
      <c r="P104" s="105"/>
      <c r="Q104" s="106"/>
      <c r="R104" s="104"/>
      <c r="S104" s="105"/>
      <c r="T104" s="105"/>
      <c r="U104" s="105"/>
      <c r="V104" s="105"/>
      <c r="W104" s="105"/>
      <c r="X104" s="105"/>
      <c r="Y104" s="105"/>
      <c r="Z104" s="105"/>
      <c r="AA104" s="105"/>
      <c r="AB104" s="105"/>
      <c r="AC104" s="106"/>
      <c r="AD104" s="104"/>
      <c r="AE104" s="105"/>
      <c r="AF104" s="105"/>
      <c r="AG104" s="105"/>
      <c r="AH104" s="105"/>
      <c r="AI104" s="105"/>
      <c r="AJ104" s="105"/>
      <c r="AK104" s="105"/>
      <c r="AL104" s="105"/>
      <c r="AM104" s="105"/>
      <c r="AN104" s="105"/>
      <c r="AO104" s="106"/>
      <c r="AP104" s="104"/>
      <c r="AQ104" s="105"/>
      <c r="AR104" s="105"/>
      <c r="AS104" s="105"/>
      <c r="AT104" s="105"/>
      <c r="AU104" s="105"/>
      <c r="AV104" s="105"/>
      <c r="AW104" s="105"/>
      <c r="AX104" s="105"/>
      <c r="AY104" s="105"/>
      <c r="AZ104" s="105"/>
      <c r="BA104" s="106"/>
      <c r="BB104" s="104"/>
      <c r="BC104" s="105"/>
      <c r="BD104" s="105"/>
      <c r="BE104" s="105"/>
      <c r="BF104" s="105"/>
      <c r="BG104" s="105"/>
      <c r="BH104" s="105"/>
      <c r="BI104" s="105"/>
      <c r="BJ104" s="105"/>
      <c r="BK104" s="105"/>
      <c r="BL104" s="105"/>
      <c r="BM104" s="106"/>
      <c r="BN104" s="104"/>
      <c r="BO104" s="105"/>
      <c r="BP104" s="105"/>
      <c r="BQ104" s="105"/>
      <c r="BR104" s="105"/>
      <c r="BS104" s="105"/>
      <c r="BT104" s="105"/>
      <c r="BU104" s="105"/>
      <c r="BV104" s="105"/>
      <c r="BW104" s="105"/>
      <c r="BX104" s="105"/>
      <c r="BY104" s="106"/>
      <c r="BZ104" s="104"/>
      <c r="CA104" s="105"/>
      <c r="CB104" s="105"/>
      <c r="CC104" s="105"/>
      <c r="CD104" s="105"/>
      <c r="CE104" s="105"/>
      <c r="CF104" s="105"/>
      <c r="CG104" s="105"/>
      <c r="CH104" s="105"/>
      <c r="CI104" s="105"/>
      <c r="CJ104" s="105"/>
      <c r="CK104" s="105"/>
      <c r="CL104" s="104">
        <v>4443.01</v>
      </c>
      <c r="CM104" s="105">
        <v>98765.86</v>
      </c>
      <c r="CN104" s="105">
        <v>1554970.0800000003</v>
      </c>
      <c r="CO104" s="105">
        <v>355446.48</v>
      </c>
      <c r="CP104" s="105">
        <v>257809.18000000005</v>
      </c>
      <c r="CQ104" s="105">
        <v>326013.10000000015</v>
      </c>
      <c r="CR104" s="105">
        <v>359870.15</v>
      </c>
      <c r="CS104" s="105">
        <v>199890.5499999999</v>
      </c>
      <c r="CT104" s="105">
        <v>271107.99000000005</v>
      </c>
      <c r="CU104" s="105">
        <v>359503.48</v>
      </c>
      <c r="CV104" s="105">
        <v>289512.46000000002</v>
      </c>
      <c r="CW104" s="106">
        <v>1227813.5000000002</v>
      </c>
      <c r="CX104" s="104">
        <v>150551.96</v>
      </c>
      <c r="CY104" s="105">
        <v>298723.44</v>
      </c>
      <c r="CZ104" s="105">
        <v>356976.34</v>
      </c>
      <c r="DA104" s="105">
        <v>304281.88</v>
      </c>
      <c r="DB104" s="105">
        <v>318087.78999999998</v>
      </c>
      <c r="DC104" s="105">
        <v>340827.7</v>
      </c>
      <c r="DD104" s="105">
        <v>1787711.55</v>
      </c>
      <c r="DE104" s="105">
        <v>180232.48</v>
      </c>
      <c r="DF104" s="105">
        <v>756544.74</v>
      </c>
      <c r="DG104" s="105">
        <v>476262.09</v>
      </c>
      <c r="DH104" s="105">
        <v>185307.02</v>
      </c>
      <c r="DI104" s="106">
        <v>928980.85999999987</v>
      </c>
      <c r="DJ104" s="104">
        <v>149746.10999999996</v>
      </c>
      <c r="DK104" s="105">
        <v>133119.69000000003</v>
      </c>
      <c r="DL104" s="105">
        <v>521459.83999999979</v>
      </c>
      <c r="DM104" s="105">
        <v>300202.21999999991</v>
      </c>
      <c r="DN104" s="105">
        <v>314799.64999999985</v>
      </c>
      <c r="DO104" s="105">
        <v>290482.25999999989</v>
      </c>
      <c r="DP104" s="105">
        <v>1527301.2900000007</v>
      </c>
      <c r="DQ104" s="105">
        <v>500282.08</v>
      </c>
      <c r="DR104" s="105">
        <v>756320.94</v>
      </c>
      <c r="DS104" s="105">
        <v>466485.88999999966</v>
      </c>
      <c r="DT104" s="105">
        <v>160536.93000000002</v>
      </c>
      <c r="DU104" s="106">
        <v>3053208.9299999983</v>
      </c>
      <c r="DV104" s="337">
        <v>203464.93000000002</v>
      </c>
      <c r="DW104" s="337">
        <v>1439056.7399999998</v>
      </c>
      <c r="DX104" s="337">
        <v>624594.6</v>
      </c>
      <c r="DY104" s="337">
        <v>158360.21</v>
      </c>
      <c r="DZ104" s="370">
        <v>449020</v>
      </c>
      <c r="EB104" s="373"/>
      <c r="EC104" s="373"/>
      <c r="ED104" s="373"/>
      <c r="EE104" s="373"/>
      <c r="EF104" s="373"/>
      <c r="EG104" s="373"/>
      <c r="EH104" s="376"/>
      <c r="EI104" s="376"/>
      <c r="EJ104" s="376"/>
      <c r="EK104" s="376"/>
      <c r="EL104" s="376"/>
      <c r="EM104" s="376"/>
      <c r="EN104" s="376"/>
      <c r="EO104" s="376"/>
      <c r="EP104" s="376"/>
      <c r="EQ104" s="376"/>
      <c r="ER104" s="376"/>
      <c r="ES104" s="376"/>
      <c r="ET104" s="376"/>
      <c r="EU104" s="376"/>
      <c r="EV104" s="376"/>
      <c r="EW104" s="376"/>
      <c r="EX104" s="376"/>
      <c r="EY104" s="376"/>
      <c r="EZ104" s="376"/>
      <c r="FA104" s="376"/>
      <c r="FB104" s="376"/>
      <c r="FC104" s="376"/>
      <c r="FD104" s="376"/>
      <c r="FE104" s="376"/>
      <c r="FF104" s="376"/>
      <c r="FG104" s="376"/>
      <c r="FH104" s="376"/>
      <c r="FI104" s="376"/>
      <c r="FJ104" s="376"/>
      <c r="FK104" s="376"/>
      <c r="FL104" s="376"/>
      <c r="FM104" s="376"/>
      <c r="FN104" s="376"/>
      <c r="FO104" s="376"/>
      <c r="FP104" s="376"/>
      <c r="FQ104" s="376"/>
      <c r="FR104" s="376"/>
      <c r="FS104" s="376"/>
      <c r="FT104" s="376"/>
      <c r="FU104" s="376"/>
      <c r="FV104" s="376"/>
      <c r="FW104" s="376"/>
      <c r="FX104" s="376"/>
      <c r="FY104" s="376"/>
      <c r="FZ104" s="376"/>
      <c r="GA104" s="376"/>
      <c r="GB104" s="376"/>
      <c r="GC104" s="376"/>
      <c r="GD104" s="376"/>
      <c r="GE104" s="376"/>
      <c r="GF104" s="376"/>
      <c r="GG104" s="376"/>
      <c r="GH104" s="376"/>
      <c r="GI104" s="376"/>
      <c r="GJ104" s="376"/>
      <c r="GK104" s="376"/>
      <c r="GL104" s="376"/>
      <c r="GM104" s="376"/>
      <c r="GN104" s="376"/>
      <c r="GO104" s="376"/>
      <c r="GP104" s="376"/>
      <c r="GQ104" s="376"/>
      <c r="GR104" s="376"/>
      <c r="GS104" s="376"/>
      <c r="GT104" s="376"/>
      <c r="GU104" s="376"/>
      <c r="GV104" s="376"/>
      <c r="GW104" s="376"/>
      <c r="GX104" s="376"/>
      <c r="GY104" s="376"/>
      <c r="GZ104" s="376"/>
      <c r="HA104" s="376"/>
      <c r="HB104" s="376"/>
      <c r="HC104" s="376"/>
      <c r="HD104" s="376"/>
      <c r="HE104" s="376"/>
      <c r="HF104" s="376"/>
      <c r="HG104" s="376"/>
      <c r="HH104" s="376"/>
      <c r="HI104" s="376"/>
      <c r="HJ104" s="376"/>
      <c r="HK104" s="376"/>
      <c r="HL104" s="376"/>
      <c r="HM104" s="376"/>
      <c r="HN104" s="376"/>
      <c r="HO104" s="376"/>
      <c r="HP104" s="376"/>
      <c r="HQ104" s="376"/>
      <c r="HR104" s="376"/>
      <c r="HS104" s="376"/>
      <c r="HT104" s="376"/>
      <c r="HU104" s="376"/>
      <c r="HV104" s="376"/>
      <c r="HW104" s="376"/>
      <c r="HX104" s="376"/>
      <c r="HY104" s="376"/>
      <c r="HZ104" s="376"/>
      <c r="IA104" s="376"/>
      <c r="IB104" s="376"/>
      <c r="IC104" s="376"/>
      <c r="ID104" s="376"/>
      <c r="IE104" s="376"/>
      <c r="IF104" s="376"/>
      <c r="IG104" s="376"/>
      <c r="IH104" s="376"/>
      <c r="II104" s="376"/>
      <c r="IJ104" s="376"/>
      <c r="IK104" s="376"/>
      <c r="IL104" s="376"/>
      <c r="IM104" s="376"/>
      <c r="IN104" s="376"/>
      <c r="IO104" s="376"/>
      <c r="IP104" s="376"/>
      <c r="IQ104" s="376"/>
      <c r="IR104" s="376"/>
      <c r="IS104" s="376"/>
      <c r="IT104" s="376"/>
      <c r="IU104" s="376"/>
      <c r="IV104" s="376"/>
      <c r="IW104" s="376"/>
      <c r="IX104" s="376"/>
      <c r="IY104" s="376"/>
      <c r="IZ104" s="376"/>
      <c r="JA104" s="376"/>
      <c r="JB104" s="376"/>
      <c r="JC104" s="376"/>
      <c r="JD104" s="376"/>
      <c r="JE104" s="376"/>
      <c r="JF104" s="376"/>
      <c r="JG104" s="376"/>
      <c r="JH104" s="376"/>
      <c r="JI104" s="376"/>
      <c r="JJ104" s="376"/>
      <c r="JK104" s="376"/>
      <c r="JL104" s="376"/>
      <c r="JM104" s="376"/>
      <c r="JN104" s="376"/>
      <c r="JO104" s="376"/>
      <c r="JP104" s="376"/>
      <c r="JQ104" s="376"/>
      <c r="JR104" s="376"/>
      <c r="JS104" s="376"/>
      <c r="JT104" s="376"/>
      <c r="JU104" s="376"/>
      <c r="JV104" s="376"/>
      <c r="JW104" s="376"/>
      <c r="JX104" s="376"/>
      <c r="JY104" s="376"/>
      <c r="JZ104" s="376"/>
      <c r="KA104" s="376"/>
      <c r="KB104" s="376"/>
      <c r="KC104" s="376"/>
      <c r="KD104" s="376"/>
      <c r="KE104" s="376"/>
      <c r="KF104" s="376"/>
      <c r="KG104" s="376"/>
      <c r="KH104" s="376"/>
      <c r="KI104" s="376"/>
      <c r="KJ104" s="376"/>
      <c r="KK104" s="376"/>
      <c r="KL104" s="376"/>
      <c r="KM104" s="376"/>
      <c r="KN104" s="376"/>
      <c r="KO104" s="376"/>
      <c r="KP104" s="376"/>
      <c r="KQ104" s="376"/>
      <c r="KR104" s="376"/>
      <c r="KS104" s="376"/>
      <c r="KT104" s="376"/>
      <c r="KU104" s="376"/>
      <c r="KV104" s="376"/>
      <c r="KW104" s="376"/>
      <c r="KX104" s="376"/>
      <c r="KY104" s="376"/>
      <c r="KZ104" s="376"/>
      <c r="LA104" s="376"/>
      <c r="LB104" s="376"/>
      <c r="LC104" s="376"/>
      <c r="LD104" s="376"/>
      <c r="LE104" s="376"/>
      <c r="LF104" s="376"/>
      <c r="LG104" s="376"/>
      <c r="LH104" s="376"/>
      <c r="LI104" s="376"/>
    </row>
    <row r="105" spans="2:321">
      <c r="D105" s="74">
        <v>4194</v>
      </c>
      <c r="E105" s="78" t="s">
        <v>224</v>
      </c>
      <c r="F105" s="104"/>
      <c r="G105" s="105"/>
      <c r="H105" s="105"/>
      <c r="I105" s="105"/>
      <c r="J105" s="105"/>
      <c r="K105" s="105"/>
      <c r="L105" s="105"/>
      <c r="M105" s="105"/>
      <c r="N105" s="105"/>
      <c r="O105" s="105"/>
      <c r="P105" s="105"/>
      <c r="Q105" s="106"/>
      <c r="R105" s="104"/>
      <c r="S105" s="105"/>
      <c r="T105" s="105"/>
      <c r="U105" s="105"/>
      <c r="V105" s="105"/>
      <c r="W105" s="105"/>
      <c r="X105" s="105"/>
      <c r="Y105" s="105"/>
      <c r="Z105" s="105"/>
      <c r="AA105" s="105"/>
      <c r="AB105" s="105"/>
      <c r="AC105" s="106"/>
      <c r="AD105" s="104"/>
      <c r="AE105" s="105"/>
      <c r="AF105" s="105"/>
      <c r="AG105" s="105"/>
      <c r="AH105" s="105"/>
      <c r="AI105" s="105"/>
      <c r="AJ105" s="105"/>
      <c r="AK105" s="105"/>
      <c r="AL105" s="105"/>
      <c r="AM105" s="105"/>
      <c r="AN105" s="105"/>
      <c r="AO105" s="106"/>
      <c r="AP105" s="104"/>
      <c r="AQ105" s="105"/>
      <c r="AR105" s="105"/>
      <c r="AS105" s="105"/>
      <c r="AT105" s="105"/>
      <c r="AU105" s="105"/>
      <c r="AV105" s="105"/>
      <c r="AW105" s="105"/>
      <c r="AX105" s="105"/>
      <c r="AY105" s="105"/>
      <c r="AZ105" s="105"/>
      <c r="BA105" s="106"/>
      <c r="BB105" s="104"/>
      <c r="BC105" s="105"/>
      <c r="BD105" s="105"/>
      <c r="BE105" s="105"/>
      <c r="BF105" s="105"/>
      <c r="BG105" s="105"/>
      <c r="BH105" s="105"/>
      <c r="BI105" s="105"/>
      <c r="BJ105" s="105"/>
      <c r="BK105" s="105"/>
      <c r="BL105" s="105"/>
      <c r="BM105" s="106"/>
      <c r="BN105" s="104"/>
      <c r="BO105" s="105"/>
      <c r="BP105" s="105"/>
      <c r="BQ105" s="105"/>
      <c r="BR105" s="105"/>
      <c r="BS105" s="105"/>
      <c r="BT105" s="105"/>
      <c r="BU105" s="105"/>
      <c r="BV105" s="105"/>
      <c r="BW105" s="105"/>
      <c r="BX105" s="105"/>
      <c r="BY105" s="106"/>
      <c r="BZ105" s="104"/>
      <c r="CA105" s="105"/>
      <c r="CB105" s="105"/>
      <c r="CC105" s="105"/>
      <c r="CD105" s="105"/>
      <c r="CE105" s="105"/>
      <c r="CF105" s="105"/>
      <c r="CG105" s="105"/>
      <c r="CH105" s="105"/>
      <c r="CI105" s="105"/>
      <c r="CJ105" s="105"/>
      <c r="CK105" s="105"/>
      <c r="CL105" s="104">
        <v>55668.159999999982</v>
      </c>
      <c r="CM105" s="105">
        <v>159148.54</v>
      </c>
      <c r="CN105" s="105">
        <v>161753.49000000002</v>
      </c>
      <c r="CO105" s="105">
        <v>194593.05000000013</v>
      </c>
      <c r="CP105" s="105">
        <v>137781.41000000006</v>
      </c>
      <c r="CQ105" s="105">
        <v>86734.339999999982</v>
      </c>
      <c r="CR105" s="105">
        <v>239288.32000000001</v>
      </c>
      <c r="CS105" s="105">
        <v>119577.67000000001</v>
      </c>
      <c r="CT105" s="105">
        <v>166618.99999999997</v>
      </c>
      <c r="CU105" s="105">
        <v>120909.63999999991</v>
      </c>
      <c r="CV105" s="105">
        <v>167749.58000000007</v>
      </c>
      <c r="CW105" s="106">
        <v>381532.71999999986</v>
      </c>
      <c r="CX105" s="104">
        <v>139234.59</v>
      </c>
      <c r="CY105" s="105">
        <v>250403.33</v>
      </c>
      <c r="CZ105" s="105">
        <v>158547.73000000001</v>
      </c>
      <c r="DA105" s="105">
        <v>200070.2</v>
      </c>
      <c r="DB105" s="105">
        <v>157191.29</v>
      </c>
      <c r="DC105" s="105">
        <v>174599.52</v>
      </c>
      <c r="DD105" s="105">
        <v>184719.31</v>
      </c>
      <c r="DE105" s="105">
        <v>119763.3</v>
      </c>
      <c r="DF105" s="105">
        <v>174958.41</v>
      </c>
      <c r="DG105" s="105">
        <v>129616.6</v>
      </c>
      <c r="DH105" s="105">
        <v>227846.95</v>
      </c>
      <c r="DI105" s="106">
        <v>482141.73999999923</v>
      </c>
      <c r="DJ105" s="104">
        <v>137351.24999999997</v>
      </c>
      <c r="DK105" s="105">
        <v>248888.58</v>
      </c>
      <c r="DL105" s="105">
        <v>161205.55999999994</v>
      </c>
      <c r="DM105" s="105">
        <v>192877.9200000001</v>
      </c>
      <c r="DN105" s="105">
        <v>159923.21000000008</v>
      </c>
      <c r="DO105" s="105">
        <v>170581.3900000001</v>
      </c>
      <c r="DP105" s="105">
        <v>134513.06999999995</v>
      </c>
      <c r="DQ105" s="105">
        <v>166065.71000000005</v>
      </c>
      <c r="DR105" s="105">
        <v>174239.58000000002</v>
      </c>
      <c r="DS105" s="105">
        <v>134370.63999999998</v>
      </c>
      <c r="DT105" s="105">
        <v>201331.20000000007</v>
      </c>
      <c r="DU105" s="106">
        <v>321625.2099999999</v>
      </c>
      <c r="DV105" s="337">
        <v>104059.22</v>
      </c>
      <c r="DW105" s="337">
        <v>127121.38</v>
      </c>
      <c r="DX105" s="337">
        <v>254800.39999999979</v>
      </c>
      <c r="DY105" s="337">
        <v>137632.94000000003</v>
      </c>
      <c r="DZ105" s="370">
        <v>221373.95</v>
      </c>
      <c r="EB105" s="373"/>
      <c r="EC105" s="373"/>
      <c r="ED105" s="373"/>
      <c r="EE105" s="373"/>
      <c r="EF105" s="373"/>
      <c r="EG105" s="373"/>
      <c r="EH105" s="376"/>
      <c r="EI105" s="376"/>
      <c r="EJ105" s="376"/>
      <c r="EK105" s="376"/>
      <c r="EL105" s="376"/>
      <c r="EM105" s="376"/>
      <c r="EN105" s="376"/>
      <c r="EO105" s="376"/>
      <c r="EP105" s="376"/>
      <c r="EQ105" s="376"/>
      <c r="ER105" s="376"/>
      <c r="ES105" s="376"/>
      <c r="ET105" s="376"/>
      <c r="EU105" s="376"/>
      <c r="EV105" s="376"/>
      <c r="EW105" s="376"/>
      <c r="EX105" s="376"/>
      <c r="EY105" s="376"/>
      <c r="EZ105" s="376"/>
      <c r="FA105" s="376"/>
      <c r="FB105" s="376"/>
      <c r="FC105" s="376"/>
      <c r="FD105" s="376"/>
      <c r="FE105" s="376"/>
      <c r="FF105" s="376"/>
      <c r="FG105" s="376"/>
      <c r="FH105" s="376"/>
      <c r="FI105" s="376"/>
      <c r="FJ105" s="376"/>
      <c r="FK105" s="376"/>
      <c r="FL105" s="376"/>
      <c r="FM105" s="376"/>
      <c r="FN105" s="376"/>
      <c r="FO105" s="376"/>
      <c r="FP105" s="376"/>
      <c r="FQ105" s="376"/>
      <c r="FR105" s="376"/>
      <c r="FS105" s="376"/>
      <c r="FT105" s="376"/>
      <c r="FU105" s="376"/>
      <c r="FV105" s="376"/>
      <c r="FW105" s="376"/>
      <c r="FX105" s="376"/>
      <c r="FY105" s="376"/>
      <c r="FZ105" s="376"/>
      <c r="GA105" s="376"/>
      <c r="GB105" s="376"/>
      <c r="GC105" s="376"/>
      <c r="GD105" s="376"/>
      <c r="GE105" s="376"/>
      <c r="GF105" s="376"/>
      <c r="GG105" s="376"/>
      <c r="GH105" s="376"/>
      <c r="GI105" s="376"/>
      <c r="GJ105" s="376"/>
      <c r="GK105" s="376"/>
      <c r="GL105" s="376"/>
      <c r="GM105" s="376"/>
      <c r="GN105" s="376"/>
      <c r="GO105" s="376"/>
      <c r="GP105" s="376"/>
      <c r="GQ105" s="376"/>
      <c r="GR105" s="376"/>
      <c r="GS105" s="376"/>
      <c r="GT105" s="376"/>
      <c r="GU105" s="376"/>
      <c r="GV105" s="376"/>
      <c r="GW105" s="376"/>
      <c r="GX105" s="376"/>
      <c r="GY105" s="376"/>
      <c r="GZ105" s="376"/>
      <c r="HA105" s="376"/>
      <c r="HB105" s="376"/>
      <c r="HC105" s="376"/>
      <c r="HD105" s="376"/>
      <c r="HE105" s="376"/>
      <c r="HF105" s="376"/>
      <c r="HG105" s="376"/>
      <c r="HH105" s="376"/>
      <c r="HI105" s="376"/>
      <c r="HJ105" s="376"/>
      <c r="HK105" s="376"/>
      <c r="HL105" s="376"/>
      <c r="HM105" s="376"/>
      <c r="HN105" s="376"/>
      <c r="HO105" s="376"/>
      <c r="HP105" s="376"/>
      <c r="HQ105" s="376"/>
      <c r="HR105" s="376"/>
      <c r="HS105" s="376"/>
      <c r="HT105" s="376"/>
      <c r="HU105" s="376"/>
      <c r="HV105" s="376"/>
      <c r="HW105" s="376"/>
      <c r="HX105" s="376"/>
      <c r="HY105" s="376"/>
      <c r="HZ105" s="376"/>
      <c r="IA105" s="376"/>
      <c r="IB105" s="376"/>
      <c r="IC105" s="376"/>
      <c r="ID105" s="376"/>
      <c r="IE105" s="376"/>
      <c r="IF105" s="376"/>
      <c r="IG105" s="376"/>
      <c r="IH105" s="376"/>
      <c r="II105" s="376"/>
      <c r="IJ105" s="376"/>
      <c r="IK105" s="376"/>
      <c r="IL105" s="376"/>
      <c r="IM105" s="376"/>
      <c r="IN105" s="376"/>
      <c r="IO105" s="376"/>
      <c r="IP105" s="376"/>
      <c r="IQ105" s="376"/>
      <c r="IR105" s="376"/>
      <c r="IS105" s="376"/>
      <c r="IT105" s="376"/>
      <c r="IU105" s="376"/>
      <c r="IV105" s="376"/>
      <c r="IW105" s="376"/>
      <c r="IX105" s="376"/>
      <c r="IY105" s="376"/>
      <c r="IZ105" s="376"/>
      <c r="JA105" s="376"/>
      <c r="JB105" s="376"/>
      <c r="JC105" s="376"/>
      <c r="JD105" s="376"/>
      <c r="JE105" s="376"/>
      <c r="JF105" s="376"/>
      <c r="JG105" s="376"/>
      <c r="JH105" s="376"/>
      <c r="JI105" s="376"/>
      <c r="JJ105" s="376"/>
      <c r="JK105" s="376"/>
      <c r="JL105" s="376"/>
      <c r="JM105" s="376"/>
      <c r="JN105" s="376"/>
      <c r="JO105" s="376"/>
      <c r="JP105" s="376"/>
      <c r="JQ105" s="376"/>
      <c r="JR105" s="376"/>
      <c r="JS105" s="376"/>
      <c r="JT105" s="376"/>
      <c r="JU105" s="376"/>
      <c r="JV105" s="376"/>
      <c r="JW105" s="376"/>
      <c r="JX105" s="376"/>
      <c r="JY105" s="376"/>
      <c r="JZ105" s="376"/>
      <c r="KA105" s="376"/>
      <c r="KB105" s="376"/>
      <c r="KC105" s="376"/>
      <c r="KD105" s="376"/>
      <c r="KE105" s="376"/>
      <c r="KF105" s="376"/>
      <c r="KG105" s="376"/>
      <c r="KH105" s="376"/>
      <c r="KI105" s="376"/>
      <c r="KJ105" s="376"/>
      <c r="KK105" s="376"/>
      <c r="KL105" s="376"/>
      <c r="KM105" s="376"/>
      <c r="KN105" s="376"/>
      <c r="KO105" s="376"/>
      <c r="KP105" s="376"/>
      <c r="KQ105" s="376"/>
      <c r="KR105" s="376"/>
      <c r="KS105" s="376"/>
      <c r="KT105" s="376"/>
      <c r="KU105" s="376"/>
      <c r="KV105" s="376"/>
      <c r="KW105" s="376"/>
      <c r="KX105" s="376"/>
      <c r="KY105" s="376"/>
      <c r="KZ105" s="376"/>
      <c r="LA105" s="376"/>
      <c r="LB105" s="376"/>
      <c r="LC105" s="376"/>
      <c r="LD105" s="376"/>
      <c r="LE105" s="376"/>
      <c r="LF105" s="376"/>
      <c r="LG105" s="376"/>
      <c r="LH105" s="376"/>
      <c r="LI105" s="376"/>
    </row>
    <row r="106" spans="2:321" ht="45">
      <c r="D106" s="74">
        <v>4195</v>
      </c>
      <c r="E106" s="78" t="s">
        <v>226</v>
      </c>
      <c r="F106" s="104"/>
      <c r="G106" s="105"/>
      <c r="H106" s="105"/>
      <c r="I106" s="105"/>
      <c r="J106" s="105"/>
      <c r="K106" s="105"/>
      <c r="L106" s="105"/>
      <c r="M106" s="105"/>
      <c r="N106" s="105"/>
      <c r="O106" s="105"/>
      <c r="P106" s="105"/>
      <c r="Q106" s="106"/>
      <c r="R106" s="104"/>
      <c r="S106" s="105"/>
      <c r="T106" s="105"/>
      <c r="U106" s="105"/>
      <c r="V106" s="105"/>
      <c r="W106" s="105"/>
      <c r="X106" s="105"/>
      <c r="Y106" s="105"/>
      <c r="Z106" s="105"/>
      <c r="AA106" s="105"/>
      <c r="AB106" s="105"/>
      <c r="AC106" s="106"/>
      <c r="AD106" s="104"/>
      <c r="AE106" s="105"/>
      <c r="AF106" s="105"/>
      <c r="AG106" s="105"/>
      <c r="AH106" s="105"/>
      <c r="AI106" s="105"/>
      <c r="AJ106" s="105"/>
      <c r="AK106" s="105"/>
      <c r="AL106" s="105"/>
      <c r="AM106" s="105"/>
      <c r="AN106" s="105"/>
      <c r="AO106" s="106"/>
      <c r="AP106" s="104"/>
      <c r="AQ106" s="105"/>
      <c r="AR106" s="105"/>
      <c r="AS106" s="105"/>
      <c r="AT106" s="105"/>
      <c r="AU106" s="105"/>
      <c r="AV106" s="105"/>
      <c r="AW106" s="105"/>
      <c r="AX106" s="105"/>
      <c r="AY106" s="105"/>
      <c r="AZ106" s="105"/>
      <c r="BA106" s="106"/>
      <c r="BB106" s="104"/>
      <c r="BC106" s="105"/>
      <c r="BD106" s="105"/>
      <c r="BE106" s="105"/>
      <c r="BF106" s="105"/>
      <c r="BG106" s="105"/>
      <c r="BH106" s="105"/>
      <c r="BI106" s="105"/>
      <c r="BJ106" s="105"/>
      <c r="BK106" s="105"/>
      <c r="BL106" s="105"/>
      <c r="BM106" s="106"/>
      <c r="BN106" s="104"/>
      <c r="BO106" s="105"/>
      <c r="BP106" s="105"/>
      <c r="BQ106" s="105"/>
      <c r="BR106" s="105"/>
      <c r="BS106" s="105"/>
      <c r="BT106" s="105"/>
      <c r="BU106" s="105"/>
      <c r="BV106" s="105"/>
      <c r="BW106" s="105"/>
      <c r="BX106" s="105"/>
      <c r="BY106" s="106"/>
      <c r="BZ106" s="104"/>
      <c r="CA106" s="105"/>
      <c r="CB106" s="105"/>
      <c r="CC106" s="105"/>
      <c r="CD106" s="105"/>
      <c r="CE106" s="105"/>
      <c r="CF106" s="105"/>
      <c r="CG106" s="105"/>
      <c r="CH106" s="105"/>
      <c r="CI106" s="105"/>
      <c r="CJ106" s="105"/>
      <c r="CK106" s="105"/>
      <c r="CL106" s="104">
        <v>93141</v>
      </c>
      <c r="CM106" s="105">
        <v>100405</v>
      </c>
      <c r="CN106" s="105">
        <v>354830.72000000009</v>
      </c>
      <c r="CO106" s="105">
        <v>93040.97</v>
      </c>
      <c r="CP106" s="105">
        <v>370969.74999999994</v>
      </c>
      <c r="CQ106" s="105">
        <v>197877.39999999997</v>
      </c>
      <c r="CR106" s="105">
        <v>128569.82</v>
      </c>
      <c r="CS106" s="105">
        <v>60149.799999999996</v>
      </c>
      <c r="CT106" s="105">
        <v>128134.20000000001</v>
      </c>
      <c r="CU106" s="105">
        <v>105791.52</v>
      </c>
      <c r="CV106" s="105">
        <v>63015.28</v>
      </c>
      <c r="CW106" s="106">
        <v>421589.13</v>
      </c>
      <c r="CX106" s="104">
        <v>18094.45</v>
      </c>
      <c r="CY106" s="105">
        <v>781093.97</v>
      </c>
      <c r="CZ106" s="105">
        <v>243754.39</v>
      </c>
      <c r="DA106" s="105">
        <v>263878.26</v>
      </c>
      <c r="DB106" s="105">
        <v>307914.58</v>
      </c>
      <c r="DC106" s="105">
        <v>876484.87</v>
      </c>
      <c r="DD106" s="105">
        <v>82955.009999999995</v>
      </c>
      <c r="DE106" s="105">
        <v>38274.800000000003</v>
      </c>
      <c r="DF106" s="105">
        <v>77971.78</v>
      </c>
      <c r="DG106" s="105">
        <v>163015.42000000001</v>
      </c>
      <c r="DH106" s="105">
        <v>167234.65</v>
      </c>
      <c r="DI106" s="106">
        <v>603732.94999999984</v>
      </c>
      <c r="DJ106" s="104">
        <v>18094.45</v>
      </c>
      <c r="DK106" s="105">
        <v>185989.63000000003</v>
      </c>
      <c r="DL106" s="105">
        <v>830736.33000000042</v>
      </c>
      <c r="DM106" s="105">
        <v>211719.16</v>
      </c>
      <c r="DN106" s="105">
        <v>368196.08000000019</v>
      </c>
      <c r="DO106" s="105">
        <v>139821.4</v>
      </c>
      <c r="DP106" s="105">
        <v>792016.0000000007</v>
      </c>
      <c r="DQ106" s="105">
        <v>64773.39</v>
      </c>
      <c r="DR106" s="105">
        <v>79115.670000000013</v>
      </c>
      <c r="DS106" s="105">
        <v>163015.41999999995</v>
      </c>
      <c r="DT106" s="105">
        <v>108837.83999999998</v>
      </c>
      <c r="DU106" s="106">
        <v>464894.29999999987</v>
      </c>
      <c r="DV106" s="337">
        <v>46481.02</v>
      </c>
      <c r="DW106" s="337">
        <v>663197.18999999994</v>
      </c>
      <c r="DX106" s="337">
        <v>559198.15999999992</v>
      </c>
      <c r="DY106" s="337">
        <v>324292.06999999995</v>
      </c>
      <c r="DZ106" s="370">
        <v>499860.9</v>
      </c>
      <c r="EB106" s="373"/>
      <c r="EC106" s="373"/>
      <c r="ED106" s="373"/>
      <c r="EE106" s="373"/>
      <c r="EF106" s="373"/>
      <c r="EG106" s="373"/>
      <c r="EH106" s="376"/>
      <c r="EI106" s="376"/>
      <c r="EJ106" s="376"/>
      <c r="EK106" s="376"/>
      <c r="EL106" s="376"/>
      <c r="EM106" s="376"/>
      <c r="EN106" s="376"/>
      <c r="EO106" s="376"/>
      <c r="EP106" s="376"/>
      <c r="EQ106" s="376"/>
      <c r="ER106" s="376"/>
      <c r="ES106" s="376"/>
      <c r="ET106" s="376"/>
      <c r="EU106" s="376"/>
      <c r="EV106" s="376"/>
      <c r="EW106" s="376"/>
      <c r="EX106" s="376"/>
      <c r="EY106" s="376"/>
      <c r="EZ106" s="376"/>
      <c r="FA106" s="376"/>
      <c r="FB106" s="376"/>
      <c r="FC106" s="376"/>
      <c r="FD106" s="376"/>
      <c r="FE106" s="376"/>
      <c r="FF106" s="376"/>
      <c r="FG106" s="376"/>
      <c r="FH106" s="376"/>
      <c r="FI106" s="376"/>
      <c r="FJ106" s="376"/>
      <c r="FK106" s="376"/>
      <c r="FL106" s="376"/>
      <c r="FM106" s="376"/>
      <c r="FN106" s="376"/>
      <c r="FO106" s="376"/>
      <c r="FP106" s="376"/>
      <c r="FQ106" s="376"/>
      <c r="FR106" s="376"/>
      <c r="FS106" s="376"/>
      <c r="FT106" s="376"/>
      <c r="FU106" s="376"/>
      <c r="FV106" s="376"/>
      <c r="FW106" s="376"/>
      <c r="FX106" s="376"/>
      <c r="FY106" s="376"/>
      <c r="FZ106" s="376"/>
      <c r="GA106" s="376"/>
      <c r="GB106" s="376"/>
      <c r="GC106" s="376"/>
      <c r="GD106" s="376"/>
      <c r="GE106" s="376"/>
      <c r="GF106" s="376"/>
      <c r="GG106" s="376"/>
      <c r="GH106" s="376"/>
      <c r="GI106" s="376"/>
      <c r="GJ106" s="376"/>
      <c r="GK106" s="376"/>
      <c r="GL106" s="376"/>
      <c r="GM106" s="376"/>
      <c r="GN106" s="376"/>
      <c r="GO106" s="376"/>
      <c r="GP106" s="376"/>
      <c r="GQ106" s="376"/>
      <c r="GR106" s="376"/>
      <c r="GS106" s="376"/>
      <c r="GT106" s="376"/>
      <c r="GU106" s="376"/>
      <c r="GV106" s="376"/>
      <c r="GW106" s="376"/>
      <c r="GX106" s="376"/>
      <c r="GY106" s="376"/>
      <c r="GZ106" s="376"/>
      <c r="HA106" s="376"/>
      <c r="HB106" s="376"/>
      <c r="HC106" s="376"/>
      <c r="HD106" s="376"/>
      <c r="HE106" s="376"/>
      <c r="HF106" s="376"/>
      <c r="HG106" s="376"/>
      <c r="HH106" s="376"/>
      <c r="HI106" s="376"/>
      <c r="HJ106" s="376"/>
      <c r="HK106" s="376"/>
      <c r="HL106" s="376"/>
      <c r="HM106" s="376"/>
      <c r="HN106" s="376"/>
      <c r="HO106" s="376"/>
      <c r="HP106" s="376"/>
      <c r="HQ106" s="376"/>
      <c r="HR106" s="376"/>
      <c r="HS106" s="376"/>
      <c r="HT106" s="376"/>
      <c r="HU106" s="376"/>
      <c r="HV106" s="376"/>
      <c r="HW106" s="376"/>
      <c r="HX106" s="376"/>
      <c r="HY106" s="376"/>
      <c r="HZ106" s="376"/>
      <c r="IA106" s="376"/>
      <c r="IB106" s="376"/>
      <c r="IC106" s="376"/>
      <c r="ID106" s="376"/>
      <c r="IE106" s="376"/>
      <c r="IF106" s="376"/>
      <c r="IG106" s="376"/>
      <c r="IH106" s="376"/>
      <c r="II106" s="376"/>
      <c r="IJ106" s="376"/>
      <c r="IK106" s="376"/>
      <c r="IL106" s="376"/>
      <c r="IM106" s="376"/>
      <c r="IN106" s="376"/>
      <c r="IO106" s="376"/>
      <c r="IP106" s="376"/>
      <c r="IQ106" s="376"/>
      <c r="IR106" s="376"/>
      <c r="IS106" s="376"/>
      <c r="IT106" s="376"/>
      <c r="IU106" s="376"/>
      <c r="IV106" s="376"/>
      <c r="IW106" s="376"/>
      <c r="IX106" s="376"/>
      <c r="IY106" s="376"/>
      <c r="IZ106" s="376"/>
      <c r="JA106" s="376"/>
      <c r="JB106" s="376"/>
      <c r="JC106" s="376"/>
      <c r="JD106" s="376"/>
      <c r="JE106" s="376"/>
      <c r="JF106" s="376"/>
      <c r="JG106" s="376"/>
      <c r="JH106" s="376"/>
      <c r="JI106" s="376"/>
      <c r="JJ106" s="376"/>
      <c r="JK106" s="376"/>
      <c r="JL106" s="376"/>
      <c r="JM106" s="376"/>
      <c r="JN106" s="376"/>
      <c r="JO106" s="376"/>
      <c r="JP106" s="376"/>
      <c r="JQ106" s="376"/>
      <c r="JR106" s="376"/>
      <c r="JS106" s="376"/>
      <c r="JT106" s="376"/>
      <c r="JU106" s="376"/>
      <c r="JV106" s="376"/>
      <c r="JW106" s="376"/>
      <c r="JX106" s="376"/>
      <c r="JY106" s="376"/>
      <c r="JZ106" s="376"/>
      <c r="KA106" s="376"/>
      <c r="KB106" s="376"/>
      <c r="KC106" s="376"/>
      <c r="KD106" s="376"/>
      <c r="KE106" s="376"/>
      <c r="KF106" s="376"/>
      <c r="KG106" s="376"/>
      <c r="KH106" s="376"/>
      <c r="KI106" s="376"/>
      <c r="KJ106" s="376"/>
      <c r="KK106" s="376"/>
      <c r="KL106" s="376"/>
      <c r="KM106" s="376"/>
      <c r="KN106" s="376"/>
      <c r="KO106" s="376"/>
      <c r="KP106" s="376"/>
      <c r="KQ106" s="376"/>
      <c r="KR106" s="376"/>
      <c r="KS106" s="376"/>
      <c r="KT106" s="376"/>
      <c r="KU106" s="376"/>
      <c r="KV106" s="376"/>
      <c r="KW106" s="376"/>
      <c r="KX106" s="376"/>
      <c r="KY106" s="376"/>
      <c r="KZ106" s="376"/>
      <c r="LA106" s="376"/>
      <c r="LB106" s="376"/>
      <c r="LC106" s="376"/>
      <c r="LD106" s="376"/>
      <c r="LE106" s="376"/>
      <c r="LF106" s="376"/>
      <c r="LG106" s="376"/>
      <c r="LH106" s="376"/>
      <c r="LI106" s="376"/>
    </row>
    <row r="107" spans="2:321">
      <c r="D107" s="74">
        <v>4196</v>
      </c>
      <c r="E107" s="78" t="s">
        <v>228</v>
      </c>
      <c r="F107" s="104"/>
      <c r="G107" s="105"/>
      <c r="H107" s="105"/>
      <c r="I107" s="105"/>
      <c r="J107" s="105"/>
      <c r="K107" s="105"/>
      <c r="L107" s="105"/>
      <c r="M107" s="105"/>
      <c r="N107" s="105"/>
      <c r="O107" s="105"/>
      <c r="P107" s="105"/>
      <c r="Q107" s="106"/>
      <c r="R107" s="104"/>
      <c r="S107" s="105"/>
      <c r="T107" s="105"/>
      <c r="U107" s="105"/>
      <c r="V107" s="105"/>
      <c r="W107" s="105"/>
      <c r="X107" s="105"/>
      <c r="Y107" s="105"/>
      <c r="Z107" s="105"/>
      <c r="AA107" s="105"/>
      <c r="AB107" s="105"/>
      <c r="AC107" s="106"/>
      <c r="AD107" s="104"/>
      <c r="AE107" s="105"/>
      <c r="AF107" s="105"/>
      <c r="AG107" s="105"/>
      <c r="AH107" s="105"/>
      <c r="AI107" s="105"/>
      <c r="AJ107" s="105"/>
      <c r="AK107" s="105"/>
      <c r="AL107" s="105"/>
      <c r="AM107" s="105"/>
      <c r="AN107" s="105"/>
      <c r="AO107" s="106"/>
      <c r="AP107" s="104"/>
      <c r="AQ107" s="105"/>
      <c r="AR107" s="105"/>
      <c r="AS107" s="105"/>
      <c r="AT107" s="105"/>
      <c r="AU107" s="105"/>
      <c r="AV107" s="105"/>
      <c r="AW107" s="105"/>
      <c r="AX107" s="105"/>
      <c r="AY107" s="105"/>
      <c r="AZ107" s="105"/>
      <c r="BA107" s="106"/>
      <c r="BB107" s="104"/>
      <c r="BC107" s="105"/>
      <c r="BD107" s="105"/>
      <c r="BE107" s="105"/>
      <c r="BF107" s="105"/>
      <c r="BG107" s="105"/>
      <c r="BH107" s="105"/>
      <c r="BI107" s="105"/>
      <c r="BJ107" s="105"/>
      <c r="BK107" s="105"/>
      <c r="BL107" s="105"/>
      <c r="BM107" s="106"/>
      <c r="BN107" s="104"/>
      <c r="BO107" s="105"/>
      <c r="BP107" s="105"/>
      <c r="BQ107" s="105"/>
      <c r="BR107" s="105"/>
      <c r="BS107" s="105"/>
      <c r="BT107" s="105"/>
      <c r="BU107" s="105"/>
      <c r="BV107" s="105"/>
      <c r="BW107" s="105"/>
      <c r="BX107" s="105"/>
      <c r="BY107" s="106"/>
      <c r="BZ107" s="104"/>
      <c r="CA107" s="105"/>
      <c r="CB107" s="105"/>
      <c r="CC107" s="105"/>
      <c r="CD107" s="105"/>
      <c r="CE107" s="105"/>
      <c r="CF107" s="105"/>
      <c r="CG107" s="105"/>
      <c r="CH107" s="105"/>
      <c r="CI107" s="105"/>
      <c r="CJ107" s="105"/>
      <c r="CK107" s="105"/>
      <c r="CL107" s="104">
        <v>16855.889999999992</v>
      </c>
      <c r="CM107" s="105">
        <v>488417.15999999992</v>
      </c>
      <c r="CN107" s="105">
        <v>270649.37999999989</v>
      </c>
      <c r="CO107" s="105">
        <v>232355.59999999992</v>
      </c>
      <c r="CP107" s="105">
        <v>486860.7700000006</v>
      </c>
      <c r="CQ107" s="105">
        <v>195989.45000000004</v>
      </c>
      <c r="CR107" s="105">
        <v>127166.01000000001</v>
      </c>
      <c r="CS107" s="105">
        <v>510335.64999999997</v>
      </c>
      <c r="CT107" s="105">
        <v>294412.88000000006</v>
      </c>
      <c r="CU107" s="105">
        <v>306769.03999999975</v>
      </c>
      <c r="CV107" s="105">
        <v>85744.699999999953</v>
      </c>
      <c r="CW107" s="106">
        <v>459162.54999999993</v>
      </c>
      <c r="CX107" s="104">
        <v>82404.14</v>
      </c>
      <c r="CY107" s="105">
        <v>514367.6</v>
      </c>
      <c r="CZ107" s="105">
        <v>205539.01</v>
      </c>
      <c r="DA107" s="105">
        <v>494562</v>
      </c>
      <c r="DB107" s="105">
        <v>205525.66</v>
      </c>
      <c r="DC107" s="105">
        <v>255324.06</v>
      </c>
      <c r="DD107" s="105">
        <v>399004.36</v>
      </c>
      <c r="DE107" s="105">
        <v>166337.51</v>
      </c>
      <c r="DF107" s="105">
        <v>363644.64</v>
      </c>
      <c r="DG107" s="105">
        <v>325797.89</v>
      </c>
      <c r="DH107" s="105">
        <v>433189.63</v>
      </c>
      <c r="DI107" s="106">
        <v>920103.55000000086</v>
      </c>
      <c r="DJ107" s="104">
        <v>80605.89</v>
      </c>
      <c r="DK107" s="105">
        <v>366165.37000000011</v>
      </c>
      <c r="DL107" s="105">
        <v>277701.41999999975</v>
      </c>
      <c r="DM107" s="105">
        <v>490653.96999999986</v>
      </c>
      <c r="DN107" s="105">
        <v>198213.58000000005</v>
      </c>
      <c r="DO107" s="105">
        <v>208544.98</v>
      </c>
      <c r="DP107" s="105">
        <v>235383.74999999997</v>
      </c>
      <c r="DQ107" s="105">
        <v>373719.19000000029</v>
      </c>
      <c r="DR107" s="105">
        <v>351863.64000000019</v>
      </c>
      <c r="DS107" s="105">
        <v>339805.98999999987</v>
      </c>
      <c r="DT107" s="105">
        <v>432965.80000000016</v>
      </c>
      <c r="DU107" s="106">
        <v>534986.67999999982</v>
      </c>
      <c r="DV107" s="337">
        <v>27282.979999999996</v>
      </c>
      <c r="DW107" s="337">
        <v>209127.41999999998</v>
      </c>
      <c r="DX107" s="337">
        <v>440465.10999999969</v>
      </c>
      <c r="DY107" s="337">
        <v>391949.35999999975</v>
      </c>
      <c r="DZ107" s="370">
        <v>223309.31</v>
      </c>
      <c r="EB107" s="373"/>
      <c r="EC107" s="373"/>
      <c r="ED107" s="373"/>
      <c r="EE107" s="373"/>
      <c r="EF107" s="373"/>
      <c r="EG107" s="373"/>
      <c r="EH107" s="376"/>
      <c r="EI107" s="376"/>
      <c r="EJ107" s="376"/>
      <c r="EK107" s="376"/>
      <c r="EL107" s="376"/>
      <c r="EM107" s="376"/>
      <c r="EN107" s="376"/>
      <c r="EO107" s="376"/>
      <c r="EP107" s="376"/>
      <c r="EQ107" s="376"/>
      <c r="ER107" s="376"/>
      <c r="ES107" s="376"/>
      <c r="ET107" s="376"/>
      <c r="EU107" s="376"/>
      <c r="EV107" s="376"/>
      <c r="EW107" s="376"/>
      <c r="EX107" s="376"/>
      <c r="EY107" s="376"/>
      <c r="EZ107" s="376"/>
      <c r="FA107" s="376"/>
      <c r="FB107" s="376"/>
      <c r="FC107" s="376"/>
      <c r="FD107" s="376"/>
      <c r="FE107" s="376"/>
      <c r="FF107" s="376"/>
      <c r="FG107" s="376"/>
      <c r="FH107" s="376"/>
      <c r="FI107" s="376"/>
      <c r="FJ107" s="376"/>
      <c r="FK107" s="376"/>
      <c r="FL107" s="376"/>
      <c r="FM107" s="376"/>
      <c r="FN107" s="376"/>
      <c r="FO107" s="376"/>
      <c r="FP107" s="376"/>
      <c r="FQ107" s="376"/>
      <c r="FR107" s="376"/>
      <c r="FS107" s="376"/>
      <c r="FT107" s="376"/>
      <c r="FU107" s="376"/>
      <c r="FV107" s="376"/>
      <c r="FW107" s="376"/>
      <c r="FX107" s="376"/>
      <c r="FY107" s="376"/>
      <c r="FZ107" s="376"/>
      <c r="GA107" s="376"/>
      <c r="GB107" s="376"/>
      <c r="GC107" s="376"/>
      <c r="GD107" s="376"/>
      <c r="GE107" s="376"/>
      <c r="GF107" s="376"/>
      <c r="GG107" s="376"/>
      <c r="GH107" s="376"/>
      <c r="GI107" s="376"/>
      <c r="GJ107" s="376"/>
      <c r="GK107" s="376"/>
      <c r="GL107" s="376"/>
      <c r="GM107" s="376"/>
      <c r="GN107" s="376"/>
      <c r="GO107" s="376"/>
      <c r="GP107" s="376"/>
      <c r="GQ107" s="376"/>
      <c r="GR107" s="376"/>
      <c r="GS107" s="376"/>
      <c r="GT107" s="376"/>
      <c r="GU107" s="376"/>
      <c r="GV107" s="376"/>
      <c r="GW107" s="376"/>
      <c r="GX107" s="376"/>
      <c r="GY107" s="376"/>
      <c r="GZ107" s="376"/>
      <c r="HA107" s="376"/>
      <c r="HB107" s="376"/>
      <c r="HC107" s="376"/>
      <c r="HD107" s="376"/>
      <c r="HE107" s="376"/>
      <c r="HF107" s="376"/>
      <c r="HG107" s="376"/>
      <c r="HH107" s="376"/>
      <c r="HI107" s="376"/>
      <c r="HJ107" s="376"/>
      <c r="HK107" s="376"/>
      <c r="HL107" s="376"/>
      <c r="HM107" s="376"/>
      <c r="HN107" s="376"/>
      <c r="HO107" s="376"/>
      <c r="HP107" s="376"/>
      <c r="HQ107" s="376"/>
      <c r="HR107" s="376"/>
      <c r="HS107" s="376"/>
      <c r="HT107" s="376"/>
      <c r="HU107" s="376"/>
      <c r="HV107" s="376"/>
      <c r="HW107" s="376"/>
      <c r="HX107" s="376"/>
      <c r="HY107" s="376"/>
      <c r="HZ107" s="376"/>
      <c r="IA107" s="376"/>
      <c r="IB107" s="376"/>
      <c r="IC107" s="376"/>
      <c r="ID107" s="376"/>
      <c r="IE107" s="376"/>
      <c r="IF107" s="376"/>
      <c r="IG107" s="376"/>
      <c r="IH107" s="376"/>
      <c r="II107" s="376"/>
      <c r="IJ107" s="376"/>
      <c r="IK107" s="376"/>
      <c r="IL107" s="376"/>
      <c r="IM107" s="376"/>
      <c r="IN107" s="376"/>
      <c r="IO107" s="376"/>
      <c r="IP107" s="376"/>
      <c r="IQ107" s="376"/>
      <c r="IR107" s="376"/>
      <c r="IS107" s="376"/>
      <c r="IT107" s="376"/>
      <c r="IU107" s="376"/>
      <c r="IV107" s="376"/>
      <c r="IW107" s="376"/>
      <c r="IX107" s="376"/>
      <c r="IY107" s="376"/>
      <c r="IZ107" s="376"/>
      <c r="JA107" s="376"/>
      <c r="JB107" s="376"/>
      <c r="JC107" s="376"/>
      <c r="JD107" s="376"/>
      <c r="JE107" s="376"/>
      <c r="JF107" s="376"/>
      <c r="JG107" s="376"/>
      <c r="JH107" s="376"/>
      <c r="JI107" s="376"/>
      <c r="JJ107" s="376"/>
      <c r="JK107" s="376"/>
      <c r="JL107" s="376"/>
      <c r="JM107" s="376"/>
      <c r="JN107" s="376"/>
      <c r="JO107" s="376"/>
      <c r="JP107" s="376"/>
      <c r="JQ107" s="376"/>
      <c r="JR107" s="376"/>
      <c r="JS107" s="376"/>
      <c r="JT107" s="376"/>
      <c r="JU107" s="376"/>
      <c r="JV107" s="376"/>
      <c r="JW107" s="376"/>
      <c r="JX107" s="376"/>
      <c r="JY107" s="376"/>
      <c r="JZ107" s="376"/>
      <c r="KA107" s="376"/>
      <c r="KB107" s="376"/>
      <c r="KC107" s="376"/>
      <c r="KD107" s="376"/>
      <c r="KE107" s="376"/>
      <c r="KF107" s="376"/>
      <c r="KG107" s="376"/>
      <c r="KH107" s="376"/>
      <c r="KI107" s="376"/>
      <c r="KJ107" s="376"/>
      <c r="KK107" s="376"/>
      <c r="KL107" s="376"/>
      <c r="KM107" s="376"/>
      <c r="KN107" s="376"/>
      <c r="KO107" s="376"/>
      <c r="KP107" s="376"/>
      <c r="KQ107" s="376"/>
      <c r="KR107" s="376"/>
      <c r="KS107" s="376"/>
      <c r="KT107" s="376"/>
      <c r="KU107" s="376"/>
      <c r="KV107" s="376"/>
      <c r="KW107" s="376"/>
      <c r="KX107" s="376"/>
      <c r="KY107" s="376"/>
      <c r="KZ107" s="376"/>
      <c r="LA107" s="376"/>
      <c r="LB107" s="376"/>
      <c r="LC107" s="376"/>
      <c r="LD107" s="376"/>
      <c r="LE107" s="376"/>
      <c r="LF107" s="376"/>
      <c r="LG107" s="376"/>
      <c r="LH107" s="376"/>
      <c r="LI107" s="376"/>
    </row>
    <row r="108" spans="2:321">
      <c r="D108" s="74">
        <v>4197</v>
      </c>
      <c r="E108" s="78" t="s">
        <v>230</v>
      </c>
      <c r="F108" s="104"/>
      <c r="G108" s="105"/>
      <c r="H108" s="105"/>
      <c r="I108" s="105"/>
      <c r="J108" s="105"/>
      <c r="K108" s="105"/>
      <c r="L108" s="105"/>
      <c r="M108" s="105"/>
      <c r="N108" s="105"/>
      <c r="O108" s="105"/>
      <c r="P108" s="105"/>
      <c r="Q108" s="106"/>
      <c r="R108" s="104"/>
      <c r="S108" s="105"/>
      <c r="T108" s="105"/>
      <c r="U108" s="105"/>
      <c r="V108" s="105"/>
      <c r="W108" s="105"/>
      <c r="X108" s="105"/>
      <c r="Y108" s="105"/>
      <c r="Z108" s="105"/>
      <c r="AA108" s="105"/>
      <c r="AB108" s="105"/>
      <c r="AC108" s="106"/>
      <c r="AD108" s="104"/>
      <c r="AE108" s="105"/>
      <c r="AF108" s="105"/>
      <c r="AG108" s="105"/>
      <c r="AH108" s="105"/>
      <c r="AI108" s="105"/>
      <c r="AJ108" s="105"/>
      <c r="AK108" s="105"/>
      <c r="AL108" s="105"/>
      <c r="AM108" s="105"/>
      <c r="AN108" s="105"/>
      <c r="AO108" s="106"/>
      <c r="AP108" s="104"/>
      <c r="AQ108" s="105"/>
      <c r="AR108" s="105"/>
      <c r="AS108" s="105"/>
      <c r="AT108" s="105"/>
      <c r="AU108" s="105"/>
      <c r="AV108" s="105"/>
      <c r="AW108" s="105"/>
      <c r="AX108" s="105"/>
      <c r="AY108" s="105"/>
      <c r="AZ108" s="105"/>
      <c r="BA108" s="106"/>
      <c r="BB108" s="104"/>
      <c r="BC108" s="105"/>
      <c r="BD108" s="105"/>
      <c r="BE108" s="105"/>
      <c r="BF108" s="105"/>
      <c r="BG108" s="105"/>
      <c r="BH108" s="105"/>
      <c r="BI108" s="105"/>
      <c r="BJ108" s="105"/>
      <c r="BK108" s="105"/>
      <c r="BL108" s="105"/>
      <c r="BM108" s="106"/>
      <c r="BN108" s="104"/>
      <c r="BO108" s="105"/>
      <c r="BP108" s="105"/>
      <c r="BQ108" s="105"/>
      <c r="BR108" s="105"/>
      <c r="BS108" s="105"/>
      <c r="BT108" s="105"/>
      <c r="BU108" s="105"/>
      <c r="BV108" s="105"/>
      <c r="BW108" s="105"/>
      <c r="BX108" s="105"/>
      <c r="BY108" s="106"/>
      <c r="BZ108" s="104"/>
      <c r="CA108" s="105"/>
      <c r="CB108" s="105"/>
      <c r="CC108" s="105"/>
      <c r="CD108" s="105"/>
      <c r="CE108" s="105"/>
      <c r="CF108" s="105"/>
      <c r="CG108" s="105"/>
      <c r="CH108" s="105"/>
      <c r="CI108" s="105"/>
      <c r="CJ108" s="105"/>
      <c r="CK108" s="105"/>
      <c r="CL108" s="104">
        <v>33.340000000000003</v>
      </c>
      <c r="CM108" s="105">
        <v>33.340000000000003</v>
      </c>
      <c r="CN108" s="105">
        <v>33.340000000000003</v>
      </c>
      <c r="CO108" s="105">
        <v>33.340000000000003</v>
      </c>
      <c r="CP108" s="105">
        <v>33.340000000000003</v>
      </c>
      <c r="CQ108" s="105">
        <v>33.340000000000003</v>
      </c>
      <c r="CR108" s="105">
        <v>0</v>
      </c>
      <c r="CS108" s="105">
        <v>33.340000000000003</v>
      </c>
      <c r="CT108" s="105">
        <v>16.670000000000002</v>
      </c>
      <c r="CU108" s="105">
        <v>0</v>
      </c>
      <c r="CV108" s="105">
        <v>16.670000000000002</v>
      </c>
      <c r="CW108" s="106">
        <v>0</v>
      </c>
      <c r="CX108" s="104">
        <v>41.67</v>
      </c>
      <c r="CY108" s="105">
        <v>291.67</v>
      </c>
      <c r="CZ108" s="105">
        <v>161.66999999999999</v>
      </c>
      <c r="DA108" s="105">
        <v>66.67</v>
      </c>
      <c r="DB108" s="105">
        <v>66.67</v>
      </c>
      <c r="DC108" s="105">
        <v>291.67</v>
      </c>
      <c r="DD108" s="105">
        <v>41.67</v>
      </c>
      <c r="DE108" s="105">
        <v>41.67</v>
      </c>
      <c r="DF108" s="105">
        <v>41.67</v>
      </c>
      <c r="DG108" s="105">
        <v>41.67</v>
      </c>
      <c r="DH108" s="105">
        <v>41.67</v>
      </c>
      <c r="DI108" s="106">
        <v>319.88</v>
      </c>
      <c r="DJ108" s="104">
        <v>41.67</v>
      </c>
      <c r="DK108" s="105">
        <v>291.67</v>
      </c>
      <c r="DL108" s="105">
        <v>161.67000000000002</v>
      </c>
      <c r="DM108" s="105">
        <v>66.67</v>
      </c>
      <c r="DN108" s="105">
        <v>66.67</v>
      </c>
      <c r="DO108" s="105">
        <v>291.67</v>
      </c>
      <c r="DP108" s="105">
        <v>41.67</v>
      </c>
      <c r="DQ108" s="105">
        <v>41.67</v>
      </c>
      <c r="DR108" s="105">
        <v>41.67</v>
      </c>
      <c r="DS108" s="105">
        <v>41.67</v>
      </c>
      <c r="DT108" s="105">
        <v>41.67</v>
      </c>
      <c r="DU108" s="106">
        <v>41.63</v>
      </c>
      <c r="DV108" s="337">
        <v>41.67</v>
      </c>
      <c r="DW108" s="337">
        <v>41.67</v>
      </c>
      <c r="DX108" s="337">
        <v>41.67</v>
      </c>
      <c r="DY108" s="337">
        <v>41.67</v>
      </c>
      <c r="DZ108" s="370">
        <v>941.67</v>
      </c>
      <c r="EB108" s="373"/>
      <c r="EC108" s="373"/>
      <c r="ED108" s="373"/>
      <c r="EE108" s="373"/>
      <c r="EF108" s="373"/>
      <c r="EG108" s="373"/>
      <c r="EH108" s="376"/>
      <c r="EI108" s="376"/>
      <c r="EJ108" s="376"/>
      <c r="EK108" s="376"/>
      <c r="EL108" s="376"/>
      <c r="EM108" s="376"/>
      <c r="EN108" s="376"/>
      <c r="EO108" s="376"/>
      <c r="EP108" s="376"/>
      <c r="EQ108" s="376"/>
      <c r="ER108" s="376"/>
      <c r="ES108" s="376"/>
      <c r="ET108" s="376"/>
      <c r="EU108" s="376"/>
      <c r="EV108" s="376"/>
      <c r="EW108" s="376"/>
      <c r="EX108" s="376"/>
      <c r="EY108" s="376"/>
      <c r="EZ108" s="376"/>
      <c r="FA108" s="376"/>
      <c r="FB108" s="376"/>
      <c r="FC108" s="376"/>
      <c r="FD108" s="376"/>
      <c r="FE108" s="376"/>
      <c r="FF108" s="376"/>
      <c r="FG108" s="376"/>
      <c r="FH108" s="376"/>
      <c r="FI108" s="376"/>
      <c r="FJ108" s="376"/>
      <c r="FK108" s="376"/>
      <c r="FL108" s="376"/>
      <c r="FM108" s="376"/>
      <c r="FN108" s="376"/>
      <c r="FO108" s="376"/>
      <c r="FP108" s="376"/>
      <c r="FQ108" s="376"/>
      <c r="FR108" s="376"/>
      <c r="FS108" s="376"/>
      <c r="FT108" s="376"/>
      <c r="FU108" s="376"/>
      <c r="FV108" s="376"/>
      <c r="FW108" s="376"/>
      <c r="FX108" s="376"/>
      <c r="FY108" s="376"/>
      <c r="FZ108" s="376"/>
      <c r="GA108" s="376"/>
      <c r="GB108" s="376"/>
      <c r="GC108" s="376"/>
      <c r="GD108" s="376"/>
      <c r="GE108" s="376"/>
      <c r="GF108" s="376"/>
      <c r="GG108" s="376"/>
      <c r="GH108" s="376"/>
      <c r="GI108" s="376"/>
      <c r="GJ108" s="376"/>
      <c r="GK108" s="376"/>
      <c r="GL108" s="376"/>
      <c r="GM108" s="376"/>
      <c r="GN108" s="376"/>
      <c r="GO108" s="376"/>
      <c r="GP108" s="376"/>
      <c r="GQ108" s="376"/>
      <c r="GR108" s="376"/>
      <c r="GS108" s="376"/>
      <c r="GT108" s="376"/>
      <c r="GU108" s="376"/>
      <c r="GV108" s="376"/>
      <c r="GW108" s="376"/>
      <c r="GX108" s="376"/>
      <c r="GY108" s="376"/>
      <c r="GZ108" s="376"/>
      <c r="HA108" s="376"/>
      <c r="HB108" s="376"/>
      <c r="HC108" s="376"/>
      <c r="HD108" s="376"/>
      <c r="HE108" s="376"/>
      <c r="HF108" s="376"/>
      <c r="HG108" s="376"/>
      <c r="HH108" s="376"/>
      <c r="HI108" s="376"/>
      <c r="HJ108" s="376"/>
      <c r="HK108" s="376"/>
      <c r="HL108" s="376"/>
      <c r="HM108" s="376"/>
      <c r="HN108" s="376"/>
      <c r="HO108" s="376"/>
      <c r="HP108" s="376"/>
      <c r="HQ108" s="376"/>
      <c r="HR108" s="376"/>
      <c r="HS108" s="376"/>
      <c r="HT108" s="376"/>
      <c r="HU108" s="376"/>
      <c r="HV108" s="376"/>
      <c r="HW108" s="376"/>
      <c r="HX108" s="376"/>
      <c r="HY108" s="376"/>
      <c r="HZ108" s="376"/>
      <c r="IA108" s="376"/>
      <c r="IB108" s="376"/>
      <c r="IC108" s="376"/>
      <c r="ID108" s="376"/>
      <c r="IE108" s="376"/>
      <c r="IF108" s="376"/>
      <c r="IG108" s="376"/>
      <c r="IH108" s="376"/>
      <c r="II108" s="376"/>
      <c r="IJ108" s="376"/>
      <c r="IK108" s="376"/>
      <c r="IL108" s="376"/>
      <c r="IM108" s="376"/>
      <c r="IN108" s="376"/>
      <c r="IO108" s="376"/>
      <c r="IP108" s="376"/>
      <c r="IQ108" s="376"/>
      <c r="IR108" s="376"/>
      <c r="IS108" s="376"/>
      <c r="IT108" s="376"/>
      <c r="IU108" s="376"/>
      <c r="IV108" s="376"/>
      <c r="IW108" s="376"/>
      <c r="IX108" s="376"/>
      <c r="IY108" s="376"/>
      <c r="IZ108" s="376"/>
      <c r="JA108" s="376"/>
      <c r="JB108" s="376"/>
      <c r="JC108" s="376"/>
      <c r="JD108" s="376"/>
      <c r="JE108" s="376"/>
      <c r="JF108" s="376"/>
      <c r="JG108" s="376"/>
      <c r="JH108" s="376"/>
      <c r="JI108" s="376"/>
      <c r="JJ108" s="376"/>
      <c r="JK108" s="376"/>
      <c r="JL108" s="376"/>
      <c r="JM108" s="376"/>
      <c r="JN108" s="376"/>
      <c r="JO108" s="376"/>
      <c r="JP108" s="376"/>
      <c r="JQ108" s="376"/>
      <c r="JR108" s="376"/>
      <c r="JS108" s="376"/>
      <c r="JT108" s="376"/>
      <c r="JU108" s="376"/>
      <c r="JV108" s="376"/>
      <c r="JW108" s="376"/>
      <c r="JX108" s="376"/>
      <c r="JY108" s="376"/>
      <c r="JZ108" s="376"/>
      <c r="KA108" s="376"/>
      <c r="KB108" s="376"/>
      <c r="KC108" s="376"/>
      <c r="KD108" s="376"/>
      <c r="KE108" s="376"/>
      <c r="KF108" s="376"/>
      <c r="KG108" s="376"/>
      <c r="KH108" s="376"/>
      <c r="KI108" s="376"/>
      <c r="KJ108" s="376"/>
      <c r="KK108" s="376"/>
      <c r="KL108" s="376"/>
      <c r="KM108" s="376"/>
      <c r="KN108" s="376"/>
      <c r="KO108" s="376"/>
      <c r="KP108" s="376"/>
      <c r="KQ108" s="376"/>
      <c r="KR108" s="376"/>
      <c r="KS108" s="376"/>
      <c r="KT108" s="376"/>
      <c r="KU108" s="376"/>
      <c r="KV108" s="376"/>
      <c r="KW108" s="376"/>
      <c r="KX108" s="376"/>
      <c r="KY108" s="376"/>
      <c r="KZ108" s="376"/>
      <c r="LA108" s="376"/>
      <c r="LB108" s="376"/>
      <c r="LC108" s="376"/>
      <c r="LD108" s="376"/>
      <c r="LE108" s="376"/>
      <c r="LF108" s="376"/>
      <c r="LG108" s="376"/>
      <c r="LH108" s="376"/>
      <c r="LI108" s="376"/>
    </row>
    <row r="109" spans="2:321">
      <c r="D109" s="74">
        <v>4198</v>
      </c>
      <c r="E109" s="78" t="s">
        <v>51</v>
      </c>
      <c r="F109" s="104"/>
      <c r="G109" s="105"/>
      <c r="H109" s="105"/>
      <c r="I109" s="105"/>
      <c r="J109" s="105"/>
      <c r="K109" s="105"/>
      <c r="L109" s="105"/>
      <c r="M109" s="105"/>
      <c r="N109" s="105"/>
      <c r="O109" s="105"/>
      <c r="P109" s="105"/>
      <c r="Q109" s="106"/>
      <c r="R109" s="104"/>
      <c r="S109" s="105"/>
      <c r="T109" s="105"/>
      <c r="U109" s="105"/>
      <c r="V109" s="105"/>
      <c r="W109" s="105"/>
      <c r="X109" s="105"/>
      <c r="Y109" s="105"/>
      <c r="Z109" s="105"/>
      <c r="AA109" s="105"/>
      <c r="AB109" s="105"/>
      <c r="AC109" s="106"/>
      <c r="AD109" s="104"/>
      <c r="AE109" s="105"/>
      <c r="AF109" s="105"/>
      <c r="AG109" s="105"/>
      <c r="AH109" s="105"/>
      <c r="AI109" s="105"/>
      <c r="AJ109" s="105"/>
      <c r="AK109" s="105"/>
      <c r="AL109" s="105"/>
      <c r="AM109" s="105"/>
      <c r="AN109" s="105"/>
      <c r="AO109" s="106"/>
      <c r="AP109" s="104"/>
      <c r="AQ109" s="105"/>
      <c r="AR109" s="105"/>
      <c r="AS109" s="105"/>
      <c r="AT109" s="105"/>
      <c r="AU109" s="105"/>
      <c r="AV109" s="105"/>
      <c r="AW109" s="105"/>
      <c r="AX109" s="105"/>
      <c r="AY109" s="105"/>
      <c r="AZ109" s="105"/>
      <c r="BA109" s="106"/>
      <c r="BB109" s="104"/>
      <c r="BC109" s="105"/>
      <c r="BD109" s="105"/>
      <c r="BE109" s="105"/>
      <c r="BF109" s="105"/>
      <c r="BG109" s="105"/>
      <c r="BH109" s="105"/>
      <c r="BI109" s="105"/>
      <c r="BJ109" s="105"/>
      <c r="BK109" s="105"/>
      <c r="BL109" s="105"/>
      <c r="BM109" s="106"/>
      <c r="BN109" s="104"/>
      <c r="BO109" s="105"/>
      <c r="BP109" s="105"/>
      <c r="BQ109" s="105"/>
      <c r="BR109" s="105"/>
      <c r="BS109" s="105"/>
      <c r="BT109" s="105"/>
      <c r="BU109" s="105"/>
      <c r="BV109" s="105"/>
      <c r="BW109" s="105"/>
      <c r="BX109" s="105"/>
      <c r="BY109" s="106"/>
      <c r="BZ109" s="104"/>
      <c r="CA109" s="105"/>
      <c r="CB109" s="105"/>
      <c r="CC109" s="105"/>
      <c r="CD109" s="105"/>
      <c r="CE109" s="105"/>
      <c r="CF109" s="105"/>
      <c r="CG109" s="105"/>
      <c r="CH109" s="105"/>
      <c r="CI109" s="105"/>
      <c r="CJ109" s="105"/>
      <c r="CK109" s="105"/>
      <c r="CL109" s="104">
        <v>283.26</v>
      </c>
      <c r="CM109" s="105">
        <v>288.33</v>
      </c>
      <c r="CN109" s="105">
        <v>313.27</v>
      </c>
      <c r="CO109" s="105">
        <v>343.33</v>
      </c>
      <c r="CP109" s="105">
        <v>280</v>
      </c>
      <c r="CQ109" s="105">
        <v>313.33999999999997</v>
      </c>
      <c r="CR109" s="105">
        <v>285</v>
      </c>
      <c r="CS109" s="105">
        <v>353.33</v>
      </c>
      <c r="CT109" s="105">
        <v>280</v>
      </c>
      <c r="CU109" s="105">
        <v>291</v>
      </c>
      <c r="CV109" s="105">
        <v>830</v>
      </c>
      <c r="CW109" s="106">
        <v>1054.77</v>
      </c>
      <c r="CX109" s="104">
        <v>325.01</v>
      </c>
      <c r="CY109" s="105">
        <v>1449.4</v>
      </c>
      <c r="CZ109" s="105">
        <v>801.17</v>
      </c>
      <c r="DA109" s="105">
        <v>802.67</v>
      </c>
      <c r="DB109" s="105">
        <v>525.79999999999995</v>
      </c>
      <c r="DC109" s="105">
        <v>921.28</v>
      </c>
      <c r="DD109" s="105">
        <v>968.16</v>
      </c>
      <c r="DE109" s="105">
        <v>1235.76</v>
      </c>
      <c r="DF109" s="105">
        <v>1464.94</v>
      </c>
      <c r="DG109" s="105">
        <v>1103.46</v>
      </c>
      <c r="DH109" s="105">
        <v>876.77</v>
      </c>
      <c r="DI109" s="106">
        <v>2647.24</v>
      </c>
      <c r="DJ109" s="104">
        <v>325.01</v>
      </c>
      <c r="DK109" s="105">
        <v>1419.3999999999999</v>
      </c>
      <c r="DL109" s="105">
        <v>831.17000000000007</v>
      </c>
      <c r="DM109" s="105">
        <v>802.67</v>
      </c>
      <c r="DN109" s="105">
        <v>525.79999999999995</v>
      </c>
      <c r="DO109" s="105">
        <v>921.28000000000009</v>
      </c>
      <c r="DP109" s="105">
        <v>798.71</v>
      </c>
      <c r="DQ109" s="105">
        <v>1405.2099999999998</v>
      </c>
      <c r="DR109" s="105">
        <v>1454.9400000000003</v>
      </c>
      <c r="DS109" s="105">
        <v>1113.4599999999998</v>
      </c>
      <c r="DT109" s="105">
        <v>876.77</v>
      </c>
      <c r="DU109" s="106">
        <v>3010.4399999999996</v>
      </c>
      <c r="DV109" s="337">
        <v>245.01</v>
      </c>
      <c r="DW109" s="337">
        <v>954.08999999999992</v>
      </c>
      <c r="DX109" s="337">
        <v>1024.1499999999996</v>
      </c>
      <c r="DY109" s="337">
        <v>656.57999999999981</v>
      </c>
      <c r="DZ109" s="370">
        <v>1660.12</v>
      </c>
      <c r="EB109" s="373"/>
      <c r="EC109" s="373"/>
      <c r="ED109" s="373"/>
      <c r="EE109" s="373"/>
      <c r="EF109" s="373"/>
      <c r="EG109" s="373"/>
      <c r="EH109" s="376"/>
      <c r="EI109" s="376"/>
      <c r="EJ109" s="376"/>
      <c r="EK109" s="376"/>
      <c r="EL109" s="376"/>
      <c r="EM109" s="376"/>
      <c r="EN109" s="376"/>
      <c r="EO109" s="376"/>
      <c r="EP109" s="376"/>
      <c r="EQ109" s="376"/>
      <c r="ER109" s="376"/>
      <c r="ES109" s="376"/>
      <c r="ET109" s="376"/>
      <c r="EU109" s="376"/>
      <c r="EV109" s="376"/>
      <c r="EW109" s="376"/>
      <c r="EX109" s="376"/>
      <c r="EY109" s="376"/>
      <c r="EZ109" s="376"/>
      <c r="FA109" s="376"/>
      <c r="FB109" s="376"/>
      <c r="FC109" s="376"/>
      <c r="FD109" s="376"/>
      <c r="FE109" s="376"/>
      <c r="FF109" s="376"/>
      <c r="FG109" s="376"/>
      <c r="FH109" s="376"/>
      <c r="FI109" s="376"/>
      <c r="FJ109" s="376"/>
      <c r="FK109" s="376"/>
      <c r="FL109" s="376"/>
      <c r="FM109" s="376"/>
      <c r="FN109" s="376"/>
      <c r="FO109" s="376"/>
      <c r="FP109" s="376"/>
      <c r="FQ109" s="376"/>
      <c r="FR109" s="376"/>
      <c r="FS109" s="376"/>
      <c r="FT109" s="376"/>
      <c r="FU109" s="376"/>
      <c r="FV109" s="376"/>
      <c r="FW109" s="376"/>
      <c r="FX109" s="376"/>
      <c r="FY109" s="376"/>
      <c r="FZ109" s="376"/>
      <c r="GA109" s="376"/>
      <c r="GB109" s="376"/>
      <c r="GC109" s="376"/>
      <c r="GD109" s="376"/>
      <c r="GE109" s="376"/>
      <c r="GF109" s="376"/>
      <c r="GG109" s="376"/>
      <c r="GH109" s="376"/>
      <c r="GI109" s="376"/>
      <c r="GJ109" s="376"/>
      <c r="GK109" s="376"/>
      <c r="GL109" s="376"/>
      <c r="GM109" s="376"/>
      <c r="GN109" s="376"/>
      <c r="GO109" s="376"/>
      <c r="GP109" s="376"/>
      <c r="GQ109" s="376"/>
      <c r="GR109" s="376"/>
      <c r="GS109" s="376"/>
      <c r="GT109" s="376"/>
      <c r="GU109" s="376"/>
      <c r="GV109" s="376"/>
      <c r="GW109" s="376"/>
      <c r="GX109" s="376"/>
      <c r="GY109" s="376"/>
      <c r="GZ109" s="376"/>
      <c r="HA109" s="376"/>
      <c r="HB109" s="376"/>
      <c r="HC109" s="376"/>
      <c r="HD109" s="376"/>
      <c r="HE109" s="376"/>
      <c r="HF109" s="376"/>
      <c r="HG109" s="376"/>
      <c r="HH109" s="376"/>
      <c r="HI109" s="376"/>
      <c r="HJ109" s="376"/>
      <c r="HK109" s="376"/>
      <c r="HL109" s="376"/>
      <c r="HM109" s="376"/>
      <c r="HN109" s="376"/>
      <c r="HO109" s="376"/>
      <c r="HP109" s="376"/>
      <c r="HQ109" s="376"/>
      <c r="HR109" s="376"/>
      <c r="HS109" s="376"/>
      <c r="HT109" s="376"/>
      <c r="HU109" s="376"/>
      <c r="HV109" s="376"/>
      <c r="HW109" s="376"/>
      <c r="HX109" s="376"/>
      <c r="HY109" s="376"/>
      <c r="HZ109" s="376"/>
      <c r="IA109" s="376"/>
      <c r="IB109" s="376"/>
      <c r="IC109" s="376"/>
      <c r="ID109" s="376"/>
      <c r="IE109" s="376"/>
      <c r="IF109" s="376"/>
      <c r="IG109" s="376"/>
      <c r="IH109" s="376"/>
      <c r="II109" s="376"/>
      <c r="IJ109" s="376"/>
      <c r="IK109" s="376"/>
      <c r="IL109" s="376"/>
      <c r="IM109" s="376"/>
      <c r="IN109" s="376"/>
      <c r="IO109" s="376"/>
      <c r="IP109" s="376"/>
      <c r="IQ109" s="376"/>
      <c r="IR109" s="376"/>
      <c r="IS109" s="376"/>
      <c r="IT109" s="376"/>
      <c r="IU109" s="376"/>
      <c r="IV109" s="376"/>
      <c r="IW109" s="376"/>
      <c r="IX109" s="376"/>
      <c r="IY109" s="376"/>
      <c r="IZ109" s="376"/>
      <c r="JA109" s="376"/>
      <c r="JB109" s="376"/>
      <c r="JC109" s="376"/>
      <c r="JD109" s="376"/>
      <c r="JE109" s="376"/>
      <c r="JF109" s="376"/>
      <c r="JG109" s="376"/>
      <c r="JH109" s="376"/>
      <c r="JI109" s="376"/>
      <c r="JJ109" s="376"/>
      <c r="JK109" s="376"/>
      <c r="JL109" s="376"/>
      <c r="JM109" s="376"/>
      <c r="JN109" s="376"/>
      <c r="JO109" s="376"/>
      <c r="JP109" s="376"/>
      <c r="JQ109" s="376"/>
      <c r="JR109" s="376"/>
      <c r="JS109" s="376"/>
      <c r="JT109" s="376"/>
      <c r="JU109" s="376"/>
      <c r="JV109" s="376"/>
      <c r="JW109" s="376"/>
      <c r="JX109" s="376"/>
      <c r="JY109" s="376"/>
      <c r="JZ109" s="376"/>
      <c r="KA109" s="376"/>
      <c r="KB109" s="376"/>
      <c r="KC109" s="376"/>
      <c r="KD109" s="376"/>
      <c r="KE109" s="376"/>
      <c r="KF109" s="376"/>
      <c r="KG109" s="376"/>
      <c r="KH109" s="376"/>
      <c r="KI109" s="376"/>
      <c r="KJ109" s="376"/>
      <c r="KK109" s="376"/>
      <c r="KL109" s="376"/>
      <c r="KM109" s="376"/>
      <c r="KN109" s="376"/>
      <c r="KO109" s="376"/>
      <c r="KP109" s="376"/>
      <c r="KQ109" s="376"/>
      <c r="KR109" s="376"/>
      <c r="KS109" s="376"/>
      <c r="KT109" s="376"/>
      <c r="KU109" s="376"/>
      <c r="KV109" s="376"/>
      <c r="KW109" s="376"/>
      <c r="KX109" s="376"/>
      <c r="KY109" s="376"/>
      <c r="KZ109" s="376"/>
      <c r="LA109" s="376"/>
      <c r="LB109" s="376"/>
      <c r="LC109" s="376"/>
      <c r="LD109" s="376"/>
      <c r="LE109" s="376"/>
      <c r="LF109" s="376"/>
      <c r="LG109" s="376"/>
      <c r="LH109" s="376"/>
      <c r="LI109" s="376"/>
    </row>
    <row r="110" spans="2:321">
      <c r="D110" s="74">
        <v>4199</v>
      </c>
      <c r="E110" s="78" t="s">
        <v>232</v>
      </c>
      <c r="F110" s="104"/>
      <c r="G110" s="105"/>
      <c r="H110" s="105"/>
      <c r="I110" s="105"/>
      <c r="J110" s="105"/>
      <c r="K110" s="105"/>
      <c r="L110" s="105"/>
      <c r="M110" s="105"/>
      <c r="N110" s="105"/>
      <c r="O110" s="105"/>
      <c r="P110" s="105"/>
      <c r="Q110" s="106"/>
      <c r="R110" s="104"/>
      <c r="S110" s="105"/>
      <c r="T110" s="105"/>
      <c r="U110" s="105"/>
      <c r="V110" s="105"/>
      <c r="W110" s="105"/>
      <c r="X110" s="105"/>
      <c r="Y110" s="105"/>
      <c r="Z110" s="105"/>
      <c r="AA110" s="105"/>
      <c r="AB110" s="105"/>
      <c r="AC110" s="106"/>
      <c r="AD110" s="104"/>
      <c r="AE110" s="105"/>
      <c r="AF110" s="105"/>
      <c r="AG110" s="105"/>
      <c r="AH110" s="105"/>
      <c r="AI110" s="105"/>
      <c r="AJ110" s="105"/>
      <c r="AK110" s="105"/>
      <c r="AL110" s="105"/>
      <c r="AM110" s="105"/>
      <c r="AN110" s="105"/>
      <c r="AO110" s="106"/>
      <c r="AP110" s="104"/>
      <c r="AQ110" s="105"/>
      <c r="AR110" s="105"/>
      <c r="AS110" s="105"/>
      <c r="AT110" s="105"/>
      <c r="AU110" s="105"/>
      <c r="AV110" s="105"/>
      <c r="AW110" s="105"/>
      <c r="AX110" s="105"/>
      <c r="AY110" s="105"/>
      <c r="AZ110" s="105"/>
      <c r="BA110" s="106"/>
      <c r="BB110" s="104"/>
      <c r="BC110" s="105"/>
      <c r="BD110" s="105"/>
      <c r="BE110" s="105"/>
      <c r="BF110" s="105"/>
      <c r="BG110" s="105"/>
      <c r="BH110" s="105"/>
      <c r="BI110" s="105"/>
      <c r="BJ110" s="105"/>
      <c r="BK110" s="105"/>
      <c r="BL110" s="105"/>
      <c r="BM110" s="106"/>
      <c r="BN110" s="104"/>
      <c r="BO110" s="105"/>
      <c r="BP110" s="105"/>
      <c r="BQ110" s="105"/>
      <c r="BR110" s="105"/>
      <c r="BS110" s="105"/>
      <c r="BT110" s="105"/>
      <c r="BU110" s="105"/>
      <c r="BV110" s="105"/>
      <c r="BW110" s="105"/>
      <c r="BX110" s="105"/>
      <c r="BY110" s="106"/>
      <c r="BZ110" s="104"/>
      <c r="CA110" s="105"/>
      <c r="CB110" s="105"/>
      <c r="CC110" s="105"/>
      <c r="CD110" s="105"/>
      <c r="CE110" s="105"/>
      <c r="CF110" s="105"/>
      <c r="CG110" s="105"/>
      <c r="CH110" s="105"/>
      <c r="CI110" s="105"/>
      <c r="CJ110" s="105"/>
      <c r="CK110" s="105"/>
      <c r="CL110" s="104">
        <v>124892.60000000003</v>
      </c>
      <c r="CM110" s="105">
        <v>62482.520000000004</v>
      </c>
      <c r="CN110" s="105">
        <v>194087.13000000003</v>
      </c>
      <c r="CO110" s="105">
        <v>317008.53999999986</v>
      </c>
      <c r="CP110" s="105">
        <v>173934.78999999995</v>
      </c>
      <c r="CQ110" s="105">
        <v>213618.1899999998</v>
      </c>
      <c r="CR110" s="105">
        <v>232011.25999999995</v>
      </c>
      <c r="CS110" s="105">
        <v>185769.52999999988</v>
      </c>
      <c r="CT110" s="105">
        <v>151372.72000000006</v>
      </c>
      <c r="CU110" s="105">
        <v>249954.80999999979</v>
      </c>
      <c r="CV110" s="105">
        <v>248600.21999999962</v>
      </c>
      <c r="CW110" s="106">
        <v>644770.1599999998</v>
      </c>
      <c r="CX110" s="104">
        <v>107004.89</v>
      </c>
      <c r="CY110" s="105">
        <v>202626.26</v>
      </c>
      <c r="CZ110" s="105">
        <v>308901.21000000002</v>
      </c>
      <c r="DA110" s="105">
        <v>189125.13</v>
      </c>
      <c r="DB110" s="105">
        <v>1270565.8500000001</v>
      </c>
      <c r="DC110" s="105">
        <v>436538.33</v>
      </c>
      <c r="DD110" s="105">
        <v>205305.01</v>
      </c>
      <c r="DE110" s="105">
        <v>67993.62</v>
      </c>
      <c r="DF110" s="105">
        <v>899034.2</v>
      </c>
      <c r="DG110" s="105">
        <v>233376.06</v>
      </c>
      <c r="DH110" s="105">
        <v>322361</v>
      </c>
      <c r="DI110" s="106">
        <v>489220.76000000042</v>
      </c>
      <c r="DJ110" s="104">
        <v>87878.97</v>
      </c>
      <c r="DK110" s="105">
        <v>170909.60999999987</v>
      </c>
      <c r="DL110" s="105">
        <v>323034.66000000003</v>
      </c>
      <c r="DM110" s="105">
        <v>173808.61999999991</v>
      </c>
      <c r="DN110" s="105">
        <v>1244577.6300000008</v>
      </c>
      <c r="DO110" s="105">
        <v>166282.88</v>
      </c>
      <c r="DP110" s="105">
        <v>167618.01000000007</v>
      </c>
      <c r="DQ110" s="105">
        <v>97119.079999999973</v>
      </c>
      <c r="DR110" s="105">
        <v>223127.72000000006</v>
      </c>
      <c r="DS110" s="105">
        <v>155060.84000000003</v>
      </c>
      <c r="DT110" s="105">
        <v>150031.35999999996</v>
      </c>
      <c r="DU110" s="106">
        <v>547611.07999999926</v>
      </c>
      <c r="DV110" s="337">
        <v>307636.45000000007</v>
      </c>
      <c r="DW110" s="337">
        <v>214675.74999999977</v>
      </c>
      <c r="DX110" s="337">
        <v>142270.47</v>
      </c>
      <c r="DY110" s="337">
        <v>197509.72999999995</v>
      </c>
      <c r="DZ110" s="370">
        <v>688408.35</v>
      </c>
      <c r="EB110" s="373"/>
      <c r="EC110" s="373"/>
      <c r="ED110" s="373"/>
      <c r="EE110" s="373"/>
      <c r="EF110" s="373"/>
      <c r="EG110" s="373"/>
      <c r="EH110" s="376"/>
      <c r="EI110" s="376"/>
      <c r="EJ110" s="376"/>
      <c r="EK110" s="376"/>
      <c r="EL110" s="376"/>
      <c r="EM110" s="376"/>
      <c r="EN110" s="376"/>
      <c r="EO110" s="376"/>
      <c r="EP110" s="376"/>
      <c r="EQ110" s="376"/>
      <c r="ER110" s="376"/>
      <c r="ES110" s="376"/>
      <c r="ET110" s="376"/>
      <c r="EU110" s="376"/>
      <c r="EV110" s="376"/>
      <c r="EW110" s="376"/>
      <c r="EX110" s="376"/>
      <c r="EY110" s="376"/>
      <c r="EZ110" s="376"/>
      <c r="FA110" s="376"/>
      <c r="FB110" s="376"/>
      <c r="FC110" s="376"/>
      <c r="FD110" s="376"/>
      <c r="FE110" s="376"/>
      <c r="FF110" s="376"/>
      <c r="FG110" s="376"/>
      <c r="FH110" s="376"/>
      <c r="FI110" s="376"/>
      <c r="FJ110" s="376"/>
      <c r="FK110" s="376"/>
      <c r="FL110" s="376"/>
      <c r="FM110" s="376"/>
      <c r="FN110" s="376"/>
      <c r="FO110" s="376"/>
      <c r="FP110" s="376"/>
      <c r="FQ110" s="376"/>
      <c r="FR110" s="376"/>
      <c r="FS110" s="376"/>
      <c r="FT110" s="376"/>
      <c r="FU110" s="376"/>
      <c r="FV110" s="376"/>
      <c r="FW110" s="376"/>
      <c r="FX110" s="376"/>
      <c r="FY110" s="376"/>
      <c r="FZ110" s="376"/>
      <c r="GA110" s="376"/>
      <c r="GB110" s="376"/>
      <c r="GC110" s="376"/>
      <c r="GD110" s="376"/>
      <c r="GE110" s="376"/>
      <c r="GF110" s="376"/>
      <c r="GG110" s="376"/>
      <c r="GH110" s="376"/>
      <c r="GI110" s="376"/>
      <c r="GJ110" s="376"/>
      <c r="GK110" s="376"/>
      <c r="GL110" s="376"/>
      <c r="GM110" s="376"/>
      <c r="GN110" s="376"/>
      <c r="GO110" s="376"/>
      <c r="GP110" s="376"/>
      <c r="GQ110" s="376"/>
      <c r="GR110" s="376"/>
      <c r="GS110" s="376"/>
      <c r="GT110" s="376"/>
      <c r="GU110" s="376"/>
      <c r="GV110" s="376"/>
      <c r="GW110" s="376"/>
      <c r="GX110" s="376"/>
      <c r="GY110" s="376"/>
      <c r="GZ110" s="376"/>
      <c r="HA110" s="376"/>
      <c r="HB110" s="376"/>
      <c r="HC110" s="376"/>
      <c r="HD110" s="376"/>
      <c r="HE110" s="376"/>
      <c r="HF110" s="376"/>
      <c r="HG110" s="376"/>
      <c r="HH110" s="376"/>
      <c r="HI110" s="376"/>
      <c r="HJ110" s="376"/>
      <c r="HK110" s="376"/>
      <c r="HL110" s="376"/>
      <c r="HM110" s="376"/>
      <c r="HN110" s="376"/>
      <c r="HO110" s="376"/>
      <c r="HP110" s="376"/>
      <c r="HQ110" s="376"/>
      <c r="HR110" s="376"/>
      <c r="HS110" s="376"/>
      <c r="HT110" s="376"/>
      <c r="HU110" s="376"/>
      <c r="HV110" s="376"/>
      <c r="HW110" s="376"/>
      <c r="HX110" s="376"/>
      <c r="HY110" s="376"/>
      <c r="HZ110" s="376"/>
      <c r="IA110" s="376"/>
      <c r="IB110" s="376"/>
      <c r="IC110" s="376"/>
      <c r="ID110" s="376"/>
      <c r="IE110" s="376"/>
      <c r="IF110" s="376"/>
      <c r="IG110" s="376"/>
      <c r="IH110" s="376"/>
      <c r="II110" s="376"/>
      <c r="IJ110" s="376"/>
      <c r="IK110" s="376"/>
      <c r="IL110" s="376"/>
      <c r="IM110" s="376"/>
      <c r="IN110" s="376"/>
      <c r="IO110" s="376"/>
      <c r="IP110" s="376"/>
      <c r="IQ110" s="376"/>
      <c r="IR110" s="376"/>
      <c r="IS110" s="376"/>
      <c r="IT110" s="376"/>
      <c r="IU110" s="376"/>
      <c r="IV110" s="376"/>
      <c r="IW110" s="376"/>
      <c r="IX110" s="376"/>
      <c r="IY110" s="376"/>
      <c r="IZ110" s="376"/>
      <c r="JA110" s="376"/>
      <c r="JB110" s="376"/>
      <c r="JC110" s="376"/>
      <c r="JD110" s="376"/>
      <c r="JE110" s="376"/>
      <c r="JF110" s="376"/>
      <c r="JG110" s="376"/>
      <c r="JH110" s="376"/>
      <c r="JI110" s="376"/>
      <c r="JJ110" s="376"/>
      <c r="JK110" s="376"/>
      <c r="JL110" s="376"/>
      <c r="JM110" s="376"/>
      <c r="JN110" s="376"/>
      <c r="JO110" s="376"/>
      <c r="JP110" s="376"/>
      <c r="JQ110" s="376"/>
      <c r="JR110" s="376"/>
      <c r="JS110" s="376"/>
      <c r="JT110" s="376"/>
      <c r="JU110" s="376"/>
      <c r="JV110" s="376"/>
      <c r="JW110" s="376"/>
      <c r="JX110" s="376"/>
      <c r="JY110" s="376"/>
      <c r="JZ110" s="376"/>
      <c r="KA110" s="376"/>
      <c r="KB110" s="376"/>
      <c r="KC110" s="376"/>
      <c r="KD110" s="376"/>
      <c r="KE110" s="376"/>
      <c r="KF110" s="376"/>
      <c r="KG110" s="376"/>
      <c r="KH110" s="376"/>
      <c r="KI110" s="376"/>
      <c r="KJ110" s="376"/>
      <c r="KK110" s="376"/>
      <c r="KL110" s="376"/>
      <c r="KM110" s="376"/>
      <c r="KN110" s="376"/>
      <c r="KO110" s="376"/>
      <c r="KP110" s="376"/>
      <c r="KQ110" s="376"/>
      <c r="KR110" s="376"/>
      <c r="KS110" s="376"/>
      <c r="KT110" s="376"/>
      <c r="KU110" s="376"/>
      <c r="KV110" s="376"/>
      <c r="KW110" s="376"/>
      <c r="KX110" s="376"/>
      <c r="KY110" s="376"/>
      <c r="KZ110" s="376"/>
      <c r="LA110" s="376"/>
      <c r="LB110" s="376"/>
      <c r="LC110" s="376"/>
      <c r="LD110" s="376"/>
      <c r="LE110" s="376"/>
      <c r="LF110" s="376"/>
      <c r="LG110" s="376"/>
      <c r="LH110" s="376"/>
      <c r="LI110" s="376"/>
    </row>
    <row r="111" spans="2:321">
      <c r="B111" s="74">
        <v>42</v>
      </c>
      <c r="C111" s="74" t="s">
        <v>96</v>
      </c>
      <c r="E111" s="78" t="s">
        <v>234</v>
      </c>
      <c r="F111" s="104"/>
      <c r="G111" s="105"/>
      <c r="H111" s="105"/>
      <c r="I111" s="105"/>
      <c r="J111" s="105"/>
      <c r="K111" s="105"/>
      <c r="L111" s="105"/>
      <c r="M111" s="105"/>
      <c r="N111" s="105"/>
      <c r="O111" s="105"/>
      <c r="P111" s="105"/>
      <c r="Q111" s="106"/>
      <c r="R111" s="104"/>
      <c r="S111" s="105"/>
      <c r="T111" s="105"/>
      <c r="U111" s="105"/>
      <c r="V111" s="105"/>
      <c r="W111" s="105"/>
      <c r="X111" s="105"/>
      <c r="Y111" s="105"/>
      <c r="Z111" s="105"/>
      <c r="AA111" s="105"/>
      <c r="AB111" s="105"/>
      <c r="AC111" s="106"/>
      <c r="AD111" s="104"/>
      <c r="AE111" s="105"/>
      <c r="AF111" s="105"/>
      <c r="AG111" s="105"/>
      <c r="AH111" s="105"/>
      <c r="AI111" s="105"/>
      <c r="AJ111" s="105"/>
      <c r="AK111" s="105"/>
      <c r="AL111" s="105"/>
      <c r="AM111" s="105"/>
      <c r="AN111" s="105"/>
      <c r="AO111" s="106"/>
      <c r="AP111" s="104"/>
      <c r="AQ111" s="105"/>
      <c r="AR111" s="105"/>
      <c r="AS111" s="105"/>
      <c r="AT111" s="105"/>
      <c r="AU111" s="105"/>
      <c r="AV111" s="105"/>
      <c r="AW111" s="105"/>
      <c r="AX111" s="105"/>
      <c r="AY111" s="105"/>
      <c r="AZ111" s="105"/>
      <c r="BA111" s="106"/>
      <c r="BB111" s="104"/>
      <c r="BC111" s="105"/>
      <c r="BD111" s="105"/>
      <c r="BE111" s="105"/>
      <c r="BF111" s="105"/>
      <c r="BG111" s="105"/>
      <c r="BH111" s="105"/>
      <c r="BI111" s="105"/>
      <c r="BJ111" s="105"/>
      <c r="BK111" s="105"/>
      <c r="BL111" s="105"/>
      <c r="BM111" s="106"/>
      <c r="BN111" s="104"/>
      <c r="BO111" s="105"/>
      <c r="BP111" s="105"/>
      <c r="BQ111" s="105"/>
      <c r="BR111" s="105"/>
      <c r="BS111" s="105"/>
      <c r="BT111" s="105"/>
      <c r="BU111" s="105"/>
      <c r="BV111" s="105"/>
      <c r="BW111" s="105"/>
      <c r="BX111" s="105"/>
      <c r="BY111" s="106"/>
      <c r="BZ111" s="104"/>
      <c r="CA111" s="105"/>
      <c r="CB111" s="105"/>
      <c r="CC111" s="105"/>
      <c r="CD111" s="105"/>
      <c r="CE111" s="105"/>
      <c r="CF111" s="105"/>
      <c r="CG111" s="105"/>
      <c r="CH111" s="105"/>
      <c r="CI111" s="105"/>
      <c r="CJ111" s="105"/>
      <c r="CK111" s="105"/>
      <c r="CL111" s="104">
        <v>38151243.679999985</v>
      </c>
      <c r="CM111" s="105">
        <v>42304307.499999993</v>
      </c>
      <c r="CN111" s="105">
        <v>40495852.529999986</v>
      </c>
      <c r="CO111" s="105">
        <v>40445889.589999996</v>
      </c>
      <c r="CP111" s="105">
        <v>39916624.779999986</v>
      </c>
      <c r="CQ111" s="105">
        <v>39873840.350000001</v>
      </c>
      <c r="CR111" s="105">
        <v>39783817.739999995</v>
      </c>
      <c r="CS111" s="105">
        <v>39183217.88000001</v>
      </c>
      <c r="CT111" s="105">
        <v>40139584.429999992</v>
      </c>
      <c r="CU111" s="105">
        <v>39790180.209999986</v>
      </c>
      <c r="CV111" s="105">
        <v>39831268.440000013</v>
      </c>
      <c r="CW111" s="106">
        <v>43051593.350000009</v>
      </c>
      <c r="CX111" s="104">
        <v>39555878.579999991</v>
      </c>
      <c r="CY111" s="105">
        <v>41425187.059999995</v>
      </c>
      <c r="CZ111" s="105">
        <v>41909906.139999978</v>
      </c>
      <c r="DA111" s="105">
        <v>40423629.729999989</v>
      </c>
      <c r="DB111" s="105">
        <v>40506895.870000027</v>
      </c>
      <c r="DC111" s="105">
        <v>40386120.24000001</v>
      </c>
      <c r="DD111" s="105">
        <v>42646776.50999999</v>
      </c>
      <c r="DE111" s="105">
        <v>41817476.330000013</v>
      </c>
      <c r="DF111" s="105">
        <v>39292859.510000005</v>
      </c>
      <c r="DG111" s="105">
        <v>40455528.219999991</v>
      </c>
      <c r="DH111" s="105">
        <v>40886054.279999994</v>
      </c>
      <c r="DI111" s="106">
        <v>42841697.649999999</v>
      </c>
      <c r="DJ111" s="104">
        <v>39786085.87000002</v>
      </c>
      <c r="DK111" s="105">
        <v>40069751.660000004</v>
      </c>
      <c r="DL111" s="105">
        <v>40864096.719999999</v>
      </c>
      <c r="DM111" s="105">
        <v>40502347.820000008</v>
      </c>
      <c r="DN111" s="105">
        <v>40971406.99000001</v>
      </c>
      <c r="DO111" s="105">
        <v>40988719.57</v>
      </c>
      <c r="DP111" s="105">
        <v>40367487.210000023</v>
      </c>
      <c r="DQ111" s="105">
        <v>39162482.690000027</v>
      </c>
      <c r="DR111" s="105">
        <v>41715778.810000032</v>
      </c>
      <c r="DS111" s="105">
        <v>40336270.130000018</v>
      </c>
      <c r="DT111" s="105">
        <v>40385800.150000006</v>
      </c>
      <c r="DU111" s="106">
        <v>41891632.480000027</v>
      </c>
      <c r="DV111" s="337">
        <v>4897395.42</v>
      </c>
      <c r="DW111" s="337">
        <v>7010560.6399999997</v>
      </c>
      <c r="DX111" s="337">
        <v>8484481.6899999995</v>
      </c>
      <c r="DY111" s="337">
        <v>11157410.01</v>
      </c>
      <c r="DZ111" s="370">
        <v>46657581.579999998</v>
      </c>
      <c r="EA111" s="370">
        <v>44973024.009999998</v>
      </c>
      <c r="EB111" s="373">
        <v>43345397.439999998</v>
      </c>
      <c r="EC111" s="380">
        <v>46665166.369999997</v>
      </c>
      <c r="ED111" s="373"/>
      <c r="EE111" s="373"/>
      <c r="EF111" s="373"/>
      <c r="EG111" s="373"/>
      <c r="ET111" s="376">
        <v>42244817.57</v>
      </c>
      <c r="EU111" s="376">
        <v>45525440.090000004</v>
      </c>
      <c r="EV111" s="376">
        <v>45200709.079999998</v>
      </c>
      <c r="EW111" s="376">
        <v>43012361.310000002</v>
      </c>
      <c r="EX111" s="376">
        <v>43668965.609999999</v>
      </c>
      <c r="EY111" s="376"/>
      <c r="EZ111" s="376"/>
      <c r="FA111" s="376">
        <v>47052428.659999996</v>
      </c>
      <c r="FB111" s="376"/>
      <c r="FC111" s="376"/>
      <c r="FD111" s="376"/>
      <c r="FE111" s="376"/>
      <c r="FF111" s="376"/>
      <c r="FG111" s="376"/>
      <c r="FH111" s="376"/>
      <c r="FI111" s="376"/>
      <c r="FJ111" s="376"/>
      <c r="FK111" s="376"/>
      <c r="FL111" s="376"/>
      <c r="FM111" s="376"/>
      <c r="FN111" s="376"/>
      <c r="FO111" s="376"/>
      <c r="FP111" s="376"/>
      <c r="FQ111" s="376"/>
      <c r="FR111" s="376"/>
      <c r="FS111" s="376"/>
      <c r="FT111" s="376"/>
      <c r="FU111" s="376"/>
      <c r="FV111" s="376"/>
      <c r="FW111" s="376"/>
      <c r="FX111" s="376"/>
      <c r="FY111" s="376"/>
      <c r="FZ111" s="376"/>
      <c r="GA111" s="376"/>
      <c r="GB111" s="376"/>
      <c r="GC111" s="376"/>
      <c r="GD111" s="376"/>
      <c r="GE111" s="376"/>
      <c r="GF111" s="376"/>
      <c r="GG111" s="376"/>
      <c r="GH111" s="376"/>
      <c r="GI111" s="376"/>
      <c r="GJ111" s="376"/>
      <c r="GK111" s="376"/>
      <c r="GL111" s="376"/>
      <c r="GM111" s="376"/>
      <c r="GN111" s="376"/>
      <c r="GO111" s="376"/>
      <c r="GP111" s="376"/>
      <c r="GQ111" s="376"/>
      <c r="GR111" s="376"/>
      <c r="GS111" s="376"/>
      <c r="GT111" s="376"/>
      <c r="GU111" s="376"/>
      <c r="GV111" s="376"/>
      <c r="GW111" s="376"/>
      <c r="GX111" s="376"/>
      <c r="GY111" s="376"/>
      <c r="GZ111" s="376"/>
      <c r="HA111" s="376"/>
      <c r="HB111" s="376"/>
      <c r="HC111" s="376"/>
      <c r="HD111" s="376"/>
      <c r="HE111" s="376"/>
      <c r="HF111" s="376"/>
      <c r="HG111" s="376"/>
      <c r="HH111" s="376"/>
      <c r="HI111" s="376"/>
      <c r="HJ111" s="376"/>
      <c r="HK111" s="376"/>
      <c r="HL111" s="376"/>
      <c r="HM111" s="376"/>
      <c r="HN111" s="376"/>
      <c r="HO111" s="376"/>
      <c r="HP111" s="376"/>
      <c r="HQ111" s="376"/>
      <c r="HR111" s="376"/>
      <c r="HS111" s="376"/>
      <c r="HT111" s="376"/>
      <c r="HU111" s="376"/>
      <c r="HV111" s="376"/>
      <c r="HW111" s="376"/>
      <c r="HX111" s="376"/>
      <c r="HY111" s="376"/>
      <c r="HZ111" s="376"/>
      <c r="IA111" s="376"/>
      <c r="IB111" s="376"/>
      <c r="IC111" s="376"/>
      <c r="ID111" s="376"/>
      <c r="IE111" s="376"/>
      <c r="IF111" s="376"/>
      <c r="IG111" s="376"/>
      <c r="IH111" s="376"/>
      <c r="II111" s="376"/>
      <c r="IJ111" s="376"/>
      <c r="IK111" s="376"/>
      <c r="IL111" s="376"/>
      <c r="IM111" s="376"/>
      <c r="IN111" s="376"/>
      <c r="IO111" s="376"/>
      <c r="IP111" s="376"/>
      <c r="IQ111" s="376"/>
      <c r="IR111" s="376"/>
      <c r="IS111" s="376"/>
      <c r="IT111" s="376"/>
      <c r="IU111" s="376"/>
      <c r="IV111" s="376"/>
      <c r="IW111" s="376"/>
      <c r="IX111" s="376"/>
      <c r="IY111" s="376"/>
      <c r="IZ111" s="376"/>
      <c r="JA111" s="376"/>
      <c r="JB111" s="376"/>
      <c r="JC111" s="376"/>
      <c r="JD111" s="376"/>
      <c r="JE111" s="376"/>
      <c r="JF111" s="376"/>
      <c r="JG111" s="376"/>
      <c r="JH111" s="376"/>
      <c r="JI111" s="376"/>
      <c r="JJ111" s="376"/>
      <c r="JK111" s="376"/>
      <c r="JL111" s="376"/>
      <c r="JM111" s="376"/>
      <c r="JN111" s="376"/>
      <c r="JO111" s="376"/>
      <c r="JP111" s="376"/>
      <c r="JQ111" s="376"/>
      <c r="JR111" s="376"/>
      <c r="JS111" s="376"/>
      <c r="JT111" s="376"/>
      <c r="JU111" s="376"/>
      <c r="JV111" s="376"/>
      <c r="JW111" s="376"/>
      <c r="JX111" s="376"/>
      <c r="JY111" s="376"/>
      <c r="JZ111" s="376"/>
      <c r="KA111" s="376"/>
      <c r="KB111" s="376"/>
      <c r="KC111" s="376"/>
      <c r="KD111" s="376"/>
      <c r="KE111" s="376"/>
      <c r="KF111" s="376"/>
      <c r="KG111" s="376"/>
      <c r="KH111" s="376"/>
      <c r="KI111" s="376"/>
      <c r="KJ111" s="376"/>
      <c r="KK111" s="376"/>
      <c r="KL111" s="376"/>
      <c r="KM111" s="376"/>
      <c r="KN111" s="376"/>
      <c r="KO111" s="376"/>
      <c r="KP111" s="376"/>
      <c r="KQ111" s="376"/>
      <c r="KR111" s="376"/>
      <c r="KS111" s="376"/>
      <c r="KT111" s="376"/>
      <c r="KU111" s="376"/>
      <c r="KV111" s="376"/>
      <c r="KW111" s="376"/>
      <c r="KX111" s="376"/>
      <c r="KY111" s="376"/>
      <c r="KZ111" s="376"/>
      <c r="LA111" s="376"/>
      <c r="LB111" s="376"/>
      <c r="LC111" s="376"/>
      <c r="LD111" s="376"/>
      <c r="LE111" s="376"/>
      <c r="LF111" s="376"/>
      <c r="LG111" s="376"/>
      <c r="LH111" s="376"/>
      <c r="LI111" s="376"/>
    </row>
    <row r="112" spans="2:321">
      <c r="C112" s="74">
        <v>421</v>
      </c>
      <c r="D112" s="74">
        <v>421</v>
      </c>
      <c r="E112" s="78" t="s">
        <v>236</v>
      </c>
      <c r="F112" s="104"/>
      <c r="G112" s="105"/>
      <c r="H112" s="105"/>
      <c r="I112" s="105"/>
      <c r="J112" s="105"/>
      <c r="K112" s="105"/>
      <c r="L112" s="105"/>
      <c r="M112" s="105"/>
      <c r="N112" s="105"/>
      <c r="O112" s="105"/>
      <c r="P112" s="105"/>
      <c r="Q112" s="106"/>
      <c r="R112" s="104"/>
      <c r="S112" s="105"/>
      <c r="T112" s="105"/>
      <c r="U112" s="105"/>
      <c r="V112" s="105"/>
      <c r="W112" s="105"/>
      <c r="X112" s="105"/>
      <c r="Y112" s="105"/>
      <c r="Z112" s="105"/>
      <c r="AA112" s="105"/>
      <c r="AB112" s="105"/>
      <c r="AC112" s="106"/>
      <c r="AD112" s="104"/>
      <c r="AE112" s="105"/>
      <c r="AF112" s="105"/>
      <c r="AG112" s="105"/>
      <c r="AH112" s="105"/>
      <c r="AI112" s="105"/>
      <c r="AJ112" s="105"/>
      <c r="AK112" s="105"/>
      <c r="AL112" s="105"/>
      <c r="AM112" s="105"/>
      <c r="AN112" s="105"/>
      <c r="AO112" s="106"/>
      <c r="AP112" s="104"/>
      <c r="AQ112" s="105"/>
      <c r="AR112" s="105"/>
      <c r="AS112" s="105"/>
      <c r="AT112" s="105"/>
      <c r="AU112" s="105"/>
      <c r="AV112" s="105"/>
      <c r="AW112" s="105"/>
      <c r="AX112" s="105"/>
      <c r="AY112" s="105"/>
      <c r="AZ112" s="105"/>
      <c r="BA112" s="106"/>
      <c r="BB112" s="104"/>
      <c r="BC112" s="105"/>
      <c r="BD112" s="105"/>
      <c r="BE112" s="105"/>
      <c r="BF112" s="105"/>
      <c r="BG112" s="105"/>
      <c r="BH112" s="105"/>
      <c r="BI112" s="105"/>
      <c r="BJ112" s="105"/>
      <c r="BK112" s="105"/>
      <c r="BL112" s="105"/>
      <c r="BM112" s="106"/>
      <c r="BN112" s="104"/>
      <c r="BO112" s="105"/>
      <c r="BP112" s="105"/>
      <c r="BQ112" s="105"/>
      <c r="BR112" s="105"/>
      <c r="BS112" s="105"/>
      <c r="BT112" s="105"/>
      <c r="BU112" s="105"/>
      <c r="BV112" s="105"/>
      <c r="BW112" s="105"/>
      <c r="BX112" s="105"/>
      <c r="BY112" s="106"/>
      <c r="BZ112" s="104"/>
      <c r="CA112" s="105"/>
      <c r="CB112" s="105"/>
      <c r="CC112" s="105"/>
      <c r="CD112" s="105"/>
      <c r="CE112" s="105"/>
      <c r="CF112" s="105"/>
      <c r="CG112" s="105"/>
      <c r="CH112" s="105"/>
      <c r="CI112" s="105"/>
      <c r="CJ112" s="105"/>
      <c r="CK112" s="105"/>
      <c r="CL112" s="104">
        <v>5249177.4899999993</v>
      </c>
      <c r="CM112" s="105">
        <v>6265311.1100000003</v>
      </c>
      <c r="CN112" s="105">
        <v>5548846.8199999994</v>
      </c>
      <c r="CO112" s="105">
        <v>5564842.5499999998</v>
      </c>
      <c r="CP112" s="105">
        <v>5426012.3199999984</v>
      </c>
      <c r="CQ112" s="105">
        <v>5414506.1200000001</v>
      </c>
      <c r="CR112" s="105">
        <v>5377364.7999999998</v>
      </c>
      <c r="CS112" s="105">
        <v>4628282.3600000003</v>
      </c>
      <c r="CT112" s="105">
        <v>4825112.1500000004</v>
      </c>
      <c r="CU112" s="105">
        <v>4994196.5700000012</v>
      </c>
      <c r="CV112" s="105">
        <v>5164469.1300000008</v>
      </c>
      <c r="CW112" s="106">
        <v>5578422.5699999994</v>
      </c>
      <c r="CX112" s="104">
        <v>5197554.8999999994</v>
      </c>
      <c r="CY112" s="105">
        <v>5250468.459999999</v>
      </c>
      <c r="CZ112" s="105">
        <v>4943694.8400000008</v>
      </c>
      <c r="DA112" s="105">
        <v>5048089.1399999997</v>
      </c>
      <c r="DB112" s="105">
        <v>4807265.8800000008</v>
      </c>
      <c r="DC112" s="105">
        <v>5282073.3999999994</v>
      </c>
      <c r="DD112" s="105">
        <v>5431940.5699999994</v>
      </c>
      <c r="DE112" s="105">
        <v>5056103.28</v>
      </c>
      <c r="DF112" s="105">
        <v>5029618.1500000004</v>
      </c>
      <c r="DG112" s="105">
        <v>5059119.72</v>
      </c>
      <c r="DH112" s="105">
        <v>5502927.5499999998</v>
      </c>
      <c r="DI112" s="106">
        <v>5256058.13</v>
      </c>
      <c r="DJ112" s="104">
        <v>4939929.87</v>
      </c>
      <c r="DK112" s="105">
        <v>5097441.17</v>
      </c>
      <c r="DL112" s="105">
        <v>5071055.13</v>
      </c>
      <c r="DM112" s="105">
        <v>5139689.5999999996</v>
      </c>
      <c r="DN112" s="105">
        <v>4851223.5199999996</v>
      </c>
      <c r="DO112" s="105">
        <v>4951711.88</v>
      </c>
      <c r="DP112" s="105">
        <v>5250320.330000001</v>
      </c>
      <c r="DQ112" s="105">
        <v>4825685.17</v>
      </c>
      <c r="DR112" s="105">
        <v>5003935.6600000011</v>
      </c>
      <c r="DS112" s="105">
        <v>5224803.1099999994</v>
      </c>
      <c r="DT112" s="105">
        <v>5200634.1900000013</v>
      </c>
      <c r="DU112" s="106">
        <v>5279675.0199999996</v>
      </c>
      <c r="DV112" s="337">
        <v>4897395.42</v>
      </c>
      <c r="DW112" s="339">
        <v>7010560.6399999997</v>
      </c>
      <c r="DX112" s="339">
        <v>8484546.0899999999</v>
      </c>
      <c r="DY112" s="337">
        <v>11160120.609999999</v>
      </c>
      <c r="DZ112" s="370">
        <v>10449997.48</v>
      </c>
      <c r="EA112" s="370">
        <v>10351891.91</v>
      </c>
      <c r="EB112" s="373">
        <v>9941071.3499999996</v>
      </c>
      <c r="EC112" s="380">
        <v>10056749.59</v>
      </c>
      <c r="ED112" s="373">
        <v>10240003.99</v>
      </c>
      <c r="EE112" s="373">
        <v>10288758.039999999</v>
      </c>
      <c r="EF112" s="373">
        <v>10547477.470000001</v>
      </c>
      <c r="EG112" s="373">
        <v>10629131.130000001</v>
      </c>
      <c r="EH112" s="376">
        <v>10235148.66</v>
      </c>
      <c r="EI112" s="376">
        <v>10418756.810000001</v>
      </c>
      <c r="EJ112" s="376">
        <v>9027967.8599999994</v>
      </c>
      <c r="EK112" s="376">
        <v>9060292.8100000005</v>
      </c>
      <c r="EL112" s="376">
        <v>9323783.9399999995</v>
      </c>
      <c r="EM112" s="376">
        <v>9371948.4000000004</v>
      </c>
      <c r="EN112" s="376">
        <v>9055138.0800000001</v>
      </c>
      <c r="EO112" s="376">
        <v>5035876.3099999996</v>
      </c>
      <c r="EP112" s="376">
        <v>6564978.3200000003</v>
      </c>
      <c r="EQ112" s="376">
        <v>7602969.7000000002</v>
      </c>
      <c r="ER112" s="376">
        <v>6324073.25</v>
      </c>
      <c r="ES112" s="376">
        <v>6683946.5800000001</v>
      </c>
      <c r="ET112" s="376">
        <v>6003212.1200000001</v>
      </c>
      <c r="EU112" s="376">
        <v>7135869.1500000004</v>
      </c>
      <c r="EV112" s="376">
        <v>6207886.6699999999</v>
      </c>
      <c r="EW112" s="376">
        <v>6327448.5300000003</v>
      </c>
      <c r="EX112" s="376">
        <v>6153473.4699999997</v>
      </c>
      <c r="EY112" s="376">
        <v>6326119.0300000003</v>
      </c>
      <c r="EZ112" s="376">
        <v>6430553.0499999998</v>
      </c>
      <c r="FA112" s="376">
        <v>6218395.7000000002</v>
      </c>
      <c r="FB112" s="376">
        <v>6862261.6200000001</v>
      </c>
      <c r="FC112" s="376">
        <v>7143348.9900000002</v>
      </c>
      <c r="FD112" s="376">
        <v>7029331</v>
      </c>
      <c r="FE112" s="376">
        <v>10456885.15</v>
      </c>
      <c r="FF112" s="376">
        <v>5984394.8399999999</v>
      </c>
      <c r="FG112" s="376"/>
      <c r="FH112" s="376"/>
      <c r="FI112" s="376"/>
      <c r="FJ112" s="376"/>
      <c r="FK112" s="376"/>
      <c r="FL112" s="376"/>
      <c r="FM112" s="376"/>
      <c r="FN112" s="376"/>
      <c r="FO112" s="376"/>
      <c r="FP112" s="376"/>
      <c r="FQ112" s="376"/>
      <c r="FR112" s="376"/>
      <c r="FS112" s="376"/>
      <c r="FT112" s="376"/>
      <c r="FU112" s="376"/>
      <c r="FV112" s="376"/>
      <c r="FW112" s="376"/>
      <c r="FX112" s="376"/>
      <c r="FY112" s="376"/>
      <c r="FZ112" s="376"/>
      <c r="GA112" s="376"/>
      <c r="GB112" s="376"/>
      <c r="GC112" s="376"/>
      <c r="GD112" s="376"/>
      <c r="GE112" s="376"/>
      <c r="GF112" s="376"/>
      <c r="GG112" s="376"/>
      <c r="GH112" s="376"/>
      <c r="GI112" s="376"/>
      <c r="GJ112" s="376"/>
      <c r="GK112" s="376"/>
      <c r="GL112" s="376"/>
      <c r="GM112" s="376"/>
      <c r="GN112" s="376"/>
      <c r="GO112" s="376"/>
      <c r="GP112" s="376"/>
      <c r="GQ112" s="376"/>
      <c r="GR112" s="376"/>
      <c r="GS112" s="376"/>
      <c r="GT112" s="376"/>
      <c r="GU112" s="376"/>
      <c r="GV112" s="376"/>
      <c r="GW112" s="376"/>
      <c r="GX112" s="376"/>
      <c r="GY112" s="376"/>
      <c r="GZ112" s="376"/>
      <c r="HA112" s="376"/>
      <c r="HB112" s="376"/>
      <c r="HC112" s="376"/>
      <c r="HD112" s="376"/>
      <c r="HE112" s="376"/>
      <c r="HF112" s="376"/>
      <c r="HG112" s="376"/>
      <c r="HH112" s="376"/>
      <c r="HI112" s="376"/>
      <c r="HJ112" s="376"/>
      <c r="HK112" s="376"/>
      <c r="HL112" s="376"/>
      <c r="HM112" s="376"/>
      <c r="HN112" s="376"/>
      <c r="HO112" s="376"/>
      <c r="HP112" s="376"/>
      <c r="HQ112" s="376"/>
      <c r="HR112" s="376"/>
      <c r="HS112" s="376"/>
      <c r="HT112" s="376"/>
      <c r="HU112" s="376"/>
      <c r="HV112" s="376"/>
      <c r="HW112" s="376"/>
      <c r="HX112" s="376"/>
      <c r="HY112" s="376"/>
      <c r="HZ112" s="376"/>
      <c r="IA112" s="376"/>
      <c r="IB112" s="376"/>
      <c r="IC112" s="376"/>
      <c r="ID112" s="376"/>
      <c r="IE112" s="376"/>
      <c r="IF112" s="376"/>
      <c r="IG112" s="376"/>
      <c r="IH112" s="376"/>
      <c r="II112" s="376"/>
      <c r="IJ112" s="376"/>
      <c r="IK112" s="376"/>
      <c r="IL112" s="376"/>
      <c r="IM112" s="376"/>
      <c r="IN112" s="376"/>
      <c r="IO112" s="376"/>
      <c r="IP112" s="376"/>
      <c r="IQ112" s="376"/>
      <c r="IR112" s="376"/>
      <c r="IS112" s="376"/>
      <c r="IT112" s="376"/>
      <c r="IU112" s="376"/>
      <c r="IV112" s="376"/>
      <c r="IW112" s="376"/>
      <c r="IX112" s="376"/>
      <c r="IY112" s="376"/>
      <c r="IZ112" s="376"/>
      <c r="JA112" s="376"/>
      <c r="JB112" s="376"/>
      <c r="JC112" s="376"/>
      <c r="JD112" s="376"/>
      <c r="JE112" s="376"/>
      <c r="JF112" s="376"/>
      <c r="JG112" s="376"/>
      <c r="JH112" s="376"/>
      <c r="JI112" s="376"/>
      <c r="JJ112" s="376"/>
      <c r="JK112" s="376"/>
      <c r="JL112" s="376"/>
      <c r="JM112" s="376"/>
      <c r="JN112" s="376"/>
      <c r="JO112" s="376"/>
      <c r="JP112" s="376"/>
      <c r="JQ112" s="376"/>
      <c r="JR112" s="376"/>
      <c r="JS112" s="376"/>
      <c r="JT112" s="376"/>
      <c r="JU112" s="376"/>
      <c r="JV112" s="376"/>
      <c r="JW112" s="376"/>
      <c r="JX112" s="376"/>
      <c r="JY112" s="376"/>
      <c r="JZ112" s="376"/>
      <c r="KA112" s="376"/>
      <c r="KB112" s="376"/>
      <c r="KC112" s="376"/>
      <c r="KD112" s="376"/>
      <c r="KE112" s="376"/>
      <c r="KF112" s="376"/>
      <c r="KG112" s="376"/>
      <c r="KH112" s="376"/>
      <c r="KI112" s="376"/>
      <c r="KJ112" s="376"/>
      <c r="KK112" s="376"/>
      <c r="KL112" s="376"/>
      <c r="KM112" s="376"/>
      <c r="KN112" s="376"/>
      <c r="KO112" s="376"/>
      <c r="KP112" s="376"/>
      <c r="KQ112" s="376"/>
      <c r="KR112" s="376"/>
      <c r="KS112" s="376"/>
      <c r="KT112" s="376"/>
      <c r="KU112" s="376"/>
      <c r="KV112" s="376"/>
      <c r="KW112" s="376"/>
      <c r="KX112" s="376"/>
      <c r="KY112" s="376"/>
      <c r="KZ112" s="376"/>
      <c r="LA112" s="376"/>
      <c r="LB112" s="376"/>
      <c r="LC112" s="376"/>
      <c r="LD112" s="376"/>
      <c r="LE112" s="376"/>
      <c r="LF112" s="376"/>
      <c r="LG112" s="376"/>
      <c r="LH112" s="376"/>
      <c r="LI112" s="376"/>
    </row>
    <row r="113" spans="3:321">
      <c r="C113" s="74" t="s">
        <v>96</v>
      </c>
      <c r="D113" s="74">
        <v>4211</v>
      </c>
      <c r="E113" s="78" t="s">
        <v>238</v>
      </c>
      <c r="F113" s="104"/>
      <c r="G113" s="105"/>
      <c r="H113" s="105"/>
      <c r="I113" s="105"/>
      <c r="J113" s="105"/>
      <c r="K113" s="105"/>
      <c r="L113" s="105"/>
      <c r="M113" s="105"/>
      <c r="N113" s="105"/>
      <c r="O113" s="105"/>
      <c r="P113" s="105"/>
      <c r="Q113" s="106"/>
      <c r="R113" s="104"/>
      <c r="S113" s="105"/>
      <c r="T113" s="105"/>
      <c r="U113" s="105"/>
      <c r="V113" s="105"/>
      <c r="W113" s="105"/>
      <c r="X113" s="105"/>
      <c r="Y113" s="105"/>
      <c r="Z113" s="105"/>
      <c r="AA113" s="105"/>
      <c r="AB113" s="105"/>
      <c r="AC113" s="106"/>
      <c r="AD113" s="104"/>
      <c r="AE113" s="105"/>
      <c r="AF113" s="105"/>
      <c r="AG113" s="105"/>
      <c r="AH113" s="105"/>
      <c r="AI113" s="105"/>
      <c r="AJ113" s="105"/>
      <c r="AK113" s="105"/>
      <c r="AL113" s="105"/>
      <c r="AM113" s="105"/>
      <c r="AN113" s="105"/>
      <c r="AO113" s="106"/>
      <c r="AP113" s="104"/>
      <c r="AQ113" s="105"/>
      <c r="AR113" s="105"/>
      <c r="AS113" s="105"/>
      <c r="AT113" s="105"/>
      <c r="AU113" s="105"/>
      <c r="AV113" s="105"/>
      <c r="AW113" s="105"/>
      <c r="AX113" s="105"/>
      <c r="AY113" s="105"/>
      <c r="AZ113" s="105"/>
      <c r="BA113" s="106"/>
      <c r="BB113" s="104"/>
      <c r="BC113" s="105"/>
      <c r="BD113" s="105"/>
      <c r="BE113" s="105"/>
      <c r="BF113" s="105"/>
      <c r="BG113" s="105"/>
      <c r="BH113" s="105"/>
      <c r="BI113" s="105"/>
      <c r="BJ113" s="105"/>
      <c r="BK113" s="105"/>
      <c r="BL113" s="105"/>
      <c r="BM113" s="106"/>
      <c r="BN113" s="104"/>
      <c r="BO113" s="105"/>
      <c r="BP113" s="105"/>
      <c r="BQ113" s="105"/>
      <c r="BR113" s="105"/>
      <c r="BS113" s="105"/>
      <c r="BT113" s="105"/>
      <c r="BU113" s="105"/>
      <c r="BV113" s="105"/>
      <c r="BW113" s="105"/>
      <c r="BX113" s="105"/>
      <c r="BY113" s="106"/>
      <c r="BZ113" s="104"/>
      <c r="CA113" s="105"/>
      <c r="CB113" s="105"/>
      <c r="CC113" s="105"/>
      <c r="CD113" s="105"/>
      <c r="CE113" s="105"/>
      <c r="CF113" s="105"/>
      <c r="CG113" s="105"/>
      <c r="CH113" s="105"/>
      <c r="CI113" s="105"/>
      <c r="CJ113" s="105"/>
      <c r="CK113" s="105"/>
      <c r="CL113" s="104">
        <v>421036.79999999999</v>
      </c>
      <c r="CM113" s="105">
        <v>423451.3</v>
      </c>
      <c r="CN113" s="105">
        <v>424949.2</v>
      </c>
      <c r="CO113" s="105">
        <v>429126.5</v>
      </c>
      <c r="CP113" s="105">
        <v>429421.7</v>
      </c>
      <c r="CQ113" s="105">
        <v>433409.4</v>
      </c>
      <c r="CR113" s="105">
        <v>436273.29</v>
      </c>
      <c r="CS113" s="105">
        <v>431628.4</v>
      </c>
      <c r="CT113" s="105">
        <v>412319.2</v>
      </c>
      <c r="CU113" s="105">
        <v>471037.3</v>
      </c>
      <c r="CV113" s="105">
        <v>386243.45</v>
      </c>
      <c r="CW113" s="106">
        <v>385481.55</v>
      </c>
      <c r="CX113" s="104">
        <v>383766.05</v>
      </c>
      <c r="CY113" s="105">
        <v>386780.15</v>
      </c>
      <c r="CZ113" s="105">
        <v>393105.9</v>
      </c>
      <c r="DA113" s="105">
        <v>396123.3</v>
      </c>
      <c r="DB113" s="105">
        <v>397521</v>
      </c>
      <c r="DC113" s="105">
        <v>543431.30000000005</v>
      </c>
      <c r="DD113" s="105">
        <v>513495.1</v>
      </c>
      <c r="DE113" s="105">
        <v>400406.3</v>
      </c>
      <c r="DF113" s="105">
        <v>401150.5</v>
      </c>
      <c r="DG113" s="105">
        <v>381804.3</v>
      </c>
      <c r="DH113" s="105">
        <v>372275</v>
      </c>
      <c r="DI113" s="106">
        <v>367326.1</v>
      </c>
      <c r="DJ113" s="104">
        <v>355730.6</v>
      </c>
      <c r="DK113" s="105">
        <v>356341.33</v>
      </c>
      <c r="DL113" s="105">
        <v>363821.57</v>
      </c>
      <c r="DM113" s="105">
        <v>370220.55</v>
      </c>
      <c r="DN113" s="105">
        <v>362285.06</v>
      </c>
      <c r="DO113" s="105">
        <v>353819.58999999997</v>
      </c>
      <c r="DP113" s="105">
        <v>350668.23</v>
      </c>
      <c r="DQ113" s="105">
        <v>345178.28</v>
      </c>
      <c r="DR113" s="105">
        <v>324346.10000000003</v>
      </c>
      <c r="DS113" s="105">
        <v>435416.45</v>
      </c>
      <c r="DT113" s="105">
        <v>380176.39</v>
      </c>
      <c r="DU113" s="106">
        <v>336461.95999999996</v>
      </c>
      <c r="DV113" s="337">
        <v>334448.07</v>
      </c>
      <c r="DW113" s="337">
        <v>329345.76</v>
      </c>
      <c r="DX113" s="337">
        <v>313888.21999999997</v>
      </c>
      <c r="DY113" s="337">
        <v>282440.55</v>
      </c>
      <c r="DZ113" s="370">
        <v>265875.75</v>
      </c>
      <c r="EB113" s="373"/>
      <c r="EC113" s="373"/>
      <c r="ED113" s="373"/>
      <c r="EE113" s="373"/>
      <c r="EF113" s="373"/>
      <c r="EG113" s="373"/>
      <c r="EH113" s="376"/>
      <c r="EI113" s="376"/>
      <c r="EJ113" s="376"/>
      <c r="EK113" s="376"/>
      <c r="EL113" s="376"/>
      <c r="EM113" s="376"/>
      <c r="EN113" s="376"/>
      <c r="EO113" s="376"/>
      <c r="EP113" s="376"/>
      <c r="EQ113" s="376"/>
      <c r="ER113" s="376"/>
      <c r="ES113" s="376"/>
      <c r="ET113" s="376"/>
      <c r="EU113" s="376"/>
      <c r="EV113" s="376"/>
      <c r="EW113" s="376"/>
      <c r="EX113" s="376"/>
      <c r="EY113" s="376"/>
      <c r="EZ113" s="376"/>
      <c r="FA113" s="376"/>
      <c r="FB113" s="376"/>
      <c r="FC113" s="376"/>
      <c r="FD113" s="376"/>
      <c r="FE113" s="376"/>
      <c r="FF113" s="376"/>
      <c r="FG113" s="376"/>
      <c r="FH113" s="376"/>
      <c r="FI113" s="376"/>
      <c r="FJ113" s="376"/>
      <c r="FK113" s="376"/>
      <c r="FL113" s="376"/>
      <c r="FM113" s="376"/>
      <c r="FN113" s="376"/>
      <c r="FO113" s="376"/>
      <c r="FP113" s="376"/>
      <c r="FQ113" s="376"/>
      <c r="FR113" s="376"/>
      <c r="FS113" s="376"/>
      <c r="FT113" s="376"/>
      <c r="FU113" s="376"/>
      <c r="FV113" s="376"/>
      <c r="FW113" s="376"/>
      <c r="FX113" s="376"/>
      <c r="FY113" s="376"/>
      <c r="FZ113" s="376"/>
      <c r="GA113" s="376"/>
      <c r="GB113" s="376"/>
      <c r="GC113" s="376"/>
      <c r="GD113" s="376"/>
      <c r="GE113" s="376"/>
      <c r="GF113" s="376"/>
      <c r="GG113" s="376"/>
      <c r="GH113" s="376"/>
      <c r="GI113" s="376"/>
      <c r="GJ113" s="376"/>
      <c r="GK113" s="376"/>
      <c r="GL113" s="376"/>
      <c r="GM113" s="376"/>
      <c r="GN113" s="376"/>
      <c r="GO113" s="376"/>
      <c r="GP113" s="376"/>
      <c r="GQ113" s="376"/>
      <c r="GR113" s="376"/>
      <c r="GS113" s="376"/>
      <c r="GT113" s="376"/>
      <c r="GU113" s="376"/>
      <c r="GV113" s="376"/>
      <c r="GW113" s="376"/>
      <c r="GX113" s="376"/>
      <c r="GY113" s="376"/>
      <c r="GZ113" s="376"/>
      <c r="HA113" s="376"/>
      <c r="HB113" s="376"/>
      <c r="HC113" s="376"/>
      <c r="HD113" s="376"/>
      <c r="HE113" s="376"/>
      <c r="HF113" s="376"/>
      <c r="HG113" s="376"/>
      <c r="HH113" s="376"/>
      <c r="HI113" s="376"/>
      <c r="HJ113" s="376"/>
      <c r="HK113" s="376"/>
      <c r="HL113" s="376"/>
      <c r="HM113" s="376"/>
      <c r="HN113" s="376"/>
      <c r="HO113" s="376"/>
      <c r="HP113" s="376"/>
      <c r="HQ113" s="376"/>
      <c r="HR113" s="376"/>
      <c r="HS113" s="376"/>
      <c r="HT113" s="376"/>
      <c r="HU113" s="376"/>
      <c r="HV113" s="376"/>
      <c r="HW113" s="376"/>
      <c r="HX113" s="376"/>
      <c r="HY113" s="376"/>
      <c r="HZ113" s="376"/>
      <c r="IA113" s="376"/>
      <c r="IB113" s="376"/>
      <c r="IC113" s="376"/>
      <c r="ID113" s="376"/>
      <c r="IE113" s="376"/>
      <c r="IF113" s="376"/>
      <c r="IG113" s="376"/>
      <c r="IH113" s="376"/>
      <c r="II113" s="376"/>
      <c r="IJ113" s="376"/>
      <c r="IK113" s="376"/>
      <c r="IL113" s="376"/>
      <c r="IM113" s="376"/>
      <c r="IN113" s="376"/>
      <c r="IO113" s="376"/>
      <c r="IP113" s="376"/>
      <c r="IQ113" s="376"/>
      <c r="IR113" s="376"/>
      <c r="IS113" s="376"/>
      <c r="IT113" s="376"/>
      <c r="IU113" s="376"/>
      <c r="IV113" s="376"/>
      <c r="IW113" s="376"/>
      <c r="IX113" s="376"/>
      <c r="IY113" s="376"/>
      <c r="IZ113" s="376"/>
      <c r="JA113" s="376"/>
      <c r="JB113" s="376"/>
      <c r="JC113" s="376"/>
      <c r="JD113" s="376"/>
      <c r="JE113" s="376"/>
      <c r="JF113" s="376"/>
      <c r="JG113" s="376"/>
      <c r="JH113" s="376"/>
      <c r="JI113" s="376"/>
      <c r="JJ113" s="376"/>
      <c r="JK113" s="376"/>
      <c r="JL113" s="376"/>
      <c r="JM113" s="376"/>
      <c r="JN113" s="376"/>
      <c r="JO113" s="376"/>
      <c r="JP113" s="376"/>
      <c r="JQ113" s="376"/>
      <c r="JR113" s="376"/>
      <c r="JS113" s="376"/>
      <c r="JT113" s="376"/>
      <c r="JU113" s="376"/>
      <c r="JV113" s="376"/>
      <c r="JW113" s="376"/>
      <c r="JX113" s="376"/>
      <c r="JY113" s="376"/>
      <c r="JZ113" s="376"/>
      <c r="KA113" s="376"/>
      <c r="KB113" s="376"/>
      <c r="KC113" s="376"/>
      <c r="KD113" s="376"/>
      <c r="KE113" s="376"/>
      <c r="KF113" s="376"/>
      <c r="KG113" s="376"/>
      <c r="KH113" s="376"/>
      <c r="KI113" s="376"/>
      <c r="KJ113" s="376"/>
      <c r="KK113" s="376"/>
      <c r="KL113" s="376"/>
      <c r="KM113" s="376"/>
      <c r="KN113" s="376"/>
      <c r="KO113" s="376"/>
      <c r="KP113" s="376"/>
      <c r="KQ113" s="376"/>
      <c r="KR113" s="376"/>
      <c r="KS113" s="376"/>
      <c r="KT113" s="376"/>
      <c r="KU113" s="376"/>
      <c r="KV113" s="376"/>
      <c r="KW113" s="376"/>
      <c r="KX113" s="376"/>
      <c r="KY113" s="376"/>
      <c r="KZ113" s="376"/>
      <c r="LA113" s="376"/>
      <c r="LB113" s="376"/>
      <c r="LC113" s="376"/>
      <c r="LD113" s="376"/>
      <c r="LE113" s="376"/>
      <c r="LF113" s="376"/>
      <c r="LG113" s="376"/>
      <c r="LH113" s="376"/>
      <c r="LI113" s="376"/>
    </row>
    <row r="114" spans="3:321">
      <c r="D114" s="74">
        <v>4212</v>
      </c>
      <c r="E114" s="78" t="s">
        <v>240</v>
      </c>
      <c r="F114" s="104"/>
      <c r="G114" s="105"/>
      <c r="H114" s="105"/>
      <c r="I114" s="105"/>
      <c r="J114" s="105"/>
      <c r="K114" s="105"/>
      <c r="L114" s="105"/>
      <c r="M114" s="105"/>
      <c r="N114" s="105"/>
      <c r="O114" s="105"/>
      <c r="P114" s="105"/>
      <c r="Q114" s="106"/>
      <c r="R114" s="104"/>
      <c r="S114" s="105"/>
      <c r="T114" s="105"/>
      <c r="U114" s="105"/>
      <c r="V114" s="105"/>
      <c r="W114" s="105"/>
      <c r="X114" s="105"/>
      <c r="Y114" s="105"/>
      <c r="Z114" s="105"/>
      <c r="AA114" s="105"/>
      <c r="AB114" s="105"/>
      <c r="AC114" s="106"/>
      <c r="AD114" s="104"/>
      <c r="AE114" s="105"/>
      <c r="AF114" s="105"/>
      <c r="AG114" s="105"/>
      <c r="AH114" s="105"/>
      <c r="AI114" s="105"/>
      <c r="AJ114" s="105"/>
      <c r="AK114" s="105"/>
      <c r="AL114" s="105"/>
      <c r="AM114" s="105"/>
      <c r="AN114" s="105"/>
      <c r="AO114" s="106"/>
      <c r="AP114" s="104"/>
      <c r="AQ114" s="105"/>
      <c r="AR114" s="105"/>
      <c r="AS114" s="105"/>
      <c r="AT114" s="105"/>
      <c r="AU114" s="105"/>
      <c r="AV114" s="105"/>
      <c r="AW114" s="105"/>
      <c r="AX114" s="105"/>
      <c r="AY114" s="105"/>
      <c r="AZ114" s="105"/>
      <c r="BA114" s="106"/>
      <c r="BB114" s="104"/>
      <c r="BC114" s="105"/>
      <c r="BD114" s="105"/>
      <c r="BE114" s="105"/>
      <c r="BF114" s="105"/>
      <c r="BG114" s="105"/>
      <c r="BH114" s="105"/>
      <c r="BI114" s="105"/>
      <c r="BJ114" s="105"/>
      <c r="BK114" s="105"/>
      <c r="BL114" s="105"/>
      <c r="BM114" s="106"/>
      <c r="BN114" s="104"/>
      <c r="BO114" s="105"/>
      <c r="BP114" s="105"/>
      <c r="BQ114" s="105"/>
      <c r="BR114" s="105"/>
      <c r="BS114" s="105"/>
      <c r="BT114" s="105"/>
      <c r="BU114" s="105"/>
      <c r="BV114" s="105"/>
      <c r="BW114" s="105"/>
      <c r="BX114" s="105"/>
      <c r="BY114" s="106"/>
      <c r="BZ114" s="104"/>
      <c r="CA114" s="105"/>
      <c r="CB114" s="105"/>
      <c r="CC114" s="105"/>
      <c r="CD114" s="105"/>
      <c r="CE114" s="105"/>
      <c r="CF114" s="105"/>
      <c r="CG114" s="105"/>
      <c r="CH114" s="105"/>
      <c r="CI114" s="105"/>
      <c r="CJ114" s="105"/>
      <c r="CK114" s="105"/>
      <c r="CL114" s="104">
        <v>692492.44000000006</v>
      </c>
      <c r="CM114" s="105">
        <v>697591.6399999999</v>
      </c>
      <c r="CN114" s="105">
        <v>683432.42999999993</v>
      </c>
      <c r="CO114" s="105">
        <v>671299.94</v>
      </c>
      <c r="CP114" s="105">
        <v>699382.33</v>
      </c>
      <c r="CQ114" s="105">
        <v>823199.11999999988</v>
      </c>
      <c r="CR114" s="105">
        <v>736957.14999999991</v>
      </c>
      <c r="CS114" s="105">
        <v>677551.94000000006</v>
      </c>
      <c r="CT114" s="105">
        <v>674250.38</v>
      </c>
      <c r="CU114" s="105">
        <v>755981.07000000007</v>
      </c>
      <c r="CV114" s="105">
        <v>657639.29</v>
      </c>
      <c r="CW114" s="106">
        <v>751583.81</v>
      </c>
      <c r="CX114" s="104">
        <v>743680.58000000007</v>
      </c>
      <c r="CY114" s="105">
        <v>856282.84</v>
      </c>
      <c r="CZ114" s="105">
        <v>644229.3899999999</v>
      </c>
      <c r="DA114" s="105">
        <v>647331.77</v>
      </c>
      <c r="DB114" s="105">
        <v>645086.06999999995</v>
      </c>
      <c r="DC114" s="105">
        <v>791696.89999999991</v>
      </c>
      <c r="DD114" s="105">
        <v>739346.28999999992</v>
      </c>
      <c r="DE114" s="105">
        <v>636311.62999999989</v>
      </c>
      <c r="DF114" s="105">
        <v>626833.76</v>
      </c>
      <c r="DG114" s="105">
        <v>622446.93000000005</v>
      </c>
      <c r="DH114" s="105">
        <v>612445.31000000006</v>
      </c>
      <c r="DI114" s="106">
        <v>612737</v>
      </c>
      <c r="DJ114" s="104">
        <v>691220.46000000008</v>
      </c>
      <c r="DK114" s="105">
        <v>818206.59000000008</v>
      </c>
      <c r="DL114" s="105">
        <v>644022.49</v>
      </c>
      <c r="DM114" s="105">
        <v>729198.6</v>
      </c>
      <c r="DN114" s="105">
        <v>591422.56000000006</v>
      </c>
      <c r="DO114" s="105">
        <v>586897.75</v>
      </c>
      <c r="DP114" s="105">
        <v>581982.98</v>
      </c>
      <c r="DQ114" s="105">
        <v>586430.07999999996</v>
      </c>
      <c r="DR114" s="105">
        <v>581917.16999999993</v>
      </c>
      <c r="DS114" s="105">
        <v>678352.48</v>
      </c>
      <c r="DT114" s="105">
        <v>577047.26</v>
      </c>
      <c r="DU114" s="106">
        <v>718676.93</v>
      </c>
      <c r="DV114" s="337">
        <v>564429.37</v>
      </c>
      <c r="DW114" s="337">
        <v>657072.82999999996</v>
      </c>
      <c r="DX114" s="337">
        <v>620609.94000000006</v>
      </c>
      <c r="DY114" s="337">
        <v>561443.18000000005</v>
      </c>
      <c r="DZ114" s="370">
        <v>551710.06999999995</v>
      </c>
      <c r="EB114" s="373"/>
      <c r="EC114" s="373"/>
      <c r="ED114" s="373"/>
      <c r="EE114" s="373"/>
      <c r="EF114" s="373"/>
      <c r="EG114" s="373"/>
      <c r="EH114" s="376"/>
      <c r="EI114" s="376"/>
      <c r="EJ114" s="376"/>
      <c r="EK114" s="376"/>
      <c r="EL114" s="376"/>
      <c r="EM114" s="376"/>
      <c r="EN114" s="376"/>
      <c r="EO114" s="376"/>
      <c r="EP114" s="376"/>
      <c r="EQ114" s="376"/>
      <c r="ER114" s="376"/>
      <c r="ES114" s="376"/>
      <c r="ET114" s="424"/>
      <c r="EU114" s="424"/>
      <c r="EV114" s="424"/>
      <c r="EW114" s="424"/>
      <c r="EX114" s="424"/>
      <c r="EY114" s="424"/>
      <c r="EZ114" s="424"/>
      <c r="FA114" s="424"/>
      <c r="FB114" s="424"/>
      <c r="FC114" s="424"/>
      <c r="FD114" s="376"/>
      <c r="FE114" s="376"/>
      <c r="FF114" s="376"/>
      <c r="FG114" s="376"/>
      <c r="FH114" s="376"/>
      <c r="FI114" s="376"/>
      <c r="FJ114" s="376"/>
      <c r="FK114" s="376"/>
      <c r="FL114" s="376"/>
      <c r="FM114" s="376"/>
      <c r="FN114" s="376"/>
      <c r="FO114" s="376"/>
      <c r="FP114" s="376"/>
      <c r="FQ114" s="376"/>
      <c r="FR114" s="376"/>
      <c r="FS114" s="376"/>
      <c r="FT114" s="376"/>
      <c r="FU114" s="376"/>
      <c r="FV114" s="376"/>
      <c r="FW114" s="376"/>
      <c r="FX114" s="376"/>
      <c r="FY114" s="376"/>
      <c r="FZ114" s="376"/>
      <c r="GA114" s="376"/>
      <c r="GB114" s="376"/>
      <c r="GC114" s="376"/>
      <c r="GD114" s="376"/>
      <c r="GE114" s="376"/>
      <c r="GF114" s="376"/>
      <c r="GG114" s="376"/>
      <c r="GH114" s="376"/>
      <c r="GI114" s="376"/>
      <c r="GJ114" s="376"/>
      <c r="GK114" s="376"/>
      <c r="GL114" s="376"/>
      <c r="GM114" s="376"/>
      <c r="GN114" s="376"/>
      <c r="GO114" s="376"/>
      <c r="GP114" s="376"/>
      <c r="GQ114" s="376"/>
      <c r="GR114" s="376"/>
      <c r="GS114" s="376"/>
      <c r="GT114" s="376"/>
      <c r="GU114" s="376"/>
      <c r="GV114" s="376"/>
      <c r="GW114" s="376"/>
      <c r="GX114" s="376"/>
      <c r="GY114" s="376"/>
      <c r="GZ114" s="376"/>
      <c r="HA114" s="376"/>
      <c r="HB114" s="376"/>
      <c r="HC114" s="376"/>
      <c r="HD114" s="376"/>
      <c r="HE114" s="376"/>
      <c r="HF114" s="376"/>
      <c r="HG114" s="376"/>
      <c r="HH114" s="376"/>
      <c r="HI114" s="376"/>
      <c r="HJ114" s="376"/>
      <c r="HK114" s="376"/>
      <c r="HL114" s="376"/>
      <c r="HM114" s="376"/>
      <c r="HN114" s="376"/>
      <c r="HO114" s="376"/>
      <c r="HP114" s="376"/>
      <c r="HQ114" s="376"/>
      <c r="HR114" s="376"/>
      <c r="HS114" s="376"/>
      <c r="HT114" s="376"/>
      <c r="HU114" s="376"/>
      <c r="HV114" s="376"/>
      <c r="HW114" s="376"/>
      <c r="HX114" s="376"/>
      <c r="HY114" s="376"/>
      <c r="HZ114" s="376"/>
      <c r="IA114" s="376"/>
      <c r="IB114" s="376"/>
      <c r="IC114" s="376"/>
      <c r="ID114" s="376"/>
      <c r="IE114" s="376"/>
      <c r="IF114" s="376"/>
      <c r="IG114" s="376"/>
      <c r="IH114" s="376"/>
      <c r="II114" s="376"/>
      <c r="IJ114" s="376"/>
      <c r="IK114" s="376"/>
      <c r="IL114" s="376"/>
      <c r="IM114" s="376"/>
      <c r="IN114" s="376"/>
      <c r="IO114" s="376"/>
      <c r="IP114" s="376"/>
      <c r="IQ114" s="376"/>
      <c r="IR114" s="376"/>
      <c r="IS114" s="376"/>
      <c r="IT114" s="376"/>
      <c r="IU114" s="376"/>
      <c r="IV114" s="376"/>
      <c r="IW114" s="376"/>
      <c r="IX114" s="376"/>
      <c r="IY114" s="376"/>
      <c r="IZ114" s="376"/>
      <c r="JA114" s="376"/>
      <c r="JB114" s="376"/>
      <c r="JC114" s="376"/>
      <c r="JD114" s="376"/>
      <c r="JE114" s="376"/>
      <c r="JF114" s="376"/>
      <c r="JG114" s="376"/>
      <c r="JH114" s="376"/>
      <c r="JI114" s="376"/>
      <c r="JJ114" s="376"/>
      <c r="JK114" s="376"/>
      <c r="JL114" s="376"/>
      <c r="JM114" s="376"/>
      <c r="JN114" s="376"/>
      <c r="JO114" s="376"/>
      <c r="JP114" s="376"/>
      <c r="JQ114" s="376"/>
      <c r="JR114" s="376"/>
      <c r="JS114" s="376"/>
      <c r="JT114" s="376"/>
      <c r="JU114" s="376"/>
      <c r="JV114" s="376"/>
      <c r="JW114" s="376"/>
      <c r="JX114" s="376"/>
      <c r="JY114" s="376"/>
      <c r="JZ114" s="376"/>
      <c r="KA114" s="376"/>
      <c r="KB114" s="376"/>
      <c r="KC114" s="376"/>
      <c r="KD114" s="376"/>
      <c r="KE114" s="376"/>
      <c r="KF114" s="376"/>
      <c r="KG114" s="376"/>
      <c r="KH114" s="376"/>
      <c r="KI114" s="376"/>
      <c r="KJ114" s="376"/>
      <c r="KK114" s="376"/>
      <c r="KL114" s="376"/>
      <c r="KM114" s="376"/>
      <c r="KN114" s="376"/>
      <c r="KO114" s="376"/>
      <c r="KP114" s="376"/>
      <c r="KQ114" s="376"/>
      <c r="KR114" s="376"/>
      <c r="KS114" s="376"/>
      <c r="KT114" s="376"/>
      <c r="KU114" s="376"/>
      <c r="KV114" s="376"/>
      <c r="KW114" s="376"/>
      <c r="KX114" s="376"/>
      <c r="KY114" s="376"/>
      <c r="KZ114" s="376"/>
      <c r="LA114" s="376"/>
      <c r="LB114" s="376"/>
      <c r="LC114" s="376"/>
      <c r="LD114" s="376"/>
      <c r="LE114" s="376"/>
      <c r="LF114" s="376"/>
      <c r="LG114" s="376"/>
      <c r="LH114" s="376"/>
      <c r="LI114" s="376"/>
    </row>
    <row r="115" spans="3:321" ht="30">
      <c r="D115" s="74">
        <v>4213</v>
      </c>
      <c r="E115" s="78" t="s">
        <v>242</v>
      </c>
      <c r="F115" s="104"/>
      <c r="G115" s="105"/>
      <c r="H115" s="105"/>
      <c r="I115" s="105"/>
      <c r="J115" s="105"/>
      <c r="K115" s="105"/>
      <c r="L115" s="105"/>
      <c r="M115" s="105"/>
      <c r="N115" s="105"/>
      <c r="O115" s="105"/>
      <c r="P115" s="105"/>
      <c r="Q115" s="106"/>
      <c r="R115" s="104"/>
      <c r="S115" s="105"/>
      <c r="T115" s="105"/>
      <c r="U115" s="105"/>
      <c r="V115" s="105"/>
      <c r="W115" s="105"/>
      <c r="X115" s="105"/>
      <c r="Y115" s="105"/>
      <c r="Z115" s="105"/>
      <c r="AA115" s="105"/>
      <c r="AB115" s="105"/>
      <c r="AC115" s="106"/>
      <c r="AD115" s="104"/>
      <c r="AE115" s="105"/>
      <c r="AF115" s="105"/>
      <c r="AG115" s="105"/>
      <c r="AH115" s="105"/>
      <c r="AI115" s="105"/>
      <c r="AJ115" s="105"/>
      <c r="AK115" s="105"/>
      <c r="AL115" s="105"/>
      <c r="AM115" s="105"/>
      <c r="AN115" s="105"/>
      <c r="AO115" s="106"/>
      <c r="AP115" s="104"/>
      <c r="AQ115" s="105"/>
      <c r="AR115" s="105"/>
      <c r="AS115" s="105"/>
      <c r="AT115" s="105"/>
      <c r="AU115" s="105"/>
      <c r="AV115" s="105"/>
      <c r="AW115" s="105"/>
      <c r="AX115" s="105"/>
      <c r="AY115" s="105"/>
      <c r="AZ115" s="105"/>
      <c r="BA115" s="106"/>
      <c r="BB115" s="104"/>
      <c r="BC115" s="105"/>
      <c r="BD115" s="105"/>
      <c r="BE115" s="105"/>
      <c r="BF115" s="105"/>
      <c r="BG115" s="105"/>
      <c r="BH115" s="105"/>
      <c r="BI115" s="105"/>
      <c r="BJ115" s="105"/>
      <c r="BK115" s="105"/>
      <c r="BL115" s="105"/>
      <c r="BM115" s="106"/>
      <c r="BN115" s="104"/>
      <c r="BO115" s="105"/>
      <c r="BP115" s="105"/>
      <c r="BQ115" s="105"/>
      <c r="BR115" s="105"/>
      <c r="BS115" s="105"/>
      <c r="BT115" s="105"/>
      <c r="BU115" s="105"/>
      <c r="BV115" s="105"/>
      <c r="BW115" s="105"/>
      <c r="BX115" s="105"/>
      <c r="BY115" s="106"/>
      <c r="BZ115" s="104"/>
      <c r="CA115" s="105"/>
      <c r="CB115" s="105"/>
      <c r="CC115" s="105"/>
      <c r="CD115" s="105"/>
      <c r="CE115" s="105"/>
      <c r="CF115" s="105"/>
      <c r="CG115" s="105"/>
      <c r="CH115" s="105"/>
      <c r="CI115" s="105"/>
      <c r="CJ115" s="105"/>
      <c r="CK115" s="105"/>
      <c r="CL115" s="104">
        <v>1460897.35</v>
      </c>
      <c r="CM115" s="105">
        <v>1482287.73</v>
      </c>
      <c r="CN115" s="105">
        <v>1502308</v>
      </c>
      <c r="CO115" s="105">
        <v>1507261.74</v>
      </c>
      <c r="CP115" s="105">
        <v>1517082.8499999999</v>
      </c>
      <c r="CQ115" s="105">
        <v>1524181.1600000004</v>
      </c>
      <c r="CR115" s="105">
        <v>1520509.7699999998</v>
      </c>
      <c r="CS115" s="105">
        <v>1457909.3</v>
      </c>
      <c r="CT115" s="105">
        <v>1405165.4500000004</v>
      </c>
      <c r="CU115" s="105">
        <v>1394713.6800000006</v>
      </c>
      <c r="CV115" s="105">
        <v>1383388.0400000003</v>
      </c>
      <c r="CW115" s="106">
        <v>1687836.9999999995</v>
      </c>
      <c r="CX115" s="104">
        <v>1375790.2400000002</v>
      </c>
      <c r="CY115" s="105">
        <v>1399434.5899999999</v>
      </c>
      <c r="CZ115" s="105">
        <v>1439567.7500000002</v>
      </c>
      <c r="DA115" s="105">
        <v>1474379.2100000002</v>
      </c>
      <c r="DB115" s="105">
        <v>1455630.8100000003</v>
      </c>
      <c r="DC115" s="105">
        <v>1477079.5199999996</v>
      </c>
      <c r="DD115" s="105">
        <v>1448301.0399999998</v>
      </c>
      <c r="DE115" s="105">
        <v>1565932.21</v>
      </c>
      <c r="DF115" s="105">
        <v>1417693.7700000003</v>
      </c>
      <c r="DG115" s="105">
        <v>1450597.5000000002</v>
      </c>
      <c r="DH115" s="105">
        <v>1370222.7499999998</v>
      </c>
      <c r="DI115" s="106">
        <v>1337323.9200000004</v>
      </c>
      <c r="DJ115" s="104">
        <v>1307049.48</v>
      </c>
      <c r="DK115" s="105">
        <v>1328394.29</v>
      </c>
      <c r="DL115" s="105">
        <v>1481080.23</v>
      </c>
      <c r="DM115" s="105">
        <v>1510728.15</v>
      </c>
      <c r="DN115" s="105">
        <v>1219098.9400000002</v>
      </c>
      <c r="DO115" s="105">
        <v>1145000.6299999999</v>
      </c>
      <c r="DP115" s="105">
        <v>1168414.95</v>
      </c>
      <c r="DQ115" s="105">
        <v>1060525.06</v>
      </c>
      <c r="DR115" s="105">
        <v>1122304.45</v>
      </c>
      <c r="DS115" s="105">
        <v>1108062.3499999999</v>
      </c>
      <c r="DT115" s="105">
        <v>1103355.7900000003</v>
      </c>
      <c r="DU115" s="106">
        <v>1111942.99</v>
      </c>
      <c r="DV115" s="337">
        <v>1111282.95</v>
      </c>
      <c r="DW115" s="337">
        <v>1096472.2000000002</v>
      </c>
      <c r="DX115" s="337">
        <v>1014170.31</v>
      </c>
      <c r="DY115" s="337">
        <v>962641.86000000022</v>
      </c>
      <c r="DZ115" s="370">
        <v>904514.68</v>
      </c>
      <c r="EB115" s="373"/>
      <c r="EC115" s="373"/>
      <c r="ED115" s="373"/>
      <c r="EE115" s="373"/>
      <c r="EF115" s="373"/>
      <c r="EG115" s="373"/>
      <c r="EH115" s="376"/>
      <c r="EI115" s="376"/>
      <c r="EJ115" s="376"/>
      <c r="EK115" s="376"/>
      <c r="EL115" s="376"/>
      <c r="EM115" s="376"/>
      <c r="EN115" s="376"/>
      <c r="EO115" s="376"/>
      <c r="EP115" s="376"/>
      <c r="EQ115" s="376"/>
      <c r="ER115" s="376"/>
      <c r="ES115" s="376"/>
      <c r="ET115" s="424"/>
      <c r="EU115" s="424"/>
      <c r="EV115" s="424"/>
      <c r="EW115" s="424"/>
      <c r="EX115" s="424"/>
      <c r="EY115" s="424"/>
      <c r="EZ115" s="424"/>
      <c r="FA115" s="424"/>
      <c r="FB115" s="424"/>
      <c r="FC115" s="424"/>
      <c r="FD115" s="376"/>
      <c r="FE115" s="376"/>
      <c r="FF115" s="376"/>
      <c r="FG115" s="376"/>
      <c r="FH115" s="376"/>
      <c r="FI115" s="376"/>
      <c r="FJ115" s="376"/>
      <c r="FK115" s="376"/>
      <c r="FL115" s="376"/>
      <c r="FM115" s="376"/>
      <c r="FN115" s="376"/>
      <c r="FO115" s="376"/>
      <c r="FP115" s="376"/>
      <c r="FQ115" s="376"/>
      <c r="FR115" s="376"/>
      <c r="FS115" s="376"/>
      <c r="FT115" s="376"/>
      <c r="FU115" s="376"/>
      <c r="FV115" s="376"/>
      <c r="FW115" s="376"/>
      <c r="FX115" s="376"/>
      <c r="FY115" s="376"/>
      <c r="FZ115" s="376"/>
      <c r="GA115" s="376"/>
      <c r="GB115" s="376"/>
      <c r="GC115" s="376"/>
      <c r="GD115" s="376"/>
      <c r="GE115" s="376"/>
      <c r="GF115" s="376"/>
      <c r="GG115" s="376"/>
      <c r="GH115" s="376"/>
      <c r="GI115" s="376"/>
      <c r="GJ115" s="376"/>
      <c r="GK115" s="376"/>
      <c r="GL115" s="376"/>
      <c r="GM115" s="376"/>
      <c r="GN115" s="376"/>
      <c r="GO115" s="376"/>
      <c r="GP115" s="376"/>
      <c r="GQ115" s="376"/>
      <c r="GR115" s="376"/>
      <c r="GS115" s="376"/>
      <c r="GT115" s="376"/>
      <c r="GU115" s="376"/>
      <c r="GV115" s="376"/>
      <c r="GW115" s="376"/>
      <c r="GX115" s="376"/>
      <c r="GY115" s="376"/>
      <c r="GZ115" s="376"/>
      <c r="HA115" s="376"/>
      <c r="HB115" s="376"/>
      <c r="HC115" s="376"/>
      <c r="HD115" s="376"/>
      <c r="HE115" s="376"/>
      <c r="HF115" s="376"/>
      <c r="HG115" s="376"/>
      <c r="HH115" s="376"/>
      <c r="HI115" s="376"/>
      <c r="HJ115" s="376"/>
      <c r="HK115" s="376"/>
      <c r="HL115" s="376"/>
      <c r="HM115" s="376"/>
      <c r="HN115" s="376"/>
      <c r="HO115" s="376"/>
      <c r="HP115" s="376"/>
      <c r="HQ115" s="376"/>
      <c r="HR115" s="376"/>
      <c r="HS115" s="376"/>
      <c r="HT115" s="376"/>
      <c r="HU115" s="376"/>
      <c r="HV115" s="376"/>
      <c r="HW115" s="376"/>
      <c r="HX115" s="376"/>
      <c r="HY115" s="376"/>
      <c r="HZ115" s="376"/>
      <c r="IA115" s="376"/>
      <c r="IB115" s="376"/>
      <c r="IC115" s="376"/>
      <c r="ID115" s="376"/>
      <c r="IE115" s="376"/>
      <c r="IF115" s="376"/>
      <c r="IG115" s="376"/>
      <c r="IH115" s="376"/>
      <c r="II115" s="376"/>
      <c r="IJ115" s="376"/>
      <c r="IK115" s="376"/>
      <c r="IL115" s="376"/>
      <c r="IM115" s="376"/>
      <c r="IN115" s="376"/>
      <c r="IO115" s="376"/>
      <c r="IP115" s="376"/>
      <c r="IQ115" s="376"/>
      <c r="IR115" s="376"/>
      <c r="IS115" s="376"/>
      <c r="IT115" s="376"/>
      <c r="IU115" s="376"/>
      <c r="IV115" s="376"/>
      <c r="IW115" s="376"/>
      <c r="IX115" s="376"/>
      <c r="IY115" s="376"/>
      <c r="IZ115" s="376"/>
      <c r="JA115" s="376"/>
      <c r="JB115" s="376"/>
      <c r="JC115" s="376"/>
      <c r="JD115" s="376"/>
      <c r="JE115" s="376"/>
      <c r="JF115" s="376"/>
      <c r="JG115" s="376"/>
      <c r="JH115" s="376"/>
      <c r="JI115" s="376"/>
      <c r="JJ115" s="376"/>
      <c r="JK115" s="376"/>
      <c r="JL115" s="376"/>
      <c r="JM115" s="376"/>
      <c r="JN115" s="376"/>
      <c r="JO115" s="376"/>
      <c r="JP115" s="376"/>
      <c r="JQ115" s="376"/>
      <c r="JR115" s="376"/>
      <c r="JS115" s="376"/>
      <c r="JT115" s="376"/>
      <c r="JU115" s="376"/>
      <c r="JV115" s="376"/>
      <c r="JW115" s="376"/>
      <c r="JX115" s="376"/>
      <c r="JY115" s="376"/>
      <c r="JZ115" s="376"/>
      <c r="KA115" s="376"/>
      <c r="KB115" s="376"/>
      <c r="KC115" s="376"/>
      <c r="KD115" s="376"/>
      <c r="KE115" s="376"/>
      <c r="KF115" s="376"/>
      <c r="KG115" s="376"/>
      <c r="KH115" s="376"/>
      <c r="KI115" s="376"/>
      <c r="KJ115" s="376"/>
      <c r="KK115" s="376"/>
      <c r="KL115" s="376"/>
      <c r="KM115" s="376"/>
      <c r="KN115" s="376"/>
      <c r="KO115" s="376"/>
      <c r="KP115" s="376"/>
      <c r="KQ115" s="376"/>
      <c r="KR115" s="376"/>
      <c r="KS115" s="376"/>
      <c r="KT115" s="376"/>
      <c r="KU115" s="376"/>
      <c r="KV115" s="376"/>
      <c r="KW115" s="376"/>
      <c r="KX115" s="376"/>
      <c r="KY115" s="376"/>
      <c r="KZ115" s="376"/>
      <c r="LA115" s="376"/>
      <c r="LB115" s="376"/>
      <c r="LC115" s="376"/>
      <c r="LD115" s="376"/>
      <c r="LE115" s="376"/>
      <c r="LF115" s="376"/>
      <c r="LG115" s="376"/>
      <c r="LH115" s="376"/>
      <c r="LI115" s="376"/>
    </row>
    <row r="116" spans="3:321">
      <c r="D116" s="74">
        <v>4214</v>
      </c>
      <c r="E116" s="78" t="s">
        <v>244</v>
      </c>
      <c r="F116" s="104"/>
      <c r="G116" s="105"/>
      <c r="H116" s="105"/>
      <c r="I116" s="105"/>
      <c r="J116" s="105"/>
      <c r="K116" s="105"/>
      <c r="L116" s="105"/>
      <c r="M116" s="105"/>
      <c r="N116" s="105"/>
      <c r="O116" s="105"/>
      <c r="P116" s="105"/>
      <c r="Q116" s="106"/>
      <c r="R116" s="104"/>
      <c r="S116" s="105"/>
      <c r="T116" s="105"/>
      <c r="U116" s="105"/>
      <c r="V116" s="105"/>
      <c r="W116" s="105"/>
      <c r="X116" s="105"/>
      <c r="Y116" s="105"/>
      <c r="Z116" s="105"/>
      <c r="AA116" s="105"/>
      <c r="AB116" s="105"/>
      <c r="AC116" s="106"/>
      <c r="AD116" s="104"/>
      <c r="AE116" s="105"/>
      <c r="AF116" s="105"/>
      <c r="AG116" s="105"/>
      <c r="AH116" s="105"/>
      <c r="AI116" s="105"/>
      <c r="AJ116" s="105"/>
      <c r="AK116" s="105"/>
      <c r="AL116" s="105"/>
      <c r="AM116" s="105"/>
      <c r="AN116" s="105"/>
      <c r="AO116" s="106"/>
      <c r="AP116" s="104"/>
      <c r="AQ116" s="105"/>
      <c r="AR116" s="105"/>
      <c r="AS116" s="105"/>
      <c r="AT116" s="105"/>
      <c r="AU116" s="105"/>
      <c r="AV116" s="105"/>
      <c r="AW116" s="105"/>
      <c r="AX116" s="105"/>
      <c r="AY116" s="105"/>
      <c r="AZ116" s="105"/>
      <c r="BA116" s="106"/>
      <c r="BB116" s="104"/>
      <c r="BC116" s="105"/>
      <c r="BD116" s="105"/>
      <c r="BE116" s="105"/>
      <c r="BF116" s="105"/>
      <c r="BG116" s="105"/>
      <c r="BH116" s="105"/>
      <c r="BI116" s="105"/>
      <c r="BJ116" s="105"/>
      <c r="BK116" s="105"/>
      <c r="BL116" s="105"/>
      <c r="BM116" s="106"/>
      <c r="BN116" s="104"/>
      <c r="BO116" s="105"/>
      <c r="BP116" s="105"/>
      <c r="BQ116" s="105"/>
      <c r="BR116" s="105"/>
      <c r="BS116" s="105"/>
      <c r="BT116" s="105"/>
      <c r="BU116" s="105"/>
      <c r="BV116" s="105"/>
      <c r="BW116" s="105"/>
      <c r="BX116" s="105"/>
      <c r="BY116" s="106"/>
      <c r="BZ116" s="104"/>
      <c r="CA116" s="105"/>
      <c r="CB116" s="105"/>
      <c r="CC116" s="105"/>
      <c r="CD116" s="105"/>
      <c r="CE116" s="105"/>
      <c r="CF116" s="105"/>
      <c r="CG116" s="105"/>
      <c r="CH116" s="105"/>
      <c r="CI116" s="105"/>
      <c r="CJ116" s="105"/>
      <c r="CK116" s="105"/>
      <c r="CL116" s="104">
        <v>1624645.1099999999</v>
      </c>
      <c r="CM116" s="105">
        <v>2597051.81</v>
      </c>
      <c r="CN116" s="105">
        <v>1900434.49</v>
      </c>
      <c r="CO116" s="105">
        <v>1932153.2000000004</v>
      </c>
      <c r="CP116" s="105">
        <v>1674505.9</v>
      </c>
      <c r="CQ116" s="105">
        <v>1536013.97</v>
      </c>
      <c r="CR116" s="105">
        <v>1627459.28</v>
      </c>
      <c r="CS116" s="105">
        <v>991564.94999999984</v>
      </c>
      <c r="CT116" s="105">
        <v>1146005.8800000001</v>
      </c>
      <c r="CU116" s="105">
        <v>1372886.6800000002</v>
      </c>
      <c r="CV116" s="105">
        <v>1630539.3299999998</v>
      </c>
      <c r="CW116" s="106">
        <v>1445222.44</v>
      </c>
      <c r="CX116" s="104">
        <v>1535360.8199999998</v>
      </c>
      <c r="CY116" s="105">
        <v>1479802.3099999998</v>
      </c>
      <c r="CZ116" s="105">
        <v>1365996.3599999999</v>
      </c>
      <c r="DA116" s="105">
        <v>1445854.2399999998</v>
      </c>
      <c r="DB116" s="105">
        <v>1240227.3299999998</v>
      </c>
      <c r="DC116" s="105">
        <v>1363632.5999999996</v>
      </c>
      <c r="DD116" s="105">
        <v>1500407.1399999997</v>
      </c>
      <c r="DE116" s="105">
        <v>1239582.1600000001</v>
      </c>
      <c r="DF116" s="105">
        <v>1493192.3800000001</v>
      </c>
      <c r="DG116" s="105">
        <v>1487275.4799999995</v>
      </c>
      <c r="DH116" s="105">
        <v>2004934.39</v>
      </c>
      <c r="DI116" s="106">
        <v>1670147.64</v>
      </c>
      <c r="DJ116" s="104">
        <v>1305632.7299999997</v>
      </c>
      <c r="DK116" s="105">
        <v>1410746.3599999999</v>
      </c>
      <c r="DL116" s="105">
        <v>1423076.41</v>
      </c>
      <c r="DM116" s="105">
        <v>1368918.0499999998</v>
      </c>
      <c r="DN116" s="105">
        <v>1426578.2299999997</v>
      </c>
      <c r="DO116" s="105">
        <v>1538295.4699999995</v>
      </c>
      <c r="DP116" s="105">
        <v>1606699.17</v>
      </c>
      <c r="DQ116" s="105">
        <v>1445734.21</v>
      </c>
      <c r="DR116" s="105">
        <v>1449683.0500000003</v>
      </c>
      <c r="DS116" s="105">
        <v>1627060.7399999998</v>
      </c>
      <c r="DT116" s="105">
        <v>1631564.8300000005</v>
      </c>
      <c r="DU116" s="106">
        <v>1641422.1600000001</v>
      </c>
      <c r="DV116" s="337">
        <v>1262803.2500000002</v>
      </c>
      <c r="DW116" s="337">
        <v>1385142.79</v>
      </c>
      <c r="DX116" s="337">
        <v>1479298.87</v>
      </c>
      <c r="DY116" s="337">
        <v>1423347.08</v>
      </c>
      <c r="DZ116" s="370">
        <v>1138006.3899999999</v>
      </c>
      <c r="EB116" s="373"/>
      <c r="EC116" s="373"/>
      <c r="ED116" s="373"/>
      <c r="EE116" s="373"/>
      <c r="EF116" s="373"/>
      <c r="EG116" s="373"/>
      <c r="EH116" s="376"/>
      <c r="EI116" s="376"/>
      <c r="EJ116" s="376"/>
      <c r="EK116" s="376"/>
      <c r="EL116" s="376"/>
      <c r="EM116" s="376"/>
      <c r="EN116" s="376"/>
      <c r="EO116" s="376"/>
      <c r="EP116" s="376"/>
      <c r="EQ116" s="376"/>
      <c r="ER116" s="376"/>
      <c r="ES116" s="376"/>
      <c r="ET116" s="424"/>
      <c r="EU116" s="424"/>
      <c r="EV116" s="424"/>
      <c r="EW116" s="424"/>
      <c r="EX116" s="424"/>
      <c r="EY116" s="424"/>
      <c r="EZ116" s="424"/>
      <c r="FA116" s="424"/>
      <c r="FB116" s="424"/>
      <c r="FC116" s="424"/>
      <c r="FD116" s="376"/>
      <c r="FE116" s="376"/>
      <c r="FF116" s="376"/>
      <c r="FG116" s="376"/>
      <c r="FH116" s="376"/>
      <c r="FI116" s="376"/>
      <c r="FJ116" s="376"/>
      <c r="FK116" s="376"/>
      <c r="FL116" s="376"/>
      <c r="FM116" s="376"/>
      <c r="FN116" s="376"/>
      <c r="FO116" s="376"/>
      <c r="FP116" s="376"/>
      <c r="FQ116" s="376"/>
      <c r="FR116" s="376"/>
      <c r="FS116" s="376"/>
      <c r="FT116" s="376"/>
      <c r="FU116" s="376"/>
      <c r="FV116" s="376"/>
      <c r="FW116" s="376"/>
      <c r="FX116" s="376"/>
      <c r="FY116" s="376"/>
      <c r="FZ116" s="376"/>
      <c r="GA116" s="376"/>
      <c r="GB116" s="376"/>
      <c r="GC116" s="376"/>
      <c r="GD116" s="376"/>
      <c r="GE116" s="376"/>
      <c r="GF116" s="376"/>
      <c r="GG116" s="376"/>
      <c r="GH116" s="376"/>
      <c r="GI116" s="376"/>
      <c r="GJ116" s="376"/>
      <c r="GK116" s="376"/>
      <c r="GL116" s="376"/>
      <c r="GM116" s="376"/>
      <c r="GN116" s="376"/>
      <c r="GO116" s="376"/>
      <c r="GP116" s="376"/>
      <c r="GQ116" s="376"/>
      <c r="GR116" s="376"/>
      <c r="GS116" s="376"/>
      <c r="GT116" s="376"/>
      <c r="GU116" s="376"/>
      <c r="GV116" s="376"/>
      <c r="GW116" s="376"/>
      <c r="GX116" s="376"/>
      <c r="GY116" s="376"/>
      <c r="GZ116" s="376"/>
      <c r="HA116" s="376"/>
      <c r="HB116" s="376"/>
      <c r="HC116" s="376"/>
      <c r="HD116" s="376"/>
      <c r="HE116" s="376"/>
      <c r="HF116" s="376"/>
      <c r="HG116" s="376"/>
      <c r="HH116" s="376"/>
      <c r="HI116" s="376"/>
      <c r="HJ116" s="376"/>
      <c r="HK116" s="376"/>
      <c r="HL116" s="376"/>
      <c r="HM116" s="376"/>
      <c r="HN116" s="376"/>
      <c r="HO116" s="376"/>
      <c r="HP116" s="376"/>
      <c r="HQ116" s="376"/>
      <c r="HR116" s="376"/>
      <c r="HS116" s="376"/>
      <c r="HT116" s="376"/>
      <c r="HU116" s="376"/>
      <c r="HV116" s="376"/>
      <c r="HW116" s="376"/>
      <c r="HX116" s="376"/>
      <c r="HY116" s="376"/>
      <c r="HZ116" s="376"/>
      <c r="IA116" s="376"/>
      <c r="IB116" s="376"/>
      <c r="IC116" s="376"/>
      <c r="ID116" s="376"/>
      <c r="IE116" s="376"/>
      <c r="IF116" s="376"/>
      <c r="IG116" s="376"/>
      <c r="IH116" s="376"/>
      <c r="II116" s="376"/>
      <c r="IJ116" s="376"/>
      <c r="IK116" s="376"/>
      <c r="IL116" s="376"/>
      <c r="IM116" s="376"/>
      <c r="IN116" s="376"/>
      <c r="IO116" s="376"/>
      <c r="IP116" s="376"/>
      <c r="IQ116" s="376"/>
      <c r="IR116" s="376"/>
      <c r="IS116" s="376"/>
      <c r="IT116" s="376"/>
      <c r="IU116" s="376"/>
      <c r="IV116" s="376"/>
      <c r="IW116" s="376"/>
      <c r="IX116" s="376"/>
      <c r="IY116" s="376"/>
      <c r="IZ116" s="376"/>
      <c r="JA116" s="376"/>
      <c r="JB116" s="376"/>
      <c r="JC116" s="376"/>
      <c r="JD116" s="376"/>
      <c r="JE116" s="376"/>
      <c r="JF116" s="376"/>
      <c r="JG116" s="376"/>
      <c r="JH116" s="376"/>
      <c r="JI116" s="376"/>
      <c r="JJ116" s="376"/>
      <c r="JK116" s="376"/>
      <c r="JL116" s="376"/>
      <c r="JM116" s="376"/>
      <c r="JN116" s="376"/>
      <c r="JO116" s="376"/>
      <c r="JP116" s="376"/>
      <c r="JQ116" s="376"/>
      <c r="JR116" s="376"/>
      <c r="JS116" s="376"/>
      <c r="JT116" s="376"/>
      <c r="JU116" s="376"/>
      <c r="JV116" s="376"/>
      <c r="JW116" s="376"/>
      <c r="JX116" s="376"/>
      <c r="JY116" s="376"/>
      <c r="JZ116" s="376"/>
      <c r="KA116" s="376"/>
      <c r="KB116" s="376"/>
      <c r="KC116" s="376"/>
      <c r="KD116" s="376"/>
      <c r="KE116" s="376"/>
      <c r="KF116" s="376"/>
      <c r="KG116" s="376"/>
      <c r="KH116" s="376"/>
      <c r="KI116" s="376"/>
      <c r="KJ116" s="376"/>
      <c r="KK116" s="376"/>
      <c r="KL116" s="376"/>
      <c r="KM116" s="376"/>
      <c r="KN116" s="376"/>
      <c r="KO116" s="376"/>
      <c r="KP116" s="376"/>
      <c r="KQ116" s="376"/>
      <c r="KR116" s="376"/>
      <c r="KS116" s="376"/>
      <c r="KT116" s="376"/>
      <c r="KU116" s="376"/>
      <c r="KV116" s="376"/>
      <c r="KW116" s="376"/>
      <c r="KX116" s="376"/>
      <c r="KY116" s="376"/>
      <c r="KZ116" s="376"/>
      <c r="LA116" s="376"/>
      <c r="LB116" s="376"/>
      <c r="LC116" s="376"/>
      <c r="LD116" s="376"/>
      <c r="LE116" s="376"/>
      <c r="LF116" s="376"/>
      <c r="LG116" s="376"/>
      <c r="LH116" s="376"/>
      <c r="LI116" s="376"/>
    </row>
    <row r="117" spans="3:321">
      <c r="D117" s="74">
        <v>4215</v>
      </c>
      <c r="E117" s="78" t="s">
        <v>246</v>
      </c>
      <c r="F117" s="104"/>
      <c r="G117" s="105"/>
      <c r="H117" s="105"/>
      <c r="I117" s="105"/>
      <c r="J117" s="105"/>
      <c r="K117" s="105"/>
      <c r="L117" s="105"/>
      <c r="M117" s="105"/>
      <c r="N117" s="105"/>
      <c r="O117" s="105"/>
      <c r="P117" s="105"/>
      <c r="Q117" s="106"/>
      <c r="R117" s="104"/>
      <c r="S117" s="105"/>
      <c r="T117" s="105"/>
      <c r="U117" s="105"/>
      <c r="V117" s="105"/>
      <c r="W117" s="105"/>
      <c r="X117" s="105"/>
      <c r="Y117" s="105"/>
      <c r="Z117" s="105"/>
      <c r="AA117" s="105"/>
      <c r="AB117" s="105"/>
      <c r="AC117" s="106"/>
      <c r="AD117" s="104"/>
      <c r="AE117" s="105"/>
      <c r="AF117" s="105"/>
      <c r="AG117" s="105"/>
      <c r="AH117" s="105"/>
      <c r="AI117" s="105"/>
      <c r="AJ117" s="105"/>
      <c r="AK117" s="105"/>
      <c r="AL117" s="105"/>
      <c r="AM117" s="105"/>
      <c r="AN117" s="105"/>
      <c r="AO117" s="106"/>
      <c r="AP117" s="104"/>
      <c r="AQ117" s="105"/>
      <c r="AR117" s="105"/>
      <c r="AS117" s="105"/>
      <c r="AT117" s="105"/>
      <c r="AU117" s="105"/>
      <c r="AV117" s="105"/>
      <c r="AW117" s="105"/>
      <c r="AX117" s="105"/>
      <c r="AY117" s="105"/>
      <c r="AZ117" s="105"/>
      <c r="BA117" s="106"/>
      <c r="BB117" s="104"/>
      <c r="BC117" s="105"/>
      <c r="BD117" s="105"/>
      <c r="BE117" s="105"/>
      <c r="BF117" s="105"/>
      <c r="BG117" s="105"/>
      <c r="BH117" s="105"/>
      <c r="BI117" s="105"/>
      <c r="BJ117" s="105"/>
      <c r="BK117" s="105"/>
      <c r="BL117" s="105"/>
      <c r="BM117" s="106"/>
      <c r="BN117" s="104"/>
      <c r="BO117" s="105"/>
      <c r="BP117" s="105"/>
      <c r="BQ117" s="105"/>
      <c r="BR117" s="105"/>
      <c r="BS117" s="105"/>
      <c r="BT117" s="105"/>
      <c r="BU117" s="105"/>
      <c r="BV117" s="105"/>
      <c r="BW117" s="105"/>
      <c r="BX117" s="105"/>
      <c r="BY117" s="106"/>
      <c r="BZ117" s="104"/>
      <c r="CA117" s="105"/>
      <c r="CB117" s="105"/>
      <c r="CC117" s="105"/>
      <c r="CD117" s="105"/>
      <c r="CE117" s="105"/>
      <c r="CF117" s="105"/>
      <c r="CG117" s="105"/>
      <c r="CH117" s="105"/>
      <c r="CI117" s="105"/>
      <c r="CJ117" s="105"/>
      <c r="CK117" s="105"/>
      <c r="CL117" s="104">
        <v>788595.39999999991</v>
      </c>
      <c r="CM117" s="105">
        <v>761647.82</v>
      </c>
      <c r="CN117" s="105">
        <v>740067.1</v>
      </c>
      <c r="CO117" s="105">
        <v>731668.75999999989</v>
      </c>
      <c r="CP117" s="105">
        <v>815005.65999999957</v>
      </c>
      <c r="CQ117" s="105">
        <v>759056.20000000007</v>
      </c>
      <c r="CR117" s="105">
        <v>722754.60000000009</v>
      </c>
      <c r="CS117" s="105">
        <v>726737.9</v>
      </c>
      <c r="CT117" s="105">
        <v>728273.99999999988</v>
      </c>
      <c r="CU117" s="105">
        <v>724583.7</v>
      </c>
      <c r="CV117" s="105">
        <v>743620.99999999988</v>
      </c>
      <c r="CW117" s="106">
        <v>821496.31</v>
      </c>
      <c r="CX117" s="104">
        <v>861549.92999999993</v>
      </c>
      <c r="CY117" s="105">
        <v>827031.97999999986</v>
      </c>
      <c r="CZ117" s="105">
        <v>791606.25</v>
      </c>
      <c r="DA117" s="105">
        <v>755333.5</v>
      </c>
      <c r="DB117" s="105">
        <v>789715.93000000017</v>
      </c>
      <c r="DC117" s="105">
        <v>761287</v>
      </c>
      <c r="DD117" s="105">
        <v>899737.83999999985</v>
      </c>
      <c r="DE117" s="105">
        <v>873878.65000000014</v>
      </c>
      <c r="DF117" s="105">
        <v>788679.51</v>
      </c>
      <c r="DG117" s="105">
        <v>786024.19999999984</v>
      </c>
      <c r="DH117" s="105">
        <v>825537.49999999988</v>
      </c>
      <c r="DI117" s="106">
        <v>980926.55999999971</v>
      </c>
      <c r="DJ117" s="104">
        <v>988431.99000000011</v>
      </c>
      <c r="DK117" s="105">
        <v>887514.50000000012</v>
      </c>
      <c r="DL117" s="105">
        <v>884463.3</v>
      </c>
      <c r="DM117" s="105">
        <v>886951.09</v>
      </c>
      <c r="DN117" s="105">
        <v>951300.79999999993</v>
      </c>
      <c r="DO117" s="105">
        <v>979736.44000000006</v>
      </c>
      <c r="DP117" s="105">
        <v>1154713.53</v>
      </c>
      <c r="DQ117" s="105">
        <v>982933.07000000007</v>
      </c>
      <c r="DR117" s="105">
        <v>1023250.99</v>
      </c>
      <c r="DS117" s="105">
        <v>1020312.4400000002</v>
      </c>
      <c r="DT117" s="105">
        <v>1121064.75</v>
      </c>
      <c r="DU117" s="106">
        <v>1089837.74</v>
      </c>
      <c r="DV117" s="337">
        <v>1299678.51</v>
      </c>
      <c r="DW117" s="337">
        <v>1414898.3800000001</v>
      </c>
      <c r="DX117" s="337">
        <v>1441171.4400000002</v>
      </c>
      <c r="DY117" s="337">
        <v>1599231.26</v>
      </c>
      <c r="DZ117" s="370">
        <v>1643679.98</v>
      </c>
      <c r="EB117" s="373"/>
      <c r="EC117" s="373"/>
      <c r="ED117" s="373"/>
      <c r="EE117" s="373"/>
      <c r="EF117" s="373"/>
      <c r="EG117" s="373"/>
      <c r="EH117" s="376"/>
      <c r="EI117" s="376"/>
      <c r="EJ117" s="376"/>
      <c r="EK117" s="376"/>
      <c r="EL117" s="376"/>
      <c r="EM117" s="376"/>
      <c r="EN117" s="376"/>
      <c r="EO117" s="376"/>
      <c r="EP117" s="376"/>
      <c r="EQ117" s="376"/>
      <c r="ER117" s="376"/>
      <c r="ES117" s="376"/>
      <c r="ET117" s="424"/>
      <c r="EU117" s="424"/>
      <c r="EV117" s="424"/>
      <c r="EW117" s="424"/>
      <c r="EX117" s="424"/>
      <c r="EY117" s="424"/>
      <c r="EZ117" s="424"/>
      <c r="FA117" s="424"/>
      <c r="FB117" s="424"/>
      <c r="FC117" s="424"/>
      <c r="FD117" s="376"/>
      <c r="FE117" s="376"/>
      <c r="FF117" s="376"/>
      <c r="FG117" s="376"/>
      <c r="FH117" s="376"/>
      <c r="FI117" s="376"/>
      <c r="FJ117" s="376"/>
      <c r="FK117" s="376"/>
      <c r="FL117" s="376"/>
      <c r="FM117" s="376"/>
      <c r="FN117" s="376"/>
      <c r="FO117" s="376"/>
      <c r="FP117" s="376"/>
      <c r="FQ117" s="376"/>
      <c r="FR117" s="376"/>
      <c r="FS117" s="376"/>
      <c r="FT117" s="376"/>
      <c r="FU117" s="376"/>
      <c r="FV117" s="376"/>
      <c r="FW117" s="376"/>
      <c r="FX117" s="376"/>
      <c r="FY117" s="376"/>
      <c r="FZ117" s="376"/>
      <c r="GA117" s="376"/>
      <c r="GB117" s="376"/>
      <c r="GC117" s="376"/>
      <c r="GD117" s="376"/>
      <c r="GE117" s="376"/>
      <c r="GF117" s="376"/>
      <c r="GG117" s="376"/>
      <c r="GH117" s="376"/>
      <c r="GI117" s="376"/>
      <c r="GJ117" s="376"/>
      <c r="GK117" s="376"/>
      <c r="GL117" s="376"/>
      <c r="GM117" s="376"/>
      <c r="GN117" s="376"/>
      <c r="GO117" s="376"/>
      <c r="GP117" s="376"/>
      <c r="GQ117" s="376"/>
      <c r="GR117" s="376"/>
      <c r="GS117" s="376"/>
      <c r="GT117" s="376"/>
      <c r="GU117" s="376"/>
      <c r="GV117" s="376"/>
      <c r="GW117" s="376"/>
      <c r="GX117" s="376"/>
      <c r="GY117" s="376"/>
      <c r="GZ117" s="376"/>
      <c r="HA117" s="376"/>
      <c r="HB117" s="376"/>
      <c r="HC117" s="376"/>
      <c r="HD117" s="376"/>
      <c r="HE117" s="376"/>
      <c r="HF117" s="376"/>
      <c r="HG117" s="376"/>
      <c r="HH117" s="376"/>
      <c r="HI117" s="376"/>
      <c r="HJ117" s="376"/>
      <c r="HK117" s="376"/>
      <c r="HL117" s="376"/>
      <c r="HM117" s="376"/>
      <c r="HN117" s="376"/>
      <c r="HO117" s="376"/>
      <c r="HP117" s="376"/>
      <c r="HQ117" s="376"/>
      <c r="HR117" s="376"/>
      <c r="HS117" s="376"/>
      <c r="HT117" s="376"/>
      <c r="HU117" s="376"/>
      <c r="HV117" s="376"/>
      <c r="HW117" s="376"/>
      <c r="HX117" s="376"/>
      <c r="HY117" s="376"/>
      <c r="HZ117" s="376"/>
      <c r="IA117" s="376"/>
      <c r="IB117" s="376"/>
      <c r="IC117" s="376"/>
      <c r="ID117" s="376"/>
      <c r="IE117" s="376"/>
      <c r="IF117" s="376"/>
      <c r="IG117" s="376"/>
      <c r="IH117" s="376"/>
      <c r="II117" s="376"/>
      <c r="IJ117" s="376"/>
      <c r="IK117" s="376"/>
      <c r="IL117" s="376"/>
      <c r="IM117" s="376"/>
      <c r="IN117" s="376"/>
      <c r="IO117" s="376"/>
      <c r="IP117" s="376"/>
      <c r="IQ117" s="376"/>
      <c r="IR117" s="376"/>
      <c r="IS117" s="376"/>
      <c r="IT117" s="376"/>
      <c r="IU117" s="376"/>
      <c r="IV117" s="376"/>
      <c r="IW117" s="376"/>
      <c r="IX117" s="376"/>
      <c r="IY117" s="376"/>
      <c r="IZ117" s="376"/>
      <c r="JA117" s="376"/>
      <c r="JB117" s="376"/>
      <c r="JC117" s="376"/>
      <c r="JD117" s="376"/>
      <c r="JE117" s="376"/>
      <c r="JF117" s="376"/>
      <c r="JG117" s="376"/>
      <c r="JH117" s="376"/>
      <c r="JI117" s="376"/>
      <c r="JJ117" s="376"/>
      <c r="JK117" s="376"/>
      <c r="JL117" s="376"/>
      <c r="JM117" s="376"/>
      <c r="JN117" s="376"/>
      <c r="JO117" s="376"/>
      <c r="JP117" s="376"/>
      <c r="JQ117" s="376"/>
      <c r="JR117" s="376"/>
      <c r="JS117" s="376"/>
      <c r="JT117" s="376"/>
      <c r="JU117" s="376"/>
      <c r="JV117" s="376"/>
      <c r="JW117" s="376"/>
      <c r="JX117" s="376"/>
      <c r="JY117" s="376"/>
      <c r="JZ117" s="376"/>
      <c r="KA117" s="376"/>
      <c r="KB117" s="376"/>
      <c r="KC117" s="376"/>
      <c r="KD117" s="376"/>
      <c r="KE117" s="376"/>
      <c r="KF117" s="376"/>
      <c r="KG117" s="376"/>
      <c r="KH117" s="376"/>
      <c r="KI117" s="376"/>
      <c r="KJ117" s="376"/>
      <c r="KK117" s="376"/>
      <c r="KL117" s="376"/>
      <c r="KM117" s="376"/>
      <c r="KN117" s="376"/>
      <c r="KO117" s="376"/>
      <c r="KP117" s="376"/>
      <c r="KQ117" s="376"/>
      <c r="KR117" s="376"/>
      <c r="KS117" s="376"/>
      <c r="KT117" s="376"/>
      <c r="KU117" s="376"/>
      <c r="KV117" s="376"/>
      <c r="KW117" s="376"/>
      <c r="KX117" s="376"/>
      <c r="KY117" s="376"/>
      <c r="KZ117" s="376"/>
      <c r="LA117" s="376"/>
      <c r="LB117" s="376"/>
      <c r="LC117" s="376"/>
      <c r="LD117" s="376"/>
      <c r="LE117" s="376"/>
      <c r="LF117" s="376"/>
      <c r="LG117" s="376"/>
      <c r="LH117" s="376"/>
      <c r="LI117" s="376"/>
    </row>
    <row r="118" spans="3:321" ht="30">
      <c r="D118" s="74">
        <v>4216</v>
      </c>
      <c r="E118" s="78" t="s">
        <v>248</v>
      </c>
      <c r="F118" s="104"/>
      <c r="G118" s="105"/>
      <c r="H118" s="105"/>
      <c r="I118" s="105"/>
      <c r="J118" s="105"/>
      <c r="K118" s="105"/>
      <c r="L118" s="105"/>
      <c r="M118" s="105"/>
      <c r="N118" s="105"/>
      <c r="O118" s="105"/>
      <c r="P118" s="105"/>
      <c r="Q118" s="106"/>
      <c r="R118" s="104"/>
      <c r="S118" s="105"/>
      <c r="T118" s="105"/>
      <c r="U118" s="105"/>
      <c r="V118" s="105"/>
      <c r="W118" s="105"/>
      <c r="X118" s="105"/>
      <c r="Y118" s="105"/>
      <c r="Z118" s="105"/>
      <c r="AA118" s="105"/>
      <c r="AB118" s="105"/>
      <c r="AC118" s="106"/>
      <c r="AD118" s="104"/>
      <c r="AE118" s="105"/>
      <c r="AF118" s="105"/>
      <c r="AG118" s="105"/>
      <c r="AH118" s="105"/>
      <c r="AI118" s="105"/>
      <c r="AJ118" s="105"/>
      <c r="AK118" s="105"/>
      <c r="AL118" s="105"/>
      <c r="AM118" s="105"/>
      <c r="AN118" s="105"/>
      <c r="AO118" s="106"/>
      <c r="AP118" s="104"/>
      <c r="AQ118" s="105"/>
      <c r="AR118" s="105"/>
      <c r="AS118" s="105"/>
      <c r="AT118" s="105"/>
      <c r="AU118" s="105"/>
      <c r="AV118" s="105"/>
      <c r="AW118" s="105"/>
      <c r="AX118" s="105"/>
      <c r="AY118" s="105"/>
      <c r="AZ118" s="105"/>
      <c r="BA118" s="106"/>
      <c r="BB118" s="104"/>
      <c r="BC118" s="105"/>
      <c r="BD118" s="105"/>
      <c r="BE118" s="105"/>
      <c r="BF118" s="105"/>
      <c r="BG118" s="105"/>
      <c r="BH118" s="105"/>
      <c r="BI118" s="105"/>
      <c r="BJ118" s="105"/>
      <c r="BK118" s="105"/>
      <c r="BL118" s="105"/>
      <c r="BM118" s="106"/>
      <c r="BN118" s="104"/>
      <c r="BO118" s="105"/>
      <c r="BP118" s="105"/>
      <c r="BQ118" s="105"/>
      <c r="BR118" s="105"/>
      <c r="BS118" s="105"/>
      <c r="BT118" s="105"/>
      <c r="BU118" s="105"/>
      <c r="BV118" s="105"/>
      <c r="BW118" s="105"/>
      <c r="BX118" s="105"/>
      <c r="BY118" s="106"/>
      <c r="BZ118" s="104"/>
      <c r="CA118" s="105"/>
      <c r="CB118" s="105"/>
      <c r="CC118" s="105"/>
      <c r="CD118" s="105"/>
      <c r="CE118" s="105"/>
      <c r="CF118" s="105"/>
      <c r="CG118" s="105"/>
      <c r="CH118" s="105"/>
      <c r="CI118" s="105"/>
      <c r="CJ118" s="105"/>
      <c r="CK118" s="105"/>
      <c r="CL118" s="104">
        <v>12532</v>
      </c>
      <c r="CM118" s="105">
        <v>33971.879999999997</v>
      </c>
      <c r="CN118" s="105">
        <v>51880.84</v>
      </c>
      <c r="CO118" s="105">
        <v>18588.95</v>
      </c>
      <c r="CP118" s="105">
        <v>20197.3</v>
      </c>
      <c r="CQ118" s="105">
        <v>62174.6</v>
      </c>
      <c r="CR118" s="105">
        <v>68967.81</v>
      </c>
      <c r="CS118" s="105">
        <v>66627.28</v>
      </c>
      <c r="CT118" s="105">
        <v>188624.2</v>
      </c>
      <c r="CU118" s="105">
        <v>25674.480000000003</v>
      </c>
      <c r="CV118" s="105">
        <v>17648.79</v>
      </c>
      <c r="CW118" s="106">
        <v>41767.22</v>
      </c>
      <c r="CX118" s="104">
        <v>40978.35</v>
      </c>
      <c r="CY118" s="105">
        <v>31691.62</v>
      </c>
      <c r="CZ118" s="105">
        <v>14642.58</v>
      </c>
      <c r="DA118" s="105">
        <v>33633.120000000003</v>
      </c>
      <c r="DB118" s="105">
        <v>16130.039999999999</v>
      </c>
      <c r="DC118" s="105">
        <v>18769.850000000002</v>
      </c>
      <c r="DD118" s="105">
        <v>88447.09</v>
      </c>
      <c r="DE118" s="105">
        <v>101855.59000000001</v>
      </c>
      <c r="DF118" s="105">
        <v>60002.899999999994</v>
      </c>
      <c r="DG118" s="105">
        <v>81717.89</v>
      </c>
      <c r="DH118" s="105">
        <v>61778.16</v>
      </c>
      <c r="DI118" s="106">
        <v>22075.050000000003</v>
      </c>
      <c r="DJ118" s="104">
        <v>43811.109999999993</v>
      </c>
      <c r="DK118" s="105">
        <v>35142.22</v>
      </c>
      <c r="DL118" s="105">
        <v>13879.85</v>
      </c>
      <c r="DM118" s="105">
        <v>23074.18</v>
      </c>
      <c r="DN118" s="105">
        <v>19524.849999999999</v>
      </c>
      <c r="DO118" s="105">
        <v>30374.03</v>
      </c>
      <c r="DP118" s="105">
        <v>114079.9</v>
      </c>
      <c r="DQ118" s="105">
        <v>120386.34</v>
      </c>
      <c r="DR118" s="105">
        <v>179287.87</v>
      </c>
      <c r="DS118" s="105">
        <v>50427.02</v>
      </c>
      <c r="DT118" s="105">
        <v>74787.23000000001</v>
      </c>
      <c r="DU118" s="106">
        <v>82061.390000000014</v>
      </c>
      <c r="DV118" s="337">
        <v>31603.559999999998</v>
      </c>
      <c r="DW118" s="337">
        <v>68793.59</v>
      </c>
      <c r="DX118" s="337">
        <v>26546.82</v>
      </c>
      <c r="DY118" s="337">
        <v>26862.21</v>
      </c>
      <c r="DZ118" s="370">
        <v>31636.59</v>
      </c>
      <c r="EB118" s="373"/>
      <c r="EC118" s="373"/>
      <c r="ED118" s="373"/>
      <c r="EE118" s="373"/>
      <c r="EF118" s="373"/>
      <c r="EG118" s="373"/>
      <c r="EH118" s="376"/>
      <c r="EI118" s="376"/>
      <c r="EJ118" s="376"/>
      <c r="EK118" s="376"/>
      <c r="EL118" s="376"/>
      <c r="EM118" s="376"/>
      <c r="EN118" s="376"/>
      <c r="EO118" s="376"/>
      <c r="EP118" s="376"/>
      <c r="EQ118" s="376"/>
      <c r="ER118" s="376"/>
      <c r="ES118" s="376"/>
      <c r="ET118" s="424"/>
      <c r="EU118" s="424"/>
      <c r="EV118" s="424"/>
      <c r="EW118" s="424"/>
      <c r="EX118" s="424"/>
      <c r="EY118" s="424"/>
      <c r="EZ118" s="424"/>
      <c r="FA118" s="424"/>
      <c r="FB118" s="424"/>
      <c r="FC118" s="424"/>
      <c r="FD118" s="376"/>
      <c r="FE118" s="376"/>
      <c r="FF118" s="376"/>
      <c r="FG118" s="376"/>
      <c r="FH118" s="376"/>
      <c r="FI118" s="376"/>
      <c r="FJ118" s="376"/>
      <c r="FK118" s="376"/>
      <c r="FL118" s="376"/>
      <c r="FM118" s="376"/>
      <c r="FN118" s="376"/>
      <c r="FO118" s="376"/>
      <c r="FP118" s="376"/>
      <c r="FQ118" s="376"/>
      <c r="FR118" s="376"/>
      <c r="FS118" s="376"/>
      <c r="FT118" s="376"/>
      <c r="FU118" s="376"/>
      <c r="FV118" s="376"/>
      <c r="FW118" s="376"/>
      <c r="FX118" s="376"/>
      <c r="FY118" s="376"/>
      <c r="FZ118" s="376"/>
      <c r="GA118" s="376"/>
      <c r="GB118" s="376"/>
      <c r="GC118" s="376"/>
      <c r="GD118" s="376"/>
      <c r="GE118" s="376"/>
      <c r="GF118" s="376"/>
      <c r="GG118" s="376"/>
      <c r="GH118" s="376"/>
      <c r="GI118" s="376"/>
      <c r="GJ118" s="376"/>
      <c r="GK118" s="376"/>
      <c r="GL118" s="376"/>
      <c r="GM118" s="376"/>
      <c r="GN118" s="376"/>
      <c r="GO118" s="376"/>
      <c r="GP118" s="376"/>
      <c r="GQ118" s="376"/>
      <c r="GR118" s="376"/>
      <c r="GS118" s="376"/>
      <c r="GT118" s="376"/>
      <c r="GU118" s="376"/>
      <c r="GV118" s="376"/>
      <c r="GW118" s="376"/>
      <c r="GX118" s="376"/>
      <c r="GY118" s="376"/>
      <c r="GZ118" s="376"/>
      <c r="HA118" s="376"/>
      <c r="HB118" s="376"/>
      <c r="HC118" s="376"/>
      <c r="HD118" s="376"/>
      <c r="HE118" s="376"/>
      <c r="HF118" s="376"/>
      <c r="HG118" s="376"/>
      <c r="HH118" s="376"/>
      <c r="HI118" s="376"/>
      <c r="HJ118" s="376"/>
      <c r="HK118" s="376"/>
      <c r="HL118" s="376"/>
      <c r="HM118" s="376"/>
      <c r="HN118" s="376"/>
      <c r="HO118" s="376"/>
      <c r="HP118" s="376"/>
      <c r="HQ118" s="376"/>
      <c r="HR118" s="376"/>
      <c r="HS118" s="376"/>
      <c r="HT118" s="376"/>
      <c r="HU118" s="376"/>
      <c r="HV118" s="376"/>
      <c r="HW118" s="376"/>
      <c r="HX118" s="376"/>
      <c r="HY118" s="376"/>
      <c r="HZ118" s="376"/>
      <c r="IA118" s="376"/>
      <c r="IB118" s="376"/>
      <c r="IC118" s="376"/>
      <c r="ID118" s="376"/>
      <c r="IE118" s="376"/>
      <c r="IF118" s="376"/>
      <c r="IG118" s="376"/>
      <c r="IH118" s="376"/>
      <c r="II118" s="376"/>
      <c r="IJ118" s="376"/>
      <c r="IK118" s="376"/>
      <c r="IL118" s="376"/>
      <c r="IM118" s="376"/>
      <c r="IN118" s="376"/>
      <c r="IO118" s="376"/>
      <c r="IP118" s="376"/>
      <c r="IQ118" s="376"/>
      <c r="IR118" s="376"/>
      <c r="IS118" s="376"/>
      <c r="IT118" s="376"/>
      <c r="IU118" s="376"/>
      <c r="IV118" s="376"/>
      <c r="IW118" s="376"/>
      <c r="IX118" s="376"/>
      <c r="IY118" s="376"/>
      <c r="IZ118" s="376"/>
      <c r="JA118" s="376"/>
      <c r="JB118" s="376"/>
      <c r="JC118" s="376"/>
      <c r="JD118" s="376"/>
      <c r="JE118" s="376"/>
      <c r="JF118" s="376"/>
      <c r="JG118" s="376"/>
      <c r="JH118" s="376"/>
      <c r="JI118" s="376"/>
      <c r="JJ118" s="376"/>
      <c r="JK118" s="376"/>
      <c r="JL118" s="376"/>
      <c r="JM118" s="376"/>
      <c r="JN118" s="376"/>
      <c r="JO118" s="376"/>
      <c r="JP118" s="376"/>
      <c r="JQ118" s="376"/>
      <c r="JR118" s="376"/>
      <c r="JS118" s="376"/>
      <c r="JT118" s="376"/>
      <c r="JU118" s="376"/>
      <c r="JV118" s="376"/>
      <c r="JW118" s="376"/>
      <c r="JX118" s="376"/>
      <c r="JY118" s="376"/>
      <c r="JZ118" s="376"/>
      <c r="KA118" s="376"/>
      <c r="KB118" s="376"/>
      <c r="KC118" s="376"/>
      <c r="KD118" s="376"/>
      <c r="KE118" s="376"/>
      <c r="KF118" s="376"/>
      <c r="KG118" s="376"/>
      <c r="KH118" s="376"/>
      <c r="KI118" s="376"/>
      <c r="KJ118" s="376"/>
      <c r="KK118" s="376"/>
      <c r="KL118" s="376"/>
      <c r="KM118" s="376"/>
      <c r="KN118" s="376"/>
      <c r="KO118" s="376"/>
      <c r="KP118" s="376"/>
      <c r="KQ118" s="376"/>
      <c r="KR118" s="376"/>
      <c r="KS118" s="376"/>
      <c r="KT118" s="376"/>
      <c r="KU118" s="376"/>
      <c r="KV118" s="376"/>
      <c r="KW118" s="376"/>
      <c r="KX118" s="376"/>
      <c r="KY118" s="376"/>
      <c r="KZ118" s="376"/>
      <c r="LA118" s="376"/>
      <c r="LB118" s="376"/>
      <c r="LC118" s="376"/>
      <c r="LD118" s="376"/>
      <c r="LE118" s="376"/>
      <c r="LF118" s="376"/>
      <c r="LG118" s="376"/>
      <c r="LH118" s="376"/>
      <c r="LI118" s="376"/>
    </row>
    <row r="119" spans="3:321" ht="30">
      <c r="D119" s="74">
        <v>4217</v>
      </c>
      <c r="E119" s="78" t="s">
        <v>250</v>
      </c>
      <c r="F119" s="104"/>
      <c r="G119" s="105"/>
      <c r="H119" s="105"/>
      <c r="I119" s="105"/>
      <c r="J119" s="105"/>
      <c r="K119" s="105"/>
      <c r="L119" s="105"/>
      <c r="M119" s="105"/>
      <c r="N119" s="105"/>
      <c r="O119" s="105"/>
      <c r="P119" s="105"/>
      <c r="Q119" s="106"/>
      <c r="R119" s="104"/>
      <c r="S119" s="105"/>
      <c r="T119" s="105"/>
      <c r="U119" s="105"/>
      <c r="V119" s="105"/>
      <c r="W119" s="105"/>
      <c r="X119" s="105"/>
      <c r="Y119" s="105"/>
      <c r="Z119" s="105"/>
      <c r="AA119" s="105"/>
      <c r="AB119" s="105"/>
      <c r="AC119" s="106"/>
      <c r="AD119" s="104"/>
      <c r="AE119" s="105"/>
      <c r="AF119" s="105"/>
      <c r="AG119" s="105"/>
      <c r="AH119" s="105"/>
      <c r="AI119" s="105"/>
      <c r="AJ119" s="105"/>
      <c r="AK119" s="105"/>
      <c r="AL119" s="105"/>
      <c r="AM119" s="105"/>
      <c r="AN119" s="105"/>
      <c r="AO119" s="106"/>
      <c r="AP119" s="104"/>
      <c r="AQ119" s="105"/>
      <c r="AR119" s="105"/>
      <c r="AS119" s="105"/>
      <c r="AT119" s="105"/>
      <c r="AU119" s="105"/>
      <c r="AV119" s="105"/>
      <c r="AW119" s="105"/>
      <c r="AX119" s="105"/>
      <c r="AY119" s="105"/>
      <c r="AZ119" s="105"/>
      <c r="BA119" s="106"/>
      <c r="BB119" s="104"/>
      <c r="BC119" s="105"/>
      <c r="BD119" s="105"/>
      <c r="BE119" s="105"/>
      <c r="BF119" s="105"/>
      <c r="BG119" s="105"/>
      <c r="BH119" s="105"/>
      <c r="BI119" s="105"/>
      <c r="BJ119" s="105"/>
      <c r="BK119" s="105"/>
      <c r="BL119" s="105"/>
      <c r="BM119" s="106"/>
      <c r="BN119" s="104"/>
      <c r="BO119" s="105"/>
      <c r="BP119" s="105"/>
      <c r="BQ119" s="105"/>
      <c r="BR119" s="105"/>
      <c r="BS119" s="105"/>
      <c r="BT119" s="105"/>
      <c r="BU119" s="105"/>
      <c r="BV119" s="105"/>
      <c r="BW119" s="105"/>
      <c r="BX119" s="105"/>
      <c r="BY119" s="106"/>
      <c r="BZ119" s="104"/>
      <c r="CA119" s="105"/>
      <c r="CB119" s="105"/>
      <c r="CC119" s="105"/>
      <c r="CD119" s="105"/>
      <c r="CE119" s="105"/>
      <c r="CF119" s="105"/>
      <c r="CG119" s="105"/>
      <c r="CH119" s="105"/>
      <c r="CI119" s="105"/>
      <c r="CJ119" s="105"/>
      <c r="CK119" s="105"/>
      <c r="CL119" s="104">
        <v>248978.39000000004</v>
      </c>
      <c r="CM119" s="105">
        <v>269308.93000000005</v>
      </c>
      <c r="CN119" s="105">
        <v>245774.75999999995</v>
      </c>
      <c r="CO119" s="105">
        <v>274743.45999999996</v>
      </c>
      <c r="CP119" s="105">
        <v>270416.57999999996</v>
      </c>
      <c r="CQ119" s="105">
        <v>276471.67</v>
      </c>
      <c r="CR119" s="105">
        <v>264442.90000000002</v>
      </c>
      <c r="CS119" s="105">
        <v>276262.59000000003</v>
      </c>
      <c r="CT119" s="105">
        <v>270473.03999999992</v>
      </c>
      <c r="CU119" s="105">
        <v>249319.65999999997</v>
      </c>
      <c r="CV119" s="105">
        <v>345389.2300000001</v>
      </c>
      <c r="CW119" s="106">
        <v>445034.23999999999</v>
      </c>
      <c r="CX119" s="104">
        <v>256428.93000000002</v>
      </c>
      <c r="CY119" s="105">
        <v>269444.97000000003</v>
      </c>
      <c r="CZ119" s="105">
        <v>294546.60999999993</v>
      </c>
      <c r="DA119" s="105">
        <v>295433.99999999994</v>
      </c>
      <c r="DB119" s="105">
        <v>262954.69999999995</v>
      </c>
      <c r="DC119" s="105">
        <v>326176.23000000004</v>
      </c>
      <c r="DD119" s="105">
        <v>242206.07</v>
      </c>
      <c r="DE119" s="105">
        <v>238136.74</v>
      </c>
      <c r="DF119" s="105">
        <v>242065.33</v>
      </c>
      <c r="DG119" s="105">
        <v>249253.42</v>
      </c>
      <c r="DH119" s="105">
        <v>255734.44</v>
      </c>
      <c r="DI119" s="106">
        <v>265521.86</v>
      </c>
      <c r="DJ119" s="104">
        <v>248053.49999999994</v>
      </c>
      <c r="DK119" s="105">
        <v>261095.87999999998</v>
      </c>
      <c r="DL119" s="105">
        <v>260711.28</v>
      </c>
      <c r="DM119" s="105">
        <v>250598.97999999998</v>
      </c>
      <c r="DN119" s="105">
        <v>281013.07999999996</v>
      </c>
      <c r="DO119" s="105">
        <v>317587.96999999997</v>
      </c>
      <c r="DP119" s="105">
        <v>273761.57</v>
      </c>
      <c r="DQ119" s="105">
        <v>284498.13</v>
      </c>
      <c r="DR119" s="105">
        <v>323146.02999999997</v>
      </c>
      <c r="DS119" s="105">
        <v>305171.62999999995</v>
      </c>
      <c r="DT119" s="105">
        <v>312637.93999999989</v>
      </c>
      <c r="DU119" s="106">
        <v>299271.84999999998</v>
      </c>
      <c r="DV119" s="337">
        <v>293149.71000000002</v>
      </c>
      <c r="DW119" s="337">
        <v>377483.81000000006</v>
      </c>
      <c r="DX119" s="337">
        <v>327950.01</v>
      </c>
      <c r="DY119" s="337">
        <v>371372.44</v>
      </c>
      <c r="DZ119" s="370">
        <v>289652.03999999998</v>
      </c>
      <c r="EB119" s="373"/>
      <c r="EC119" s="373"/>
      <c r="ED119" s="373"/>
      <c r="EE119" s="373"/>
      <c r="EF119" s="373"/>
      <c r="EG119" s="373"/>
      <c r="EH119" s="376"/>
      <c r="EI119" s="376"/>
      <c r="EJ119" s="376"/>
      <c r="EK119" s="376"/>
      <c r="EL119" s="376"/>
      <c r="EM119" s="376"/>
      <c r="EN119" s="376"/>
      <c r="EO119" s="376"/>
      <c r="EP119" s="376"/>
      <c r="EQ119" s="376"/>
      <c r="ER119" s="376"/>
      <c r="ES119" s="376"/>
      <c r="ET119" s="424"/>
      <c r="EU119" s="424"/>
      <c r="EV119" s="424"/>
      <c r="EW119" s="424"/>
      <c r="EX119" s="424"/>
      <c r="EY119" s="424"/>
      <c r="EZ119" s="424"/>
      <c r="FA119" s="424"/>
      <c r="FB119" s="424"/>
      <c r="FC119" s="424"/>
      <c r="FD119" s="376"/>
      <c r="FE119" s="376"/>
      <c r="FF119" s="376"/>
      <c r="FG119" s="376"/>
      <c r="FH119" s="376"/>
      <c r="FI119" s="376"/>
      <c r="FJ119" s="376"/>
      <c r="FK119" s="376"/>
      <c r="FL119" s="376"/>
      <c r="FM119" s="376"/>
      <c r="FN119" s="376"/>
      <c r="FO119" s="376"/>
      <c r="FP119" s="376"/>
      <c r="FQ119" s="376"/>
      <c r="FR119" s="376"/>
      <c r="FS119" s="376"/>
      <c r="FT119" s="376"/>
      <c r="FU119" s="376"/>
      <c r="FV119" s="376"/>
      <c r="FW119" s="376"/>
      <c r="FX119" s="376"/>
      <c r="FY119" s="376"/>
      <c r="FZ119" s="376"/>
      <c r="GA119" s="376"/>
      <c r="GB119" s="376"/>
      <c r="GC119" s="376"/>
      <c r="GD119" s="376"/>
      <c r="GE119" s="376"/>
      <c r="GF119" s="376"/>
      <c r="GG119" s="376"/>
      <c r="GH119" s="376"/>
      <c r="GI119" s="376"/>
      <c r="GJ119" s="376"/>
      <c r="GK119" s="376"/>
      <c r="GL119" s="376"/>
      <c r="GM119" s="376"/>
      <c r="GN119" s="376"/>
      <c r="GO119" s="376"/>
      <c r="GP119" s="376"/>
      <c r="GQ119" s="376"/>
      <c r="GR119" s="376"/>
      <c r="GS119" s="376"/>
      <c r="GT119" s="376"/>
      <c r="GU119" s="376"/>
      <c r="GV119" s="376"/>
      <c r="GW119" s="376"/>
      <c r="GX119" s="376"/>
      <c r="GY119" s="376"/>
      <c r="GZ119" s="376"/>
      <c r="HA119" s="376"/>
      <c r="HB119" s="376"/>
      <c r="HC119" s="376"/>
      <c r="HD119" s="376"/>
      <c r="HE119" s="376"/>
      <c r="HF119" s="376"/>
      <c r="HG119" s="376"/>
      <c r="HH119" s="376"/>
      <c r="HI119" s="376"/>
      <c r="HJ119" s="376"/>
      <c r="HK119" s="376"/>
      <c r="HL119" s="376"/>
      <c r="HM119" s="376"/>
      <c r="HN119" s="376"/>
      <c r="HO119" s="376"/>
      <c r="HP119" s="376"/>
      <c r="HQ119" s="376"/>
      <c r="HR119" s="376"/>
      <c r="HS119" s="376"/>
      <c r="HT119" s="376"/>
      <c r="HU119" s="376"/>
      <c r="HV119" s="376"/>
      <c r="HW119" s="376"/>
      <c r="HX119" s="376"/>
      <c r="HY119" s="376"/>
      <c r="HZ119" s="376"/>
      <c r="IA119" s="376"/>
      <c r="IB119" s="376"/>
      <c r="IC119" s="376"/>
      <c r="ID119" s="376"/>
      <c r="IE119" s="376"/>
      <c r="IF119" s="376"/>
      <c r="IG119" s="376"/>
      <c r="IH119" s="376"/>
      <c r="II119" s="376"/>
      <c r="IJ119" s="376"/>
      <c r="IK119" s="376"/>
      <c r="IL119" s="376"/>
      <c r="IM119" s="376"/>
      <c r="IN119" s="376"/>
      <c r="IO119" s="376"/>
      <c r="IP119" s="376"/>
      <c r="IQ119" s="376"/>
      <c r="IR119" s="376"/>
      <c r="IS119" s="376"/>
      <c r="IT119" s="376"/>
      <c r="IU119" s="376"/>
      <c r="IV119" s="376"/>
      <c r="IW119" s="376"/>
      <c r="IX119" s="376"/>
      <c r="IY119" s="376"/>
      <c r="IZ119" s="376"/>
      <c r="JA119" s="376"/>
      <c r="JB119" s="376"/>
      <c r="JC119" s="376"/>
      <c r="JD119" s="376"/>
      <c r="JE119" s="376"/>
      <c r="JF119" s="376"/>
      <c r="JG119" s="376"/>
      <c r="JH119" s="376"/>
      <c r="JI119" s="376"/>
      <c r="JJ119" s="376"/>
      <c r="JK119" s="376"/>
      <c r="JL119" s="376"/>
      <c r="JM119" s="376"/>
      <c r="JN119" s="376"/>
      <c r="JO119" s="376"/>
      <c r="JP119" s="376"/>
      <c r="JQ119" s="376"/>
      <c r="JR119" s="376"/>
      <c r="JS119" s="376"/>
      <c r="JT119" s="376"/>
      <c r="JU119" s="376"/>
      <c r="JV119" s="376"/>
      <c r="JW119" s="376"/>
      <c r="JX119" s="376"/>
      <c r="JY119" s="376"/>
      <c r="JZ119" s="376"/>
      <c r="KA119" s="376"/>
      <c r="KB119" s="376"/>
      <c r="KC119" s="376"/>
      <c r="KD119" s="376"/>
      <c r="KE119" s="376"/>
      <c r="KF119" s="376"/>
      <c r="KG119" s="376"/>
      <c r="KH119" s="376"/>
      <c r="KI119" s="376"/>
      <c r="KJ119" s="376"/>
      <c r="KK119" s="376"/>
      <c r="KL119" s="376"/>
      <c r="KM119" s="376"/>
      <c r="KN119" s="376"/>
      <c r="KO119" s="376"/>
      <c r="KP119" s="376"/>
      <c r="KQ119" s="376"/>
      <c r="KR119" s="376"/>
      <c r="KS119" s="376"/>
      <c r="KT119" s="376"/>
      <c r="KU119" s="376"/>
      <c r="KV119" s="376"/>
      <c r="KW119" s="376"/>
      <c r="KX119" s="376"/>
      <c r="KY119" s="376"/>
      <c r="KZ119" s="376"/>
      <c r="LA119" s="376"/>
      <c r="LB119" s="376"/>
      <c r="LC119" s="376"/>
      <c r="LD119" s="376"/>
      <c r="LE119" s="376"/>
      <c r="LF119" s="376"/>
      <c r="LG119" s="376"/>
      <c r="LH119" s="376"/>
      <c r="LI119" s="376"/>
    </row>
    <row r="120" spans="3:321">
      <c r="D120" s="74">
        <v>4218</v>
      </c>
      <c r="E120" s="78" t="s">
        <v>739</v>
      </c>
      <c r="F120" s="104"/>
      <c r="G120" s="105"/>
      <c r="H120" s="105"/>
      <c r="I120" s="105"/>
      <c r="J120" s="105"/>
      <c r="K120" s="105"/>
      <c r="L120" s="105"/>
      <c r="M120" s="105"/>
      <c r="N120" s="105"/>
      <c r="O120" s="105"/>
      <c r="P120" s="105"/>
      <c r="Q120" s="106"/>
      <c r="R120" s="104"/>
      <c r="S120" s="105"/>
      <c r="T120" s="105"/>
      <c r="U120" s="105"/>
      <c r="V120" s="105"/>
      <c r="W120" s="105"/>
      <c r="X120" s="105"/>
      <c r="Y120" s="105"/>
      <c r="Z120" s="105"/>
      <c r="AA120" s="105"/>
      <c r="AB120" s="105"/>
      <c r="AC120" s="106"/>
      <c r="AD120" s="104"/>
      <c r="AE120" s="105"/>
      <c r="AF120" s="105"/>
      <c r="AG120" s="105"/>
      <c r="AH120" s="105"/>
      <c r="AI120" s="105"/>
      <c r="AJ120" s="105"/>
      <c r="AK120" s="105"/>
      <c r="AL120" s="105"/>
      <c r="AM120" s="105"/>
      <c r="AN120" s="105"/>
      <c r="AO120" s="106"/>
      <c r="AP120" s="104"/>
      <c r="AQ120" s="105"/>
      <c r="AR120" s="105"/>
      <c r="AS120" s="105"/>
      <c r="AT120" s="105"/>
      <c r="AU120" s="105"/>
      <c r="AV120" s="105"/>
      <c r="AW120" s="105"/>
      <c r="AX120" s="105"/>
      <c r="AY120" s="105"/>
      <c r="AZ120" s="105"/>
      <c r="BA120" s="106"/>
      <c r="BB120" s="104"/>
      <c r="BC120" s="105"/>
      <c r="BD120" s="105"/>
      <c r="BE120" s="105"/>
      <c r="BF120" s="105"/>
      <c r="BG120" s="105"/>
      <c r="BH120" s="105"/>
      <c r="BI120" s="105"/>
      <c r="BJ120" s="105"/>
      <c r="BK120" s="105"/>
      <c r="BL120" s="105"/>
      <c r="BM120" s="106"/>
      <c r="BN120" s="104"/>
      <c r="BO120" s="105"/>
      <c r="BP120" s="105"/>
      <c r="BQ120" s="105"/>
      <c r="BR120" s="105"/>
      <c r="BS120" s="105"/>
      <c r="BT120" s="105"/>
      <c r="BU120" s="105"/>
      <c r="BV120" s="105"/>
      <c r="BW120" s="105"/>
      <c r="BX120" s="105"/>
      <c r="BY120" s="106"/>
      <c r="BZ120" s="104"/>
      <c r="CA120" s="105"/>
      <c r="CB120" s="105"/>
      <c r="CC120" s="105"/>
      <c r="CD120" s="105"/>
      <c r="CE120" s="105"/>
      <c r="CF120" s="105"/>
      <c r="CG120" s="105"/>
      <c r="CH120" s="105"/>
      <c r="CI120" s="105"/>
      <c r="CJ120" s="105"/>
      <c r="CK120" s="105"/>
      <c r="CL120" s="104"/>
      <c r="CM120" s="105"/>
      <c r="CN120" s="105"/>
      <c r="CO120" s="105"/>
      <c r="CP120" s="105"/>
      <c r="CQ120" s="105"/>
      <c r="CR120" s="105"/>
      <c r="CS120" s="105"/>
      <c r="CT120" s="105"/>
      <c r="CU120" s="105"/>
      <c r="CV120" s="105"/>
      <c r="CW120" s="106"/>
      <c r="CX120" s="104"/>
      <c r="CY120" s="105"/>
      <c r="CZ120" s="105"/>
      <c r="DA120" s="105"/>
      <c r="DB120" s="105"/>
      <c r="DC120" s="105"/>
      <c r="DD120" s="105"/>
      <c r="DE120" s="105"/>
      <c r="DF120" s="105"/>
      <c r="DG120" s="105"/>
      <c r="DH120" s="105"/>
      <c r="DI120" s="106"/>
      <c r="DJ120" s="104"/>
      <c r="DK120" s="105"/>
      <c r="DL120" s="105"/>
      <c r="DM120" s="105"/>
      <c r="DN120" s="105"/>
      <c r="DO120" s="105"/>
      <c r="DP120" s="105"/>
      <c r="DQ120" s="105"/>
      <c r="DR120" s="105"/>
      <c r="DS120" s="105"/>
      <c r="DT120" s="105"/>
      <c r="DU120" s="106"/>
      <c r="DV120" s="337">
        <v>0</v>
      </c>
      <c r="DW120" s="337">
        <v>1681351.28</v>
      </c>
      <c r="DX120" s="337">
        <v>3260910.48</v>
      </c>
      <c r="DY120" s="337">
        <v>5932782.0300000003</v>
      </c>
      <c r="DZ120" s="370">
        <v>5624921.9800000004</v>
      </c>
      <c r="EB120" s="373"/>
      <c r="EC120" s="373"/>
      <c r="ED120" s="373"/>
      <c r="EE120" s="373"/>
      <c r="EF120" s="373"/>
      <c r="EG120" s="373"/>
      <c r="ET120" s="424"/>
      <c r="EU120" s="424"/>
      <c r="EV120" s="424"/>
      <c r="EW120" s="424"/>
      <c r="EX120" s="424"/>
      <c r="EY120" s="424"/>
      <c r="EZ120" s="424"/>
      <c r="FA120" s="424"/>
      <c r="FB120" s="424"/>
      <c r="FC120" s="424"/>
      <c r="FD120" s="376"/>
      <c r="FE120" s="376"/>
      <c r="FF120" s="376"/>
      <c r="FG120" s="376"/>
      <c r="FH120" s="376"/>
      <c r="FI120" s="376"/>
      <c r="FJ120" s="376"/>
      <c r="FK120" s="376"/>
      <c r="FL120" s="376"/>
      <c r="FM120" s="376"/>
      <c r="FN120" s="376"/>
      <c r="FO120" s="376"/>
      <c r="FP120" s="376"/>
      <c r="FQ120" s="376"/>
      <c r="FR120" s="376"/>
      <c r="FS120" s="376"/>
      <c r="FT120" s="376"/>
      <c r="FU120" s="376"/>
      <c r="FV120" s="376"/>
      <c r="FW120" s="376"/>
      <c r="FX120" s="376"/>
      <c r="FY120" s="376"/>
      <c r="FZ120" s="376"/>
      <c r="GA120" s="376"/>
      <c r="GB120" s="376"/>
      <c r="GC120" s="376"/>
      <c r="GD120" s="376"/>
      <c r="GE120" s="376"/>
      <c r="GF120" s="376"/>
      <c r="GG120" s="376"/>
      <c r="GH120" s="376"/>
      <c r="GI120" s="376"/>
      <c r="GJ120" s="376"/>
      <c r="GK120" s="376"/>
      <c r="GL120" s="376"/>
      <c r="GM120" s="376"/>
      <c r="GN120" s="376"/>
      <c r="GO120" s="376"/>
      <c r="GP120" s="376"/>
      <c r="GQ120" s="376"/>
      <c r="GR120" s="376"/>
      <c r="GS120" s="376"/>
      <c r="GT120" s="376"/>
      <c r="GU120" s="376"/>
      <c r="GV120" s="376"/>
      <c r="GW120" s="376"/>
      <c r="GX120" s="376"/>
      <c r="GY120" s="376"/>
      <c r="GZ120" s="376"/>
      <c r="HA120" s="376"/>
      <c r="HB120" s="376"/>
      <c r="HC120" s="376"/>
      <c r="HD120" s="376"/>
      <c r="HE120" s="376"/>
      <c r="HF120" s="376"/>
      <c r="HG120" s="376"/>
      <c r="HH120" s="376"/>
      <c r="HI120" s="376"/>
      <c r="HJ120" s="376"/>
      <c r="HK120" s="376"/>
      <c r="HL120" s="376"/>
      <c r="HM120" s="376"/>
      <c r="HN120" s="376"/>
      <c r="HO120" s="376"/>
      <c r="HP120" s="376"/>
      <c r="HQ120" s="376"/>
      <c r="HR120" s="376"/>
      <c r="HS120" s="376"/>
      <c r="HT120" s="376"/>
      <c r="HU120" s="376"/>
      <c r="HV120" s="376"/>
      <c r="HW120" s="376"/>
      <c r="HX120" s="376"/>
      <c r="HY120" s="376"/>
      <c r="HZ120" s="376"/>
      <c r="IA120" s="376"/>
      <c r="IB120" s="376"/>
      <c r="IC120" s="376"/>
      <c r="ID120" s="376"/>
      <c r="IE120" s="376"/>
      <c r="IF120" s="376"/>
      <c r="IG120" s="376"/>
      <c r="IH120" s="376"/>
      <c r="II120" s="376"/>
      <c r="IJ120" s="376"/>
      <c r="IK120" s="376"/>
      <c r="IL120" s="376"/>
      <c r="IM120" s="376"/>
      <c r="IN120" s="376"/>
      <c r="IO120" s="376"/>
      <c r="IP120" s="376"/>
      <c r="IQ120" s="376"/>
      <c r="IR120" s="376"/>
      <c r="IS120" s="376"/>
      <c r="IT120" s="376"/>
      <c r="IU120" s="376"/>
      <c r="IV120" s="376"/>
      <c r="IW120" s="376"/>
      <c r="IX120" s="376"/>
      <c r="IY120" s="376"/>
      <c r="IZ120" s="376"/>
      <c r="JA120" s="376"/>
      <c r="JB120" s="376"/>
      <c r="JC120" s="376"/>
      <c r="JD120" s="376"/>
      <c r="JE120" s="376"/>
      <c r="JF120" s="376"/>
      <c r="JG120" s="376"/>
      <c r="JH120" s="376"/>
      <c r="JI120" s="376"/>
      <c r="JJ120" s="376"/>
      <c r="JK120" s="376"/>
      <c r="JL120" s="376"/>
      <c r="JM120" s="376"/>
      <c r="JN120" s="376"/>
      <c r="JO120" s="376"/>
      <c r="JP120" s="376"/>
      <c r="JQ120" s="376"/>
      <c r="JR120" s="376"/>
      <c r="JS120" s="376"/>
      <c r="JT120" s="376"/>
      <c r="JU120" s="376"/>
      <c r="JV120" s="376"/>
      <c r="JW120" s="376"/>
      <c r="JX120" s="376"/>
      <c r="JY120" s="376"/>
      <c r="JZ120" s="376"/>
      <c r="KA120" s="376"/>
      <c r="KB120" s="376"/>
      <c r="KC120" s="376"/>
      <c r="KD120" s="376"/>
      <c r="KE120" s="376"/>
      <c r="KF120" s="376"/>
      <c r="KG120" s="376"/>
      <c r="KH120" s="376"/>
      <c r="KI120" s="376"/>
      <c r="KJ120" s="376"/>
      <c r="KK120" s="376"/>
      <c r="KL120" s="376"/>
      <c r="KM120" s="376"/>
      <c r="KN120" s="376"/>
      <c r="KO120" s="376"/>
      <c r="KP120" s="376"/>
      <c r="KQ120" s="376"/>
      <c r="KR120" s="376"/>
      <c r="KS120" s="376"/>
      <c r="KT120" s="376"/>
      <c r="KU120" s="376"/>
      <c r="KV120" s="376"/>
      <c r="KW120" s="376"/>
      <c r="KX120" s="376"/>
      <c r="KY120" s="376"/>
      <c r="KZ120" s="376"/>
      <c r="LA120" s="376"/>
      <c r="LB120" s="376"/>
      <c r="LC120" s="376"/>
      <c r="LD120" s="376"/>
      <c r="LE120" s="376"/>
      <c r="LF120" s="376"/>
      <c r="LG120" s="376"/>
      <c r="LH120" s="376"/>
      <c r="LI120" s="376"/>
    </row>
    <row r="121" spans="3:321">
      <c r="C121" s="74">
        <v>422</v>
      </c>
      <c r="D121" s="74">
        <v>422</v>
      </c>
      <c r="E121" s="78" t="s">
        <v>252</v>
      </c>
      <c r="F121" s="104"/>
      <c r="G121" s="105"/>
      <c r="H121" s="105"/>
      <c r="I121" s="105"/>
      <c r="J121" s="105"/>
      <c r="K121" s="105"/>
      <c r="L121" s="105"/>
      <c r="M121" s="105"/>
      <c r="N121" s="105"/>
      <c r="O121" s="105"/>
      <c r="P121" s="105"/>
      <c r="Q121" s="106"/>
      <c r="R121" s="104"/>
      <c r="S121" s="105"/>
      <c r="T121" s="105"/>
      <c r="U121" s="105"/>
      <c r="V121" s="105"/>
      <c r="W121" s="105"/>
      <c r="X121" s="105"/>
      <c r="Y121" s="105"/>
      <c r="Z121" s="105"/>
      <c r="AA121" s="105"/>
      <c r="AB121" s="105"/>
      <c r="AC121" s="106"/>
      <c r="AD121" s="104"/>
      <c r="AE121" s="105"/>
      <c r="AF121" s="105"/>
      <c r="AG121" s="105"/>
      <c r="AH121" s="105"/>
      <c r="AI121" s="105"/>
      <c r="AJ121" s="105"/>
      <c r="AK121" s="105"/>
      <c r="AL121" s="105"/>
      <c r="AM121" s="105"/>
      <c r="AN121" s="105"/>
      <c r="AO121" s="106"/>
      <c r="AP121" s="104"/>
      <c r="AQ121" s="105"/>
      <c r="AR121" s="105"/>
      <c r="AS121" s="105"/>
      <c r="AT121" s="105"/>
      <c r="AU121" s="105"/>
      <c r="AV121" s="105"/>
      <c r="AW121" s="105"/>
      <c r="AX121" s="105"/>
      <c r="AY121" s="105"/>
      <c r="AZ121" s="105"/>
      <c r="BA121" s="106"/>
      <c r="BB121" s="104"/>
      <c r="BC121" s="105"/>
      <c r="BD121" s="105"/>
      <c r="BE121" s="105"/>
      <c r="BF121" s="105"/>
      <c r="BG121" s="105"/>
      <c r="BH121" s="105"/>
      <c r="BI121" s="105"/>
      <c r="BJ121" s="105"/>
      <c r="BK121" s="105"/>
      <c r="BL121" s="105"/>
      <c r="BM121" s="106"/>
      <c r="BN121" s="104"/>
      <c r="BO121" s="105"/>
      <c r="BP121" s="105"/>
      <c r="BQ121" s="105"/>
      <c r="BR121" s="105"/>
      <c r="BS121" s="105"/>
      <c r="BT121" s="105"/>
      <c r="BU121" s="105"/>
      <c r="BV121" s="105"/>
      <c r="BW121" s="105"/>
      <c r="BX121" s="105"/>
      <c r="BY121" s="106"/>
      <c r="BZ121" s="104"/>
      <c r="CA121" s="105"/>
      <c r="CB121" s="105"/>
      <c r="CC121" s="105"/>
      <c r="CD121" s="105"/>
      <c r="CE121" s="105"/>
      <c r="CF121" s="105"/>
      <c r="CG121" s="105"/>
      <c r="CH121" s="105"/>
      <c r="CI121" s="105"/>
      <c r="CJ121" s="105"/>
      <c r="CK121" s="105"/>
      <c r="CL121" s="104">
        <v>217499.03000000003</v>
      </c>
      <c r="CM121" s="105">
        <v>1858188.85</v>
      </c>
      <c r="CN121" s="105">
        <v>1411205.3399999999</v>
      </c>
      <c r="CO121" s="105">
        <v>929016.33999999985</v>
      </c>
      <c r="CP121" s="105">
        <v>880474.57</v>
      </c>
      <c r="CQ121" s="105">
        <v>934224.59999999986</v>
      </c>
      <c r="CR121" s="105">
        <v>746595.69</v>
      </c>
      <c r="CS121" s="105">
        <v>1119949.56</v>
      </c>
      <c r="CT121" s="105">
        <v>976049.14999999991</v>
      </c>
      <c r="CU121" s="105">
        <v>1095627.2599999998</v>
      </c>
      <c r="CV121" s="105">
        <v>977725.46</v>
      </c>
      <c r="CW121" s="106">
        <v>1939799.67</v>
      </c>
      <c r="CX121" s="104">
        <v>631049.96999999986</v>
      </c>
      <c r="CY121" s="105">
        <v>2339008.5</v>
      </c>
      <c r="CZ121" s="105">
        <v>3379279.58</v>
      </c>
      <c r="DA121" s="105">
        <v>1009266.9</v>
      </c>
      <c r="DB121" s="105">
        <v>1685588.0299999998</v>
      </c>
      <c r="DC121" s="105">
        <v>985386.37999999989</v>
      </c>
      <c r="DD121" s="105">
        <v>3437238.8899999997</v>
      </c>
      <c r="DE121" s="105">
        <v>2362835.4900000002</v>
      </c>
      <c r="DF121" s="105">
        <v>1222801.96</v>
      </c>
      <c r="DG121" s="105">
        <v>1235836.97</v>
      </c>
      <c r="DH121" s="105">
        <v>947096.49</v>
      </c>
      <c r="DI121" s="106">
        <v>3352388.2399999998</v>
      </c>
      <c r="DJ121" s="104">
        <v>123264</v>
      </c>
      <c r="DK121" s="105">
        <v>1502573.79</v>
      </c>
      <c r="DL121" s="105">
        <v>1308387.6299999999</v>
      </c>
      <c r="DM121" s="105">
        <v>1469394.41</v>
      </c>
      <c r="DN121" s="105">
        <v>2049731.8899999997</v>
      </c>
      <c r="DO121" s="105">
        <v>2688479.92</v>
      </c>
      <c r="DP121" s="105">
        <v>975222.94</v>
      </c>
      <c r="DQ121" s="105">
        <v>683868.67</v>
      </c>
      <c r="DR121" s="105">
        <v>2245233.77</v>
      </c>
      <c r="DS121" s="105">
        <v>787040.37000000011</v>
      </c>
      <c r="DT121" s="105">
        <v>1015844.7199999999</v>
      </c>
      <c r="DU121" s="106">
        <v>1806274.54</v>
      </c>
      <c r="DV121" s="337">
        <v>743628.17999999993</v>
      </c>
      <c r="DW121" s="337">
        <v>3195817.4000000004</v>
      </c>
      <c r="DX121" s="337">
        <v>2020678.7799999998</v>
      </c>
      <c r="DY121" s="337">
        <v>1078405.83</v>
      </c>
      <c r="DZ121" s="370">
        <v>919763.99</v>
      </c>
      <c r="EA121" s="370">
        <v>907422.27</v>
      </c>
      <c r="EB121" s="373">
        <v>878256.23</v>
      </c>
      <c r="EC121" s="380">
        <v>1669285.94</v>
      </c>
      <c r="ED121" s="373">
        <v>4591654.0999999996</v>
      </c>
      <c r="EE121" s="373">
        <v>943438.5</v>
      </c>
      <c r="EF121" s="373">
        <v>972099.46</v>
      </c>
      <c r="EG121" s="373">
        <v>4647838.95</v>
      </c>
      <c r="EH121" s="376">
        <v>173100.67</v>
      </c>
      <c r="EI121" s="376">
        <v>1036027.42</v>
      </c>
      <c r="EJ121" s="376">
        <v>1054894.68</v>
      </c>
      <c r="EK121" s="376">
        <v>1150894.96</v>
      </c>
      <c r="EL121" s="376">
        <v>1082297.17</v>
      </c>
      <c r="EM121" s="376">
        <v>1038790.65</v>
      </c>
      <c r="EN121" s="376">
        <v>1069131.58</v>
      </c>
      <c r="EO121" s="376">
        <v>1024731.32</v>
      </c>
      <c r="EP121" s="376">
        <v>1115186.56</v>
      </c>
      <c r="EQ121" s="376">
        <v>1056401.0900000001</v>
      </c>
      <c r="ER121" s="376">
        <v>1118494.9099999999</v>
      </c>
      <c r="ES121" s="376">
        <v>2048499.78</v>
      </c>
      <c r="ET121" s="376">
        <v>110952</v>
      </c>
      <c r="EU121" s="376">
        <v>1323906.01</v>
      </c>
      <c r="EV121" s="376">
        <v>1098216.9099999999</v>
      </c>
      <c r="EW121" s="376">
        <v>945506.13</v>
      </c>
      <c r="EX121" s="376">
        <v>1061504.47</v>
      </c>
      <c r="EY121" s="376">
        <v>1474735.96</v>
      </c>
      <c r="EZ121" s="376">
        <v>980063.88</v>
      </c>
      <c r="FA121" s="376">
        <v>960558.89</v>
      </c>
      <c r="FB121" s="376">
        <v>1031337.39</v>
      </c>
      <c r="FC121" s="376">
        <v>1282662.6599999999</v>
      </c>
      <c r="FD121" s="376">
        <v>1131669.69</v>
      </c>
      <c r="FE121" s="376">
        <v>2795677.95</v>
      </c>
      <c r="FF121" s="376">
        <v>43800</v>
      </c>
      <c r="FG121" s="376"/>
      <c r="FH121" s="376"/>
      <c r="FI121" s="376"/>
      <c r="FJ121" s="376"/>
      <c r="FK121" s="376"/>
      <c r="FL121" s="376"/>
      <c r="FM121" s="376"/>
      <c r="FN121" s="376"/>
      <c r="FO121" s="376"/>
      <c r="FP121" s="376"/>
      <c r="FQ121" s="376"/>
      <c r="FR121" s="376"/>
      <c r="FS121" s="376"/>
      <c r="FT121" s="376"/>
      <c r="FU121" s="376"/>
      <c r="FV121" s="376"/>
      <c r="FW121" s="376"/>
      <c r="FX121" s="376"/>
      <c r="FY121" s="376"/>
      <c r="FZ121" s="376"/>
      <c r="GA121" s="376"/>
      <c r="GB121" s="376"/>
      <c r="GC121" s="376"/>
      <c r="GD121" s="376"/>
      <c r="GE121" s="376"/>
      <c r="GF121" s="376"/>
      <c r="GG121" s="376"/>
      <c r="GH121" s="376"/>
      <c r="GI121" s="376"/>
      <c r="GJ121" s="376"/>
      <c r="GK121" s="376"/>
      <c r="GL121" s="376"/>
      <c r="GM121" s="376"/>
      <c r="GN121" s="376"/>
      <c r="GO121" s="376"/>
      <c r="GP121" s="376"/>
      <c r="GQ121" s="376"/>
      <c r="GR121" s="376"/>
      <c r="GS121" s="376"/>
      <c r="GT121" s="376"/>
      <c r="GU121" s="376"/>
      <c r="GV121" s="376"/>
      <c r="GW121" s="376"/>
      <c r="GX121" s="376"/>
      <c r="GY121" s="376"/>
      <c r="GZ121" s="376"/>
      <c r="HA121" s="376"/>
      <c r="HB121" s="376"/>
      <c r="HC121" s="376"/>
      <c r="HD121" s="376"/>
      <c r="HE121" s="376"/>
      <c r="HF121" s="376"/>
      <c r="HG121" s="376"/>
      <c r="HH121" s="376"/>
      <c r="HI121" s="376"/>
      <c r="HJ121" s="376"/>
      <c r="HK121" s="376"/>
      <c r="HL121" s="376"/>
      <c r="HM121" s="376"/>
      <c r="HN121" s="376"/>
      <c r="HO121" s="376"/>
      <c r="HP121" s="376"/>
      <c r="HQ121" s="376"/>
      <c r="HR121" s="376"/>
      <c r="HS121" s="376"/>
      <c r="HT121" s="376"/>
      <c r="HU121" s="376"/>
      <c r="HV121" s="376"/>
      <c r="HW121" s="376"/>
      <c r="HX121" s="376"/>
      <c r="HY121" s="376"/>
      <c r="HZ121" s="376"/>
      <c r="IA121" s="376"/>
      <c r="IB121" s="376"/>
      <c r="IC121" s="376"/>
      <c r="ID121" s="376"/>
      <c r="IE121" s="376"/>
      <c r="IF121" s="376"/>
      <c r="IG121" s="376"/>
      <c r="IH121" s="376"/>
      <c r="II121" s="376"/>
      <c r="IJ121" s="376"/>
      <c r="IK121" s="376"/>
      <c r="IL121" s="376"/>
      <c r="IM121" s="376"/>
      <c r="IN121" s="376"/>
      <c r="IO121" s="376"/>
      <c r="IP121" s="376"/>
      <c r="IQ121" s="376"/>
      <c r="IR121" s="376"/>
      <c r="IS121" s="376"/>
      <c r="IT121" s="376"/>
      <c r="IU121" s="376"/>
      <c r="IV121" s="376"/>
      <c r="IW121" s="376"/>
      <c r="IX121" s="376"/>
      <c r="IY121" s="376"/>
      <c r="IZ121" s="376"/>
      <c r="JA121" s="376"/>
      <c r="JB121" s="376"/>
      <c r="JC121" s="376"/>
      <c r="JD121" s="376"/>
      <c r="JE121" s="376"/>
      <c r="JF121" s="376"/>
      <c r="JG121" s="376"/>
      <c r="JH121" s="376"/>
      <c r="JI121" s="376"/>
      <c r="JJ121" s="376"/>
      <c r="JK121" s="376"/>
      <c r="JL121" s="376"/>
      <c r="JM121" s="376"/>
      <c r="JN121" s="376"/>
      <c r="JO121" s="376"/>
      <c r="JP121" s="376"/>
      <c r="JQ121" s="376"/>
      <c r="JR121" s="376"/>
      <c r="JS121" s="376"/>
      <c r="JT121" s="376"/>
      <c r="JU121" s="376"/>
      <c r="JV121" s="376"/>
      <c r="JW121" s="376"/>
      <c r="JX121" s="376"/>
      <c r="JY121" s="376"/>
      <c r="JZ121" s="376"/>
      <c r="KA121" s="376"/>
      <c r="KB121" s="376"/>
      <c r="KC121" s="376"/>
      <c r="KD121" s="376"/>
      <c r="KE121" s="376"/>
      <c r="KF121" s="376"/>
      <c r="KG121" s="376"/>
      <c r="KH121" s="376"/>
      <c r="KI121" s="376"/>
      <c r="KJ121" s="376"/>
      <c r="KK121" s="376"/>
      <c r="KL121" s="376"/>
      <c r="KM121" s="376"/>
      <c r="KN121" s="376"/>
      <c r="KO121" s="376"/>
      <c r="KP121" s="376"/>
      <c r="KQ121" s="376"/>
      <c r="KR121" s="376"/>
      <c r="KS121" s="376"/>
      <c r="KT121" s="376"/>
      <c r="KU121" s="376"/>
      <c r="KV121" s="376"/>
      <c r="KW121" s="376"/>
      <c r="KX121" s="376"/>
      <c r="KY121" s="376"/>
      <c r="KZ121" s="376"/>
      <c r="LA121" s="376"/>
      <c r="LB121" s="376"/>
      <c r="LC121" s="376"/>
      <c r="LD121" s="376"/>
      <c r="LE121" s="376"/>
      <c r="LF121" s="376"/>
      <c r="LG121" s="376"/>
      <c r="LH121" s="376"/>
      <c r="LI121" s="376"/>
    </row>
    <row r="122" spans="3:321">
      <c r="D122" s="74">
        <v>4221</v>
      </c>
      <c r="E122" s="78" t="s">
        <v>254</v>
      </c>
      <c r="F122" s="104"/>
      <c r="G122" s="105"/>
      <c r="H122" s="105"/>
      <c r="I122" s="105"/>
      <c r="J122" s="105"/>
      <c r="K122" s="105"/>
      <c r="L122" s="105"/>
      <c r="M122" s="105"/>
      <c r="N122" s="105"/>
      <c r="O122" s="105"/>
      <c r="P122" s="105"/>
      <c r="Q122" s="106"/>
      <c r="R122" s="104"/>
      <c r="S122" s="105"/>
      <c r="T122" s="105"/>
      <c r="U122" s="105"/>
      <c r="V122" s="105"/>
      <c r="W122" s="105"/>
      <c r="X122" s="105"/>
      <c r="Y122" s="105"/>
      <c r="Z122" s="105"/>
      <c r="AA122" s="105"/>
      <c r="AB122" s="105"/>
      <c r="AC122" s="106"/>
      <c r="AD122" s="104"/>
      <c r="AE122" s="105"/>
      <c r="AF122" s="105"/>
      <c r="AG122" s="105"/>
      <c r="AH122" s="105"/>
      <c r="AI122" s="105"/>
      <c r="AJ122" s="105"/>
      <c r="AK122" s="105"/>
      <c r="AL122" s="105"/>
      <c r="AM122" s="105"/>
      <c r="AN122" s="105"/>
      <c r="AO122" s="106"/>
      <c r="AP122" s="104"/>
      <c r="AQ122" s="105"/>
      <c r="AR122" s="105"/>
      <c r="AS122" s="105"/>
      <c r="AT122" s="105"/>
      <c r="AU122" s="105"/>
      <c r="AV122" s="105"/>
      <c r="AW122" s="105"/>
      <c r="AX122" s="105"/>
      <c r="AY122" s="105"/>
      <c r="AZ122" s="105"/>
      <c r="BA122" s="106"/>
      <c r="BB122" s="104"/>
      <c r="BC122" s="105"/>
      <c r="BD122" s="105"/>
      <c r="BE122" s="105"/>
      <c r="BF122" s="105"/>
      <c r="BG122" s="105"/>
      <c r="BH122" s="105"/>
      <c r="BI122" s="105"/>
      <c r="BJ122" s="105"/>
      <c r="BK122" s="105"/>
      <c r="BL122" s="105"/>
      <c r="BM122" s="106"/>
      <c r="BN122" s="104"/>
      <c r="BO122" s="105"/>
      <c r="BP122" s="105"/>
      <c r="BQ122" s="105"/>
      <c r="BR122" s="105"/>
      <c r="BS122" s="105"/>
      <c r="BT122" s="105"/>
      <c r="BU122" s="105"/>
      <c r="BV122" s="105"/>
      <c r="BW122" s="105"/>
      <c r="BX122" s="105"/>
      <c r="BY122" s="106"/>
      <c r="BZ122" s="104"/>
      <c r="CA122" s="105"/>
      <c r="CB122" s="105"/>
      <c r="CC122" s="105"/>
      <c r="CD122" s="105"/>
      <c r="CE122" s="105"/>
      <c r="CF122" s="105"/>
      <c r="CG122" s="105"/>
      <c r="CH122" s="105"/>
      <c r="CI122" s="105"/>
      <c r="CJ122" s="105"/>
      <c r="CK122" s="105"/>
      <c r="CL122" s="104">
        <v>0</v>
      </c>
      <c r="CM122" s="105">
        <v>0</v>
      </c>
      <c r="CN122" s="105">
        <v>0</v>
      </c>
      <c r="CO122" s="105">
        <v>0</v>
      </c>
      <c r="CP122" s="105">
        <v>0</v>
      </c>
      <c r="CQ122" s="105">
        <v>0</v>
      </c>
      <c r="CR122" s="105">
        <v>0</v>
      </c>
      <c r="CS122" s="105">
        <v>0</v>
      </c>
      <c r="CT122" s="105">
        <v>0</v>
      </c>
      <c r="CU122" s="105">
        <v>0</v>
      </c>
      <c r="CV122" s="105">
        <v>0</v>
      </c>
      <c r="CW122" s="106">
        <v>0</v>
      </c>
      <c r="CX122" s="104">
        <v>0</v>
      </c>
      <c r="CY122" s="105">
        <v>0</v>
      </c>
      <c r="CZ122" s="105">
        <v>0</v>
      </c>
      <c r="DA122" s="105">
        <v>0</v>
      </c>
      <c r="DB122" s="105">
        <v>0</v>
      </c>
      <c r="DC122" s="105">
        <v>0</v>
      </c>
      <c r="DD122" s="105">
        <v>0</v>
      </c>
      <c r="DE122" s="105">
        <v>0</v>
      </c>
      <c r="DF122" s="105">
        <v>0</v>
      </c>
      <c r="DG122" s="105">
        <v>0</v>
      </c>
      <c r="DH122" s="105">
        <v>0</v>
      </c>
      <c r="DI122" s="106">
        <v>0</v>
      </c>
      <c r="DJ122" s="104">
        <v>0</v>
      </c>
      <c r="DK122" s="105">
        <v>0</v>
      </c>
      <c r="DL122" s="105">
        <v>0</v>
      </c>
      <c r="DM122" s="105">
        <v>0</v>
      </c>
      <c r="DN122" s="105">
        <v>0</v>
      </c>
      <c r="DO122" s="105">
        <v>0</v>
      </c>
      <c r="DP122" s="105">
        <v>0</v>
      </c>
      <c r="DQ122" s="105">
        <v>0</v>
      </c>
      <c r="DR122" s="105">
        <v>0</v>
      </c>
      <c r="DS122" s="105">
        <v>0</v>
      </c>
      <c r="DT122" s="105">
        <v>0</v>
      </c>
      <c r="DU122" s="106">
        <v>0</v>
      </c>
      <c r="DV122" s="337">
        <v>0</v>
      </c>
      <c r="DW122" s="337">
        <v>0</v>
      </c>
      <c r="DX122" s="337">
        <v>0</v>
      </c>
      <c r="DY122" s="337">
        <v>0</v>
      </c>
      <c r="DZ122" s="370"/>
      <c r="EB122" s="373"/>
      <c r="EC122" s="373"/>
      <c r="ED122" s="373"/>
      <c r="EE122" s="373"/>
      <c r="EF122" s="373"/>
      <c r="EG122" s="373"/>
      <c r="EH122" s="376"/>
      <c r="EI122" s="376"/>
      <c r="EJ122" s="376"/>
      <c r="EK122" s="376"/>
      <c r="EL122" s="376"/>
      <c r="EM122" s="376"/>
      <c r="EN122" s="376"/>
      <c r="EO122" s="376"/>
      <c r="EP122" s="376"/>
      <c r="EQ122" s="376"/>
      <c r="ER122" s="376"/>
      <c r="ES122" s="376"/>
      <c r="ET122" s="376"/>
      <c r="EU122" s="376"/>
      <c r="EV122" s="376"/>
      <c r="EW122" s="376"/>
      <c r="EX122" s="376"/>
      <c r="EY122" s="376"/>
      <c r="EZ122" s="376"/>
      <c r="FA122" s="376"/>
      <c r="FB122" s="376"/>
      <c r="FC122" s="376"/>
      <c r="FD122" s="376"/>
      <c r="FE122" s="376"/>
      <c r="FF122" s="376"/>
      <c r="FG122" s="376"/>
      <c r="FH122" s="376"/>
      <c r="FI122" s="376"/>
      <c r="FJ122" s="376"/>
      <c r="FK122" s="376"/>
      <c r="FL122" s="376"/>
      <c r="FM122" s="376"/>
      <c r="FN122" s="376"/>
      <c r="FO122" s="376"/>
      <c r="FP122" s="376"/>
      <c r="FQ122" s="376"/>
      <c r="FR122" s="376"/>
      <c r="FS122" s="376"/>
      <c r="FT122" s="376"/>
      <c r="FU122" s="376"/>
      <c r="FV122" s="376"/>
      <c r="FW122" s="376"/>
      <c r="FX122" s="376"/>
      <c r="FY122" s="376"/>
      <c r="FZ122" s="376"/>
      <c r="GA122" s="376"/>
      <c r="GB122" s="376"/>
      <c r="GC122" s="376"/>
      <c r="GD122" s="376"/>
      <c r="GE122" s="376"/>
      <c r="GF122" s="376"/>
      <c r="GG122" s="376"/>
      <c r="GH122" s="376"/>
      <c r="GI122" s="376"/>
      <c r="GJ122" s="376"/>
      <c r="GK122" s="376"/>
      <c r="GL122" s="376"/>
      <c r="GM122" s="376"/>
      <c r="GN122" s="376"/>
      <c r="GO122" s="376"/>
      <c r="GP122" s="376"/>
      <c r="GQ122" s="376"/>
      <c r="GR122" s="376"/>
      <c r="GS122" s="376"/>
      <c r="GT122" s="376"/>
      <c r="GU122" s="376"/>
      <c r="GV122" s="376"/>
      <c r="GW122" s="376"/>
      <c r="GX122" s="376"/>
      <c r="GY122" s="376"/>
      <c r="GZ122" s="376"/>
      <c r="HA122" s="376"/>
      <c r="HB122" s="376"/>
      <c r="HC122" s="376"/>
      <c r="HD122" s="376"/>
      <c r="HE122" s="376"/>
      <c r="HF122" s="376"/>
      <c r="HG122" s="376"/>
      <c r="HH122" s="376"/>
      <c r="HI122" s="376"/>
      <c r="HJ122" s="376"/>
      <c r="HK122" s="376"/>
      <c r="HL122" s="376"/>
      <c r="HM122" s="376"/>
      <c r="HN122" s="376"/>
      <c r="HO122" s="376"/>
      <c r="HP122" s="376"/>
      <c r="HQ122" s="376"/>
      <c r="HR122" s="376"/>
      <c r="HS122" s="376"/>
      <c r="HT122" s="376"/>
      <c r="HU122" s="376"/>
      <c r="HV122" s="376"/>
      <c r="HW122" s="376"/>
      <c r="HX122" s="376"/>
      <c r="HY122" s="376"/>
      <c r="HZ122" s="376"/>
      <c r="IA122" s="376"/>
      <c r="IB122" s="376"/>
      <c r="IC122" s="376"/>
      <c r="ID122" s="376"/>
      <c r="IE122" s="376"/>
      <c r="IF122" s="376"/>
      <c r="IG122" s="376"/>
      <c r="IH122" s="376"/>
      <c r="II122" s="376"/>
      <c r="IJ122" s="376"/>
      <c r="IK122" s="376"/>
      <c r="IL122" s="376"/>
      <c r="IM122" s="376"/>
      <c r="IN122" s="376"/>
      <c r="IO122" s="376"/>
      <c r="IP122" s="376"/>
      <c r="IQ122" s="376"/>
      <c r="IR122" s="376"/>
      <c r="IS122" s="376"/>
      <c r="IT122" s="376"/>
      <c r="IU122" s="376"/>
      <c r="IV122" s="376"/>
      <c r="IW122" s="376"/>
      <c r="IX122" s="376"/>
      <c r="IY122" s="376"/>
      <c r="IZ122" s="376"/>
      <c r="JA122" s="376"/>
      <c r="JB122" s="376"/>
      <c r="JC122" s="376"/>
      <c r="JD122" s="376"/>
      <c r="JE122" s="376"/>
      <c r="JF122" s="376"/>
      <c r="JG122" s="376"/>
      <c r="JH122" s="376"/>
      <c r="JI122" s="376"/>
      <c r="JJ122" s="376"/>
      <c r="JK122" s="376"/>
      <c r="JL122" s="376"/>
      <c r="JM122" s="376"/>
      <c r="JN122" s="376"/>
      <c r="JO122" s="376"/>
      <c r="JP122" s="376"/>
      <c r="JQ122" s="376"/>
      <c r="JR122" s="376"/>
      <c r="JS122" s="376"/>
      <c r="JT122" s="376"/>
      <c r="JU122" s="376"/>
      <c r="JV122" s="376"/>
      <c r="JW122" s="376"/>
      <c r="JX122" s="376"/>
      <c r="JY122" s="376"/>
      <c r="JZ122" s="376"/>
      <c r="KA122" s="376"/>
      <c r="KB122" s="376"/>
      <c r="KC122" s="376"/>
      <c r="KD122" s="376"/>
      <c r="KE122" s="376"/>
      <c r="KF122" s="376"/>
      <c r="KG122" s="376"/>
      <c r="KH122" s="376"/>
      <c r="KI122" s="376"/>
      <c r="KJ122" s="376"/>
      <c r="KK122" s="376"/>
      <c r="KL122" s="376"/>
      <c r="KM122" s="376"/>
      <c r="KN122" s="376"/>
      <c r="KO122" s="376"/>
      <c r="KP122" s="376"/>
      <c r="KQ122" s="376"/>
      <c r="KR122" s="376"/>
      <c r="KS122" s="376"/>
      <c r="KT122" s="376"/>
      <c r="KU122" s="376"/>
      <c r="KV122" s="376"/>
      <c r="KW122" s="376"/>
      <c r="KX122" s="376"/>
      <c r="KY122" s="376"/>
      <c r="KZ122" s="376"/>
      <c r="LA122" s="376"/>
      <c r="LB122" s="376"/>
      <c r="LC122" s="376"/>
      <c r="LD122" s="376"/>
      <c r="LE122" s="376"/>
      <c r="LF122" s="376"/>
      <c r="LG122" s="376"/>
      <c r="LH122" s="376"/>
      <c r="LI122" s="376"/>
    </row>
    <row r="123" spans="3:321" ht="30">
      <c r="D123" s="74">
        <v>4222</v>
      </c>
      <c r="E123" s="78" t="s">
        <v>256</v>
      </c>
      <c r="F123" s="104"/>
      <c r="G123" s="105"/>
      <c r="H123" s="105"/>
      <c r="I123" s="105"/>
      <c r="J123" s="105"/>
      <c r="K123" s="105"/>
      <c r="L123" s="105"/>
      <c r="M123" s="105"/>
      <c r="N123" s="105"/>
      <c r="O123" s="105"/>
      <c r="P123" s="105"/>
      <c r="Q123" s="106"/>
      <c r="R123" s="104"/>
      <c r="S123" s="105"/>
      <c r="T123" s="105"/>
      <c r="U123" s="105"/>
      <c r="V123" s="105"/>
      <c r="W123" s="105"/>
      <c r="X123" s="105"/>
      <c r="Y123" s="105"/>
      <c r="Z123" s="105"/>
      <c r="AA123" s="105"/>
      <c r="AB123" s="105"/>
      <c r="AC123" s="106"/>
      <c r="AD123" s="104"/>
      <c r="AE123" s="105"/>
      <c r="AF123" s="105"/>
      <c r="AG123" s="105"/>
      <c r="AH123" s="105"/>
      <c r="AI123" s="105"/>
      <c r="AJ123" s="105"/>
      <c r="AK123" s="105"/>
      <c r="AL123" s="105"/>
      <c r="AM123" s="105"/>
      <c r="AN123" s="105"/>
      <c r="AO123" s="106"/>
      <c r="AP123" s="104"/>
      <c r="AQ123" s="105"/>
      <c r="AR123" s="105"/>
      <c r="AS123" s="105"/>
      <c r="AT123" s="105"/>
      <c r="AU123" s="105"/>
      <c r="AV123" s="105"/>
      <c r="AW123" s="105"/>
      <c r="AX123" s="105"/>
      <c r="AY123" s="105"/>
      <c r="AZ123" s="105"/>
      <c r="BA123" s="106"/>
      <c r="BB123" s="104"/>
      <c r="BC123" s="105"/>
      <c r="BD123" s="105"/>
      <c r="BE123" s="105"/>
      <c r="BF123" s="105"/>
      <c r="BG123" s="105"/>
      <c r="BH123" s="105"/>
      <c r="BI123" s="105"/>
      <c r="BJ123" s="105"/>
      <c r="BK123" s="105"/>
      <c r="BL123" s="105"/>
      <c r="BM123" s="106"/>
      <c r="BN123" s="104"/>
      <c r="BO123" s="105"/>
      <c r="BP123" s="105"/>
      <c r="BQ123" s="105"/>
      <c r="BR123" s="105"/>
      <c r="BS123" s="105"/>
      <c r="BT123" s="105"/>
      <c r="BU123" s="105"/>
      <c r="BV123" s="105"/>
      <c r="BW123" s="105"/>
      <c r="BX123" s="105"/>
      <c r="BY123" s="106"/>
      <c r="BZ123" s="104"/>
      <c r="CA123" s="105"/>
      <c r="CB123" s="105"/>
      <c r="CC123" s="105"/>
      <c r="CD123" s="105"/>
      <c r="CE123" s="105"/>
      <c r="CF123" s="105"/>
      <c r="CG123" s="105"/>
      <c r="CH123" s="105"/>
      <c r="CI123" s="105"/>
      <c r="CJ123" s="105"/>
      <c r="CK123" s="105"/>
      <c r="CL123" s="104">
        <v>217499.03000000003</v>
      </c>
      <c r="CM123" s="105">
        <v>993372.20000000019</v>
      </c>
      <c r="CN123" s="105">
        <v>533502</v>
      </c>
      <c r="CO123" s="105">
        <v>86391.57</v>
      </c>
      <c r="CP123" s="105">
        <v>36976.26</v>
      </c>
      <c r="CQ123" s="105">
        <v>19754.46</v>
      </c>
      <c r="CR123" s="105">
        <v>54209.400000000009</v>
      </c>
      <c r="CS123" s="105">
        <v>96646.56</v>
      </c>
      <c r="CT123" s="105">
        <v>38589.21</v>
      </c>
      <c r="CU123" s="105">
        <v>163710</v>
      </c>
      <c r="CV123" s="105">
        <v>78363.67</v>
      </c>
      <c r="CW123" s="106">
        <v>140783.63</v>
      </c>
      <c r="CX123" s="104">
        <v>631049.96999999986</v>
      </c>
      <c r="CY123" s="105">
        <v>1454130</v>
      </c>
      <c r="CZ123" s="105">
        <v>2138324.02</v>
      </c>
      <c r="DA123" s="105">
        <v>7257</v>
      </c>
      <c r="DB123" s="105">
        <v>737022</v>
      </c>
      <c r="DC123" s="105">
        <v>43854.520000000004</v>
      </c>
      <c r="DD123" s="105">
        <v>2522180.4699999997</v>
      </c>
      <c r="DE123" s="105">
        <v>1462366.08</v>
      </c>
      <c r="DF123" s="105">
        <v>321377.26</v>
      </c>
      <c r="DG123" s="105">
        <v>324048.39</v>
      </c>
      <c r="DH123" s="105">
        <v>60916.6</v>
      </c>
      <c r="DI123" s="106">
        <v>1531505.8999999994</v>
      </c>
      <c r="DJ123" s="104">
        <v>123264</v>
      </c>
      <c r="DK123" s="105">
        <v>564235.16999999993</v>
      </c>
      <c r="DL123" s="105">
        <v>427077.94</v>
      </c>
      <c r="DM123" s="105">
        <v>607968.83999999985</v>
      </c>
      <c r="DN123" s="105">
        <v>1240783.5799999998</v>
      </c>
      <c r="DO123" s="105">
        <v>1906195.96</v>
      </c>
      <c r="DP123" s="105">
        <v>235778.37000000002</v>
      </c>
      <c r="DQ123" s="105">
        <v>85410</v>
      </c>
      <c r="DR123" s="105">
        <v>1346957.91</v>
      </c>
      <c r="DS123" s="105">
        <v>98603.880000000019</v>
      </c>
      <c r="DT123" s="105">
        <v>335652.55999999994</v>
      </c>
      <c r="DU123" s="106">
        <v>411667.56000000006</v>
      </c>
      <c r="DV123" s="337">
        <v>743628.17999999993</v>
      </c>
      <c r="DW123" s="337">
        <v>2398905.5700000003</v>
      </c>
      <c r="DX123" s="337">
        <v>1355528.6199999999</v>
      </c>
      <c r="DY123" s="337">
        <v>416462.36</v>
      </c>
      <c r="DZ123" s="370">
        <v>283681.84999999998</v>
      </c>
      <c r="EB123" s="373"/>
      <c r="EC123" s="373"/>
      <c r="ED123" s="373"/>
      <c r="EE123" s="373"/>
      <c r="EF123" s="373"/>
      <c r="EG123" s="373"/>
      <c r="EH123" s="376"/>
      <c r="EI123" s="376"/>
      <c r="EJ123" s="376"/>
      <c r="EK123" s="376"/>
      <c r="EL123" s="376"/>
      <c r="EM123" s="376"/>
      <c r="EN123" s="376"/>
      <c r="EO123" s="376"/>
      <c r="EP123" s="376"/>
      <c r="EQ123" s="376"/>
      <c r="ER123" s="376"/>
      <c r="ES123" s="376"/>
      <c r="ET123" s="376"/>
      <c r="EU123" s="376"/>
      <c r="EV123" s="376"/>
      <c r="EW123" s="376"/>
      <c r="EX123" s="376"/>
      <c r="EY123" s="376"/>
      <c r="EZ123" s="376"/>
      <c r="FA123" s="376"/>
      <c r="FB123" s="376"/>
      <c r="FC123" s="376"/>
      <c r="FD123" s="376"/>
      <c r="FE123" s="376"/>
      <c r="FF123" s="376"/>
      <c r="FG123" s="376"/>
      <c r="FH123" s="376"/>
      <c r="FI123" s="376"/>
      <c r="FJ123" s="376"/>
      <c r="FK123" s="376"/>
      <c r="FL123" s="376"/>
      <c r="FM123" s="376"/>
      <c r="FN123" s="376"/>
      <c r="FO123" s="376"/>
      <c r="FP123" s="376"/>
      <c r="FQ123" s="376"/>
      <c r="FR123" s="376"/>
      <c r="FS123" s="376"/>
      <c r="FT123" s="376"/>
      <c r="FU123" s="376"/>
      <c r="FV123" s="376"/>
      <c r="FW123" s="376"/>
      <c r="FX123" s="376"/>
      <c r="FY123" s="376"/>
      <c r="FZ123" s="376"/>
      <c r="GA123" s="376"/>
      <c r="GB123" s="376"/>
      <c r="GC123" s="376"/>
      <c r="GD123" s="376"/>
      <c r="GE123" s="376"/>
      <c r="GF123" s="376"/>
      <c r="GG123" s="376"/>
      <c r="GH123" s="376"/>
      <c r="GI123" s="376"/>
      <c r="GJ123" s="376"/>
      <c r="GK123" s="376"/>
      <c r="GL123" s="376"/>
      <c r="GM123" s="376"/>
      <c r="GN123" s="376"/>
      <c r="GO123" s="376"/>
      <c r="GP123" s="376"/>
      <c r="GQ123" s="376"/>
      <c r="GR123" s="376"/>
      <c r="GS123" s="376"/>
      <c r="GT123" s="376"/>
      <c r="GU123" s="376"/>
      <c r="GV123" s="376"/>
      <c r="GW123" s="376"/>
      <c r="GX123" s="376"/>
      <c r="GY123" s="376"/>
      <c r="GZ123" s="376"/>
      <c r="HA123" s="376"/>
      <c r="HB123" s="376"/>
      <c r="HC123" s="376"/>
      <c r="HD123" s="376"/>
      <c r="HE123" s="376"/>
      <c r="HF123" s="376"/>
      <c r="HG123" s="376"/>
      <c r="HH123" s="376"/>
      <c r="HI123" s="376"/>
      <c r="HJ123" s="376"/>
      <c r="HK123" s="376"/>
      <c r="HL123" s="376"/>
      <c r="HM123" s="376"/>
      <c r="HN123" s="376"/>
      <c r="HO123" s="376"/>
      <c r="HP123" s="376"/>
      <c r="HQ123" s="376"/>
      <c r="HR123" s="376"/>
      <c r="HS123" s="376"/>
      <c r="HT123" s="376"/>
      <c r="HU123" s="376"/>
      <c r="HV123" s="376"/>
      <c r="HW123" s="376"/>
      <c r="HX123" s="376"/>
      <c r="HY123" s="376"/>
      <c r="HZ123" s="376"/>
      <c r="IA123" s="376"/>
      <c r="IB123" s="376"/>
      <c r="IC123" s="376"/>
      <c r="ID123" s="376"/>
      <c r="IE123" s="376"/>
      <c r="IF123" s="376"/>
      <c r="IG123" s="376"/>
      <c r="IH123" s="376"/>
      <c r="II123" s="376"/>
      <c r="IJ123" s="376"/>
      <c r="IK123" s="376"/>
      <c r="IL123" s="376"/>
      <c r="IM123" s="376"/>
      <c r="IN123" s="376"/>
      <c r="IO123" s="376"/>
      <c r="IP123" s="376"/>
      <c r="IQ123" s="376"/>
      <c r="IR123" s="376"/>
      <c r="IS123" s="376"/>
      <c r="IT123" s="376"/>
      <c r="IU123" s="376"/>
      <c r="IV123" s="376"/>
      <c r="IW123" s="376"/>
      <c r="IX123" s="376"/>
      <c r="IY123" s="376"/>
      <c r="IZ123" s="376"/>
      <c r="JA123" s="376"/>
      <c r="JB123" s="376"/>
      <c r="JC123" s="376"/>
      <c r="JD123" s="376"/>
      <c r="JE123" s="376"/>
      <c r="JF123" s="376"/>
      <c r="JG123" s="376"/>
      <c r="JH123" s="376"/>
      <c r="JI123" s="376"/>
      <c r="JJ123" s="376"/>
      <c r="JK123" s="376"/>
      <c r="JL123" s="376"/>
      <c r="JM123" s="376"/>
      <c r="JN123" s="376"/>
      <c r="JO123" s="376"/>
      <c r="JP123" s="376"/>
      <c r="JQ123" s="376"/>
      <c r="JR123" s="376"/>
      <c r="JS123" s="376"/>
      <c r="JT123" s="376"/>
      <c r="JU123" s="376"/>
      <c r="JV123" s="376"/>
      <c r="JW123" s="376"/>
      <c r="JX123" s="376"/>
      <c r="JY123" s="376"/>
      <c r="JZ123" s="376"/>
      <c r="KA123" s="376"/>
      <c r="KB123" s="376"/>
      <c r="KC123" s="376"/>
      <c r="KD123" s="376"/>
      <c r="KE123" s="376"/>
      <c r="KF123" s="376"/>
      <c r="KG123" s="376"/>
      <c r="KH123" s="376"/>
      <c r="KI123" s="376"/>
      <c r="KJ123" s="376"/>
      <c r="KK123" s="376"/>
      <c r="KL123" s="376"/>
      <c r="KM123" s="376"/>
      <c r="KN123" s="376"/>
      <c r="KO123" s="376"/>
      <c r="KP123" s="376"/>
      <c r="KQ123" s="376"/>
      <c r="KR123" s="376"/>
      <c r="KS123" s="376"/>
      <c r="KT123" s="376"/>
      <c r="KU123" s="376"/>
      <c r="KV123" s="376"/>
      <c r="KW123" s="376"/>
      <c r="KX123" s="376"/>
      <c r="KY123" s="376"/>
      <c r="KZ123" s="376"/>
      <c r="LA123" s="376"/>
      <c r="LB123" s="376"/>
      <c r="LC123" s="376"/>
      <c r="LD123" s="376"/>
      <c r="LE123" s="376"/>
      <c r="LF123" s="376"/>
      <c r="LG123" s="376"/>
      <c r="LH123" s="376"/>
      <c r="LI123" s="376"/>
    </row>
    <row r="124" spans="3:321">
      <c r="D124" s="74">
        <v>4223</v>
      </c>
      <c r="E124" s="78" t="s">
        <v>258</v>
      </c>
      <c r="F124" s="104"/>
      <c r="G124" s="105"/>
      <c r="H124" s="105"/>
      <c r="I124" s="105"/>
      <c r="J124" s="105"/>
      <c r="K124" s="105"/>
      <c r="L124" s="105"/>
      <c r="M124" s="105"/>
      <c r="N124" s="105"/>
      <c r="O124" s="105"/>
      <c r="P124" s="105"/>
      <c r="Q124" s="106"/>
      <c r="R124" s="104"/>
      <c r="S124" s="105"/>
      <c r="T124" s="105"/>
      <c r="U124" s="105"/>
      <c r="V124" s="105"/>
      <c r="W124" s="105"/>
      <c r="X124" s="105"/>
      <c r="Y124" s="105"/>
      <c r="Z124" s="105"/>
      <c r="AA124" s="105"/>
      <c r="AB124" s="105"/>
      <c r="AC124" s="106"/>
      <c r="AD124" s="104"/>
      <c r="AE124" s="105"/>
      <c r="AF124" s="105"/>
      <c r="AG124" s="105"/>
      <c r="AH124" s="105"/>
      <c r="AI124" s="105"/>
      <c r="AJ124" s="105"/>
      <c r="AK124" s="105"/>
      <c r="AL124" s="105"/>
      <c r="AM124" s="105"/>
      <c r="AN124" s="105"/>
      <c r="AO124" s="106"/>
      <c r="AP124" s="104"/>
      <c r="AQ124" s="105"/>
      <c r="AR124" s="105"/>
      <c r="AS124" s="105"/>
      <c r="AT124" s="105"/>
      <c r="AU124" s="105"/>
      <c r="AV124" s="105"/>
      <c r="AW124" s="105"/>
      <c r="AX124" s="105"/>
      <c r="AY124" s="105"/>
      <c r="AZ124" s="105"/>
      <c r="BA124" s="106"/>
      <c r="BB124" s="104"/>
      <c r="BC124" s="105"/>
      <c r="BD124" s="105"/>
      <c r="BE124" s="105"/>
      <c r="BF124" s="105"/>
      <c r="BG124" s="105"/>
      <c r="BH124" s="105"/>
      <c r="BI124" s="105"/>
      <c r="BJ124" s="105"/>
      <c r="BK124" s="105"/>
      <c r="BL124" s="105"/>
      <c r="BM124" s="106"/>
      <c r="BN124" s="104"/>
      <c r="BO124" s="105"/>
      <c r="BP124" s="105"/>
      <c r="BQ124" s="105"/>
      <c r="BR124" s="105"/>
      <c r="BS124" s="105"/>
      <c r="BT124" s="105"/>
      <c r="BU124" s="105"/>
      <c r="BV124" s="105"/>
      <c r="BW124" s="105"/>
      <c r="BX124" s="105"/>
      <c r="BY124" s="106"/>
      <c r="BZ124" s="104"/>
      <c r="CA124" s="105"/>
      <c r="CB124" s="105"/>
      <c r="CC124" s="105"/>
      <c r="CD124" s="105"/>
      <c r="CE124" s="105"/>
      <c r="CF124" s="105"/>
      <c r="CG124" s="105"/>
      <c r="CH124" s="105"/>
      <c r="CI124" s="105"/>
      <c r="CJ124" s="105"/>
      <c r="CK124" s="105"/>
      <c r="CL124" s="104">
        <v>0</v>
      </c>
      <c r="CM124" s="105">
        <v>0</v>
      </c>
      <c r="CN124" s="105">
        <v>0</v>
      </c>
      <c r="CO124" s="105">
        <v>0</v>
      </c>
      <c r="CP124" s="105">
        <v>0</v>
      </c>
      <c r="CQ124" s="105">
        <v>0</v>
      </c>
      <c r="CR124" s="105">
        <v>0</v>
      </c>
      <c r="CS124" s="105">
        <v>0</v>
      </c>
      <c r="CT124" s="105">
        <v>0</v>
      </c>
      <c r="CU124" s="105">
        <v>0</v>
      </c>
      <c r="CV124" s="105">
        <v>0</v>
      </c>
      <c r="CW124" s="106">
        <v>0</v>
      </c>
      <c r="CX124" s="104">
        <v>0</v>
      </c>
      <c r="CY124" s="105">
        <v>0</v>
      </c>
      <c r="CZ124" s="105">
        <v>0</v>
      </c>
      <c r="DA124" s="105">
        <v>0</v>
      </c>
      <c r="DB124" s="105">
        <v>0</v>
      </c>
      <c r="DC124" s="105">
        <v>0</v>
      </c>
      <c r="DD124" s="105">
        <v>0</v>
      </c>
      <c r="DE124" s="105">
        <v>0</v>
      </c>
      <c r="DF124" s="105">
        <v>0</v>
      </c>
      <c r="DG124" s="105">
        <v>0</v>
      </c>
      <c r="DH124" s="105">
        <v>0</v>
      </c>
      <c r="DI124" s="106">
        <v>0</v>
      </c>
      <c r="DJ124" s="104">
        <v>0</v>
      </c>
      <c r="DK124" s="105">
        <v>0</v>
      </c>
      <c r="DL124" s="105">
        <v>0</v>
      </c>
      <c r="DM124" s="105">
        <v>0</v>
      </c>
      <c r="DN124" s="105">
        <v>0</v>
      </c>
      <c r="DO124" s="105">
        <v>0</v>
      </c>
      <c r="DP124" s="105">
        <v>0</v>
      </c>
      <c r="DQ124" s="105">
        <v>0</v>
      </c>
      <c r="DR124" s="105">
        <v>0</v>
      </c>
      <c r="DS124" s="105">
        <v>0</v>
      </c>
      <c r="DT124" s="105">
        <v>0</v>
      </c>
      <c r="DU124" s="106">
        <v>0</v>
      </c>
      <c r="DV124" s="337">
        <v>0</v>
      </c>
      <c r="DW124" s="337">
        <v>0</v>
      </c>
      <c r="DX124" s="337">
        <v>0</v>
      </c>
      <c r="DY124" s="337">
        <v>0</v>
      </c>
      <c r="DZ124" s="370"/>
      <c r="EB124" s="373"/>
      <c r="EC124" s="373"/>
      <c r="ED124" s="373"/>
      <c r="EE124" s="373"/>
      <c r="EF124" s="373"/>
      <c r="EG124" s="373"/>
      <c r="EH124" s="376"/>
      <c r="EI124" s="376"/>
      <c r="EJ124" s="376"/>
      <c r="EK124" s="376"/>
      <c r="EL124" s="376"/>
      <c r="EM124" s="376"/>
      <c r="EN124" s="376"/>
      <c r="EO124" s="376"/>
      <c r="EP124" s="376"/>
      <c r="EQ124" s="376"/>
      <c r="ER124" s="376"/>
      <c r="ES124" s="376"/>
      <c r="ET124" s="376"/>
      <c r="EU124" s="376"/>
      <c r="EV124" s="376"/>
      <c r="EW124" s="376"/>
      <c r="EX124" s="376"/>
      <c r="EY124" s="376"/>
      <c r="EZ124" s="376"/>
      <c r="FA124" s="376"/>
      <c r="FB124" s="376"/>
      <c r="FC124" s="376"/>
      <c r="FD124" s="376"/>
      <c r="FE124" s="376"/>
      <c r="FF124" s="376"/>
      <c r="FG124" s="376"/>
      <c r="FH124" s="376"/>
      <c r="FI124" s="376"/>
      <c r="FJ124" s="376"/>
      <c r="FK124" s="376"/>
      <c r="FL124" s="376"/>
      <c r="FM124" s="376"/>
      <c r="FN124" s="376"/>
      <c r="FO124" s="376"/>
      <c r="FP124" s="376"/>
      <c r="FQ124" s="376"/>
      <c r="FR124" s="376"/>
      <c r="FS124" s="376"/>
      <c r="FT124" s="376"/>
      <c r="FU124" s="376"/>
      <c r="FV124" s="376"/>
      <c r="FW124" s="376"/>
      <c r="FX124" s="376"/>
      <c r="FY124" s="376"/>
      <c r="FZ124" s="376"/>
      <c r="GA124" s="376"/>
      <c r="GB124" s="376"/>
      <c r="GC124" s="376"/>
      <c r="GD124" s="376"/>
      <c r="GE124" s="376"/>
      <c r="GF124" s="376"/>
      <c r="GG124" s="376"/>
      <c r="GH124" s="376"/>
      <c r="GI124" s="376"/>
      <c r="GJ124" s="376"/>
      <c r="GK124" s="376"/>
      <c r="GL124" s="376"/>
      <c r="GM124" s="376"/>
      <c r="GN124" s="376"/>
      <c r="GO124" s="376"/>
      <c r="GP124" s="376"/>
      <c r="GQ124" s="376"/>
      <c r="GR124" s="376"/>
      <c r="GS124" s="376"/>
      <c r="GT124" s="376"/>
      <c r="GU124" s="376"/>
      <c r="GV124" s="376"/>
      <c r="GW124" s="376"/>
      <c r="GX124" s="376"/>
      <c r="GY124" s="376"/>
      <c r="GZ124" s="376"/>
      <c r="HA124" s="376"/>
      <c r="HB124" s="376"/>
      <c r="HC124" s="376"/>
      <c r="HD124" s="376"/>
      <c r="HE124" s="376"/>
      <c r="HF124" s="376"/>
      <c r="HG124" s="376"/>
      <c r="HH124" s="376"/>
      <c r="HI124" s="376"/>
      <c r="HJ124" s="376"/>
      <c r="HK124" s="376"/>
      <c r="HL124" s="376"/>
      <c r="HM124" s="376"/>
      <c r="HN124" s="376"/>
      <c r="HO124" s="376"/>
      <c r="HP124" s="376"/>
      <c r="HQ124" s="376"/>
      <c r="HR124" s="376"/>
      <c r="HS124" s="376"/>
      <c r="HT124" s="376"/>
      <c r="HU124" s="376"/>
      <c r="HV124" s="376"/>
      <c r="HW124" s="376"/>
      <c r="HX124" s="376"/>
      <c r="HY124" s="376"/>
      <c r="HZ124" s="376"/>
      <c r="IA124" s="376"/>
      <c r="IB124" s="376"/>
      <c r="IC124" s="376"/>
      <c r="ID124" s="376"/>
      <c r="IE124" s="376"/>
      <c r="IF124" s="376"/>
      <c r="IG124" s="376"/>
      <c r="IH124" s="376"/>
      <c r="II124" s="376"/>
      <c r="IJ124" s="376"/>
      <c r="IK124" s="376"/>
      <c r="IL124" s="376"/>
      <c r="IM124" s="376"/>
      <c r="IN124" s="376"/>
      <c r="IO124" s="376"/>
      <c r="IP124" s="376"/>
      <c r="IQ124" s="376"/>
      <c r="IR124" s="376"/>
      <c r="IS124" s="376"/>
      <c r="IT124" s="376"/>
      <c r="IU124" s="376"/>
      <c r="IV124" s="376"/>
      <c r="IW124" s="376"/>
      <c r="IX124" s="376"/>
      <c r="IY124" s="376"/>
      <c r="IZ124" s="376"/>
      <c r="JA124" s="376"/>
      <c r="JB124" s="376"/>
      <c r="JC124" s="376"/>
      <c r="JD124" s="376"/>
      <c r="JE124" s="376"/>
      <c r="JF124" s="376"/>
      <c r="JG124" s="376"/>
      <c r="JH124" s="376"/>
      <c r="JI124" s="376"/>
      <c r="JJ124" s="376"/>
      <c r="JK124" s="376"/>
      <c r="JL124" s="376"/>
      <c r="JM124" s="376"/>
      <c r="JN124" s="376"/>
      <c r="JO124" s="376"/>
      <c r="JP124" s="376"/>
      <c r="JQ124" s="376"/>
      <c r="JR124" s="376"/>
      <c r="JS124" s="376"/>
      <c r="JT124" s="376"/>
      <c r="JU124" s="376"/>
      <c r="JV124" s="376"/>
      <c r="JW124" s="376"/>
      <c r="JX124" s="376"/>
      <c r="JY124" s="376"/>
      <c r="JZ124" s="376"/>
      <c r="KA124" s="376"/>
      <c r="KB124" s="376"/>
      <c r="KC124" s="376"/>
      <c r="KD124" s="376"/>
      <c r="KE124" s="376"/>
      <c r="KF124" s="376"/>
      <c r="KG124" s="376"/>
      <c r="KH124" s="376"/>
      <c r="KI124" s="376"/>
      <c r="KJ124" s="376"/>
      <c r="KK124" s="376"/>
      <c r="KL124" s="376"/>
      <c r="KM124" s="376"/>
      <c r="KN124" s="376"/>
      <c r="KO124" s="376"/>
      <c r="KP124" s="376"/>
      <c r="KQ124" s="376"/>
      <c r="KR124" s="376"/>
      <c r="KS124" s="376"/>
      <c r="KT124" s="376"/>
      <c r="KU124" s="376"/>
      <c r="KV124" s="376"/>
      <c r="KW124" s="376"/>
      <c r="KX124" s="376"/>
      <c r="KY124" s="376"/>
      <c r="KZ124" s="376"/>
      <c r="LA124" s="376"/>
      <c r="LB124" s="376"/>
      <c r="LC124" s="376"/>
      <c r="LD124" s="376"/>
      <c r="LE124" s="376"/>
      <c r="LF124" s="376"/>
      <c r="LG124" s="376"/>
      <c r="LH124" s="376"/>
      <c r="LI124" s="376"/>
    </row>
    <row r="125" spans="3:321">
      <c r="D125" s="74">
        <v>4224</v>
      </c>
      <c r="E125" s="78" t="s">
        <v>260</v>
      </c>
      <c r="F125" s="104"/>
      <c r="G125" s="105"/>
      <c r="H125" s="105"/>
      <c r="I125" s="105"/>
      <c r="J125" s="105"/>
      <c r="K125" s="105"/>
      <c r="L125" s="105"/>
      <c r="M125" s="105"/>
      <c r="N125" s="105"/>
      <c r="O125" s="105"/>
      <c r="P125" s="105"/>
      <c r="Q125" s="106"/>
      <c r="R125" s="104"/>
      <c r="S125" s="105"/>
      <c r="T125" s="105"/>
      <c r="U125" s="105"/>
      <c r="V125" s="105"/>
      <c r="W125" s="105"/>
      <c r="X125" s="105"/>
      <c r="Y125" s="105"/>
      <c r="Z125" s="105"/>
      <c r="AA125" s="105"/>
      <c r="AB125" s="105"/>
      <c r="AC125" s="106"/>
      <c r="AD125" s="104"/>
      <c r="AE125" s="105"/>
      <c r="AF125" s="105"/>
      <c r="AG125" s="105"/>
      <c r="AH125" s="105"/>
      <c r="AI125" s="105"/>
      <c r="AJ125" s="105"/>
      <c r="AK125" s="105"/>
      <c r="AL125" s="105"/>
      <c r="AM125" s="105"/>
      <c r="AN125" s="105"/>
      <c r="AO125" s="106"/>
      <c r="AP125" s="104"/>
      <c r="AQ125" s="105"/>
      <c r="AR125" s="105"/>
      <c r="AS125" s="105"/>
      <c r="AT125" s="105"/>
      <c r="AU125" s="105"/>
      <c r="AV125" s="105"/>
      <c r="AW125" s="105"/>
      <c r="AX125" s="105"/>
      <c r="AY125" s="105"/>
      <c r="AZ125" s="105"/>
      <c r="BA125" s="106"/>
      <c r="BB125" s="104"/>
      <c r="BC125" s="105"/>
      <c r="BD125" s="105"/>
      <c r="BE125" s="105"/>
      <c r="BF125" s="105"/>
      <c r="BG125" s="105"/>
      <c r="BH125" s="105"/>
      <c r="BI125" s="105"/>
      <c r="BJ125" s="105"/>
      <c r="BK125" s="105"/>
      <c r="BL125" s="105"/>
      <c r="BM125" s="106"/>
      <c r="BN125" s="104"/>
      <c r="BO125" s="105"/>
      <c r="BP125" s="105"/>
      <c r="BQ125" s="105"/>
      <c r="BR125" s="105"/>
      <c r="BS125" s="105"/>
      <c r="BT125" s="105"/>
      <c r="BU125" s="105"/>
      <c r="BV125" s="105"/>
      <c r="BW125" s="105"/>
      <c r="BX125" s="105"/>
      <c r="BY125" s="106"/>
      <c r="BZ125" s="104"/>
      <c r="CA125" s="105"/>
      <c r="CB125" s="105"/>
      <c r="CC125" s="105"/>
      <c r="CD125" s="105"/>
      <c r="CE125" s="105"/>
      <c r="CF125" s="105"/>
      <c r="CG125" s="105"/>
      <c r="CH125" s="105"/>
      <c r="CI125" s="105"/>
      <c r="CJ125" s="105"/>
      <c r="CK125" s="105"/>
      <c r="CL125" s="104">
        <v>0</v>
      </c>
      <c r="CM125" s="105">
        <v>864816.65</v>
      </c>
      <c r="CN125" s="105">
        <v>877703.34</v>
      </c>
      <c r="CO125" s="105">
        <v>842624.7699999999</v>
      </c>
      <c r="CP125" s="105">
        <v>843498.30999999994</v>
      </c>
      <c r="CQ125" s="105">
        <v>914470.1399999999</v>
      </c>
      <c r="CR125" s="105">
        <v>692386.28999999992</v>
      </c>
      <c r="CS125" s="105">
        <v>1023303</v>
      </c>
      <c r="CT125" s="105">
        <v>937459.94</v>
      </c>
      <c r="CU125" s="105">
        <v>931917.25999999989</v>
      </c>
      <c r="CV125" s="105">
        <v>899361.78999999992</v>
      </c>
      <c r="CW125" s="106">
        <v>1799016.04</v>
      </c>
      <c r="CX125" s="104">
        <v>0</v>
      </c>
      <c r="CY125" s="105">
        <v>884878.49999999988</v>
      </c>
      <c r="CZ125" s="105">
        <v>1240955.56</v>
      </c>
      <c r="DA125" s="105">
        <v>1002009.9</v>
      </c>
      <c r="DB125" s="105">
        <v>948566.02999999991</v>
      </c>
      <c r="DC125" s="105">
        <v>941531.85999999987</v>
      </c>
      <c r="DD125" s="105">
        <v>915058.41999999993</v>
      </c>
      <c r="DE125" s="105">
        <v>900469.40999999992</v>
      </c>
      <c r="DF125" s="105">
        <v>901424.70000000007</v>
      </c>
      <c r="DG125" s="105">
        <v>911788.58</v>
      </c>
      <c r="DH125" s="105">
        <v>886179.89</v>
      </c>
      <c r="DI125" s="106">
        <v>1820882.3400000003</v>
      </c>
      <c r="DJ125" s="104">
        <v>0</v>
      </c>
      <c r="DK125" s="105">
        <v>938338.62</v>
      </c>
      <c r="DL125" s="105">
        <v>881309.69</v>
      </c>
      <c r="DM125" s="105">
        <v>861425.57000000007</v>
      </c>
      <c r="DN125" s="105">
        <v>808948.30999999994</v>
      </c>
      <c r="DO125" s="105">
        <v>782283.96000000008</v>
      </c>
      <c r="DP125" s="105">
        <v>739444.57</v>
      </c>
      <c r="DQ125" s="105">
        <v>598458.67000000004</v>
      </c>
      <c r="DR125" s="105">
        <v>898275.86</v>
      </c>
      <c r="DS125" s="105">
        <v>688436.49000000011</v>
      </c>
      <c r="DT125" s="105">
        <v>680192.15999999992</v>
      </c>
      <c r="DU125" s="106">
        <v>1394606.98</v>
      </c>
      <c r="DV125" s="337">
        <v>0</v>
      </c>
      <c r="DW125" s="337">
        <v>796911.82999999984</v>
      </c>
      <c r="DX125" s="337">
        <v>665150.15999999992</v>
      </c>
      <c r="DY125" s="337">
        <v>661943.47</v>
      </c>
      <c r="DZ125" s="370">
        <v>636082.14</v>
      </c>
      <c r="EB125" s="373"/>
      <c r="EC125" s="373"/>
      <c r="ED125" s="373"/>
      <c r="EE125" s="373"/>
      <c r="EF125" s="373"/>
      <c r="EG125" s="373"/>
      <c r="EH125" s="376"/>
      <c r="EI125" s="376"/>
      <c r="EJ125" s="376"/>
      <c r="EK125" s="376"/>
      <c r="EL125" s="376"/>
      <c r="EM125" s="376"/>
      <c r="EN125" s="376"/>
      <c r="EO125" s="376"/>
      <c r="EP125" s="376"/>
      <c r="EQ125" s="376"/>
      <c r="ER125" s="376"/>
      <c r="ES125" s="376"/>
      <c r="ET125" s="376"/>
      <c r="EU125" s="376"/>
      <c r="EV125" s="376"/>
      <c r="EW125" s="376"/>
      <c r="EX125" s="376"/>
      <c r="EY125" s="376"/>
      <c r="EZ125" s="376"/>
      <c r="FA125" s="376"/>
      <c r="FB125" s="376"/>
      <c r="FC125" s="376"/>
      <c r="FD125" s="376"/>
      <c r="FE125" s="376"/>
      <c r="FF125" s="376"/>
      <c r="FG125" s="376"/>
      <c r="FH125" s="376"/>
      <c r="FI125" s="376"/>
      <c r="FJ125" s="376"/>
      <c r="FK125" s="376"/>
      <c r="FL125" s="376"/>
      <c r="FM125" s="376"/>
      <c r="FN125" s="376"/>
      <c r="FO125" s="376"/>
      <c r="FP125" s="376"/>
      <c r="FQ125" s="376"/>
      <c r="FR125" s="376"/>
      <c r="FS125" s="376"/>
      <c r="FT125" s="376"/>
      <c r="FU125" s="376"/>
      <c r="FV125" s="376"/>
      <c r="FW125" s="376"/>
      <c r="FX125" s="376"/>
      <c r="FY125" s="376"/>
      <c r="FZ125" s="376"/>
      <c r="GA125" s="376"/>
      <c r="GB125" s="376"/>
      <c r="GC125" s="376"/>
      <c r="GD125" s="376"/>
      <c r="GE125" s="376"/>
      <c r="GF125" s="376"/>
      <c r="GG125" s="376"/>
      <c r="GH125" s="376"/>
      <c r="GI125" s="376"/>
      <c r="GJ125" s="376"/>
      <c r="GK125" s="376"/>
      <c r="GL125" s="376"/>
      <c r="GM125" s="376"/>
      <c r="GN125" s="376"/>
      <c r="GO125" s="376"/>
      <c r="GP125" s="376"/>
      <c r="GQ125" s="376"/>
      <c r="GR125" s="376"/>
      <c r="GS125" s="376"/>
      <c r="GT125" s="376"/>
      <c r="GU125" s="376"/>
      <c r="GV125" s="376"/>
      <c r="GW125" s="376"/>
      <c r="GX125" s="376"/>
      <c r="GY125" s="376"/>
      <c r="GZ125" s="376"/>
      <c r="HA125" s="376"/>
      <c r="HB125" s="376"/>
      <c r="HC125" s="376"/>
      <c r="HD125" s="376"/>
      <c r="HE125" s="376"/>
      <c r="HF125" s="376"/>
      <c r="HG125" s="376"/>
      <c r="HH125" s="376"/>
      <c r="HI125" s="376"/>
      <c r="HJ125" s="376"/>
      <c r="HK125" s="376"/>
      <c r="HL125" s="376"/>
      <c r="HM125" s="376"/>
      <c r="HN125" s="376"/>
      <c r="HO125" s="376"/>
      <c r="HP125" s="376"/>
      <c r="HQ125" s="376"/>
      <c r="HR125" s="376"/>
      <c r="HS125" s="376"/>
      <c r="HT125" s="376"/>
      <c r="HU125" s="376"/>
      <c r="HV125" s="376"/>
      <c r="HW125" s="376"/>
      <c r="HX125" s="376"/>
      <c r="HY125" s="376"/>
      <c r="HZ125" s="376"/>
      <c r="IA125" s="376"/>
      <c r="IB125" s="376"/>
      <c r="IC125" s="376"/>
      <c r="ID125" s="376"/>
      <c r="IE125" s="376"/>
      <c r="IF125" s="376"/>
      <c r="IG125" s="376"/>
      <c r="IH125" s="376"/>
      <c r="II125" s="376"/>
      <c r="IJ125" s="376"/>
      <c r="IK125" s="376"/>
      <c r="IL125" s="376"/>
      <c r="IM125" s="376"/>
      <c r="IN125" s="376"/>
      <c r="IO125" s="376"/>
      <c r="IP125" s="376"/>
      <c r="IQ125" s="376"/>
      <c r="IR125" s="376"/>
      <c r="IS125" s="376"/>
      <c r="IT125" s="376"/>
      <c r="IU125" s="376"/>
      <c r="IV125" s="376"/>
      <c r="IW125" s="376"/>
      <c r="IX125" s="376"/>
      <c r="IY125" s="376"/>
      <c r="IZ125" s="376"/>
      <c r="JA125" s="376"/>
      <c r="JB125" s="376"/>
      <c r="JC125" s="376"/>
      <c r="JD125" s="376"/>
      <c r="JE125" s="376"/>
      <c r="JF125" s="376"/>
      <c r="JG125" s="376"/>
      <c r="JH125" s="376"/>
      <c r="JI125" s="376"/>
      <c r="JJ125" s="376"/>
      <c r="JK125" s="376"/>
      <c r="JL125" s="376"/>
      <c r="JM125" s="376"/>
      <c r="JN125" s="376"/>
      <c r="JO125" s="376"/>
      <c r="JP125" s="376"/>
      <c r="JQ125" s="376"/>
      <c r="JR125" s="376"/>
      <c r="JS125" s="376"/>
      <c r="JT125" s="376"/>
      <c r="JU125" s="376"/>
      <c r="JV125" s="376"/>
      <c r="JW125" s="376"/>
      <c r="JX125" s="376"/>
      <c r="JY125" s="376"/>
      <c r="JZ125" s="376"/>
      <c r="KA125" s="376"/>
      <c r="KB125" s="376"/>
      <c r="KC125" s="376"/>
      <c r="KD125" s="376"/>
      <c r="KE125" s="376"/>
      <c r="KF125" s="376"/>
      <c r="KG125" s="376"/>
      <c r="KH125" s="376"/>
      <c r="KI125" s="376"/>
      <c r="KJ125" s="376"/>
      <c r="KK125" s="376"/>
      <c r="KL125" s="376"/>
      <c r="KM125" s="376"/>
      <c r="KN125" s="376"/>
      <c r="KO125" s="376"/>
      <c r="KP125" s="376"/>
      <c r="KQ125" s="376"/>
      <c r="KR125" s="376"/>
      <c r="KS125" s="376"/>
      <c r="KT125" s="376"/>
      <c r="KU125" s="376"/>
      <c r="KV125" s="376"/>
      <c r="KW125" s="376"/>
      <c r="KX125" s="376"/>
      <c r="KY125" s="376"/>
      <c r="KZ125" s="376"/>
      <c r="LA125" s="376"/>
      <c r="LB125" s="376"/>
      <c r="LC125" s="376"/>
      <c r="LD125" s="376"/>
      <c r="LE125" s="376"/>
      <c r="LF125" s="376"/>
      <c r="LG125" s="376"/>
      <c r="LH125" s="376"/>
      <c r="LI125" s="376"/>
    </row>
    <row r="126" spans="3:321">
      <c r="D126" s="74">
        <v>4225</v>
      </c>
      <c r="E126" s="78" t="s">
        <v>232</v>
      </c>
      <c r="F126" s="104"/>
      <c r="G126" s="105"/>
      <c r="H126" s="105"/>
      <c r="I126" s="105"/>
      <c r="J126" s="105"/>
      <c r="K126" s="105"/>
      <c r="L126" s="105"/>
      <c r="M126" s="105"/>
      <c r="N126" s="105"/>
      <c r="O126" s="105"/>
      <c r="P126" s="105"/>
      <c r="Q126" s="106"/>
      <c r="R126" s="104"/>
      <c r="S126" s="105"/>
      <c r="T126" s="105"/>
      <c r="U126" s="105"/>
      <c r="V126" s="105"/>
      <c r="W126" s="105"/>
      <c r="X126" s="105"/>
      <c r="Y126" s="105"/>
      <c r="Z126" s="105"/>
      <c r="AA126" s="105"/>
      <c r="AB126" s="105"/>
      <c r="AC126" s="106"/>
      <c r="AD126" s="104"/>
      <c r="AE126" s="105"/>
      <c r="AF126" s="105"/>
      <c r="AG126" s="105"/>
      <c r="AH126" s="105"/>
      <c r="AI126" s="105"/>
      <c r="AJ126" s="105"/>
      <c r="AK126" s="105"/>
      <c r="AL126" s="105"/>
      <c r="AM126" s="105"/>
      <c r="AN126" s="105"/>
      <c r="AO126" s="106"/>
      <c r="AP126" s="104"/>
      <c r="AQ126" s="105"/>
      <c r="AR126" s="105"/>
      <c r="AS126" s="105"/>
      <c r="AT126" s="105"/>
      <c r="AU126" s="105"/>
      <c r="AV126" s="105"/>
      <c r="AW126" s="105"/>
      <c r="AX126" s="105"/>
      <c r="AY126" s="105"/>
      <c r="AZ126" s="105"/>
      <c r="BA126" s="106"/>
      <c r="BB126" s="104"/>
      <c r="BC126" s="105"/>
      <c r="BD126" s="105"/>
      <c r="BE126" s="105"/>
      <c r="BF126" s="105"/>
      <c r="BG126" s="105"/>
      <c r="BH126" s="105"/>
      <c r="BI126" s="105"/>
      <c r="BJ126" s="105"/>
      <c r="BK126" s="105"/>
      <c r="BL126" s="105"/>
      <c r="BM126" s="106"/>
      <c r="BN126" s="104"/>
      <c r="BO126" s="105"/>
      <c r="BP126" s="105"/>
      <c r="BQ126" s="105"/>
      <c r="BR126" s="105"/>
      <c r="BS126" s="105"/>
      <c r="BT126" s="105"/>
      <c r="BU126" s="105"/>
      <c r="BV126" s="105"/>
      <c r="BW126" s="105"/>
      <c r="BX126" s="105"/>
      <c r="BY126" s="106"/>
      <c r="BZ126" s="104"/>
      <c r="CA126" s="105"/>
      <c r="CB126" s="105"/>
      <c r="CC126" s="105"/>
      <c r="CD126" s="105"/>
      <c r="CE126" s="105"/>
      <c r="CF126" s="105"/>
      <c r="CG126" s="105"/>
      <c r="CH126" s="105"/>
      <c r="CI126" s="105"/>
      <c r="CJ126" s="105"/>
      <c r="CK126" s="105"/>
      <c r="CL126" s="104">
        <v>0</v>
      </c>
      <c r="CM126" s="105">
        <v>0</v>
      </c>
      <c r="CN126" s="105">
        <v>0</v>
      </c>
      <c r="CO126" s="105">
        <v>0</v>
      </c>
      <c r="CP126" s="105">
        <v>0</v>
      </c>
      <c r="CQ126" s="105">
        <v>0</v>
      </c>
      <c r="CR126" s="105">
        <v>0</v>
      </c>
      <c r="CS126" s="105">
        <v>0</v>
      </c>
      <c r="CT126" s="105">
        <v>0</v>
      </c>
      <c r="CU126" s="105">
        <v>0</v>
      </c>
      <c r="CV126" s="105">
        <v>0</v>
      </c>
      <c r="CW126" s="106">
        <v>0</v>
      </c>
      <c r="CX126" s="104">
        <v>0</v>
      </c>
      <c r="CY126" s="105">
        <v>0</v>
      </c>
      <c r="CZ126" s="105">
        <v>0</v>
      </c>
      <c r="DA126" s="105">
        <v>0</v>
      </c>
      <c r="DB126" s="105">
        <v>0</v>
      </c>
      <c r="DC126" s="105">
        <v>0</v>
      </c>
      <c r="DD126" s="105">
        <v>0</v>
      </c>
      <c r="DE126" s="105">
        <v>0</v>
      </c>
      <c r="DF126" s="105">
        <v>0</v>
      </c>
      <c r="DG126" s="105">
        <v>0</v>
      </c>
      <c r="DH126" s="105">
        <v>0</v>
      </c>
      <c r="DI126" s="106">
        <v>0</v>
      </c>
      <c r="DJ126" s="104">
        <v>0</v>
      </c>
      <c r="DK126" s="105">
        <v>0</v>
      </c>
      <c r="DL126" s="105">
        <v>0</v>
      </c>
      <c r="DM126" s="105">
        <v>0</v>
      </c>
      <c r="DN126" s="105">
        <v>0</v>
      </c>
      <c r="DO126" s="105">
        <v>0</v>
      </c>
      <c r="DP126" s="105">
        <v>0</v>
      </c>
      <c r="DQ126" s="105">
        <v>0</v>
      </c>
      <c r="DR126" s="105">
        <v>0</v>
      </c>
      <c r="DS126" s="105">
        <v>0</v>
      </c>
      <c r="DT126" s="105">
        <v>0</v>
      </c>
      <c r="DU126" s="106">
        <v>0</v>
      </c>
      <c r="DV126" s="337">
        <v>0</v>
      </c>
      <c r="DW126" s="337">
        <v>0</v>
      </c>
      <c r="DX126" s="337">
        <v>0</v>
      </c>
      <c r="DY126" s="337">
        <v>0</v>
      </c>
      <c r="DZ126" s="370"/>
      <c r="EB126" s="373"/>
      <c r="EC126" s="373"/>
      <c r="ED126" s="373"/>
      <c r="EE126" s="373"/>
      <c r="EF126" s="373"/>
      <c r="EG126" s="373"/>
      <c r="ET126" s="376"/>
      <c r="EU126" s="376"/>
      <c r="EV126" s="376"/>
      <c r="EW126" s="376"/>
      <c r="EX126" s="376"/>
      <c r="EY126" s="376"/>
      <c r="EZ126" s="376"/>
      <c r="FA126" s="376"/>
      <c r="FB126" s="376"/>
      <c r="FC126" s="376"/>
      <c r="FD126" s="376"/>
      <c r="FE126" s="376"/>
      <c r="FF126" s="376"/>
      <c r="FG126" s="376"/>
      <c r="FH126" s="376"/>
      <c r="FI126" s="376"/>
      <c r="FJ126" s="376"/>
      <c r="FK126" s="376"/>
      <c r="FL126" s="376"/>
      <c r="FM126" s="376"/>
      <c r="FN126" s="376"/>
      <c r="FO126" s="376"/>
      <c r="FP126" s="376"/>
      <c r="FQ126" s="376"/>
      <c r="FR126" s="376"/>
      <c r="FS126" s="376"/>
      <c r="FT126" s="376"/>
      <c r="FU126" s="376"/>
      <c r="FV126" s="376"/>
      <c r="FW126" s="376"/>
      <c r="FX126" s="376"/>
      <c r="FY126" s="376"/>
      <c r="FZ126" s="376"/>
      <c r="GA126" s="376"/>
      <c r="GB126" s="376"/>
      <c r="GC126" s="376"/>
      <c r="GD126" s="376"/>
      <c r="GE126" s="376"/>
      <c r="GF126" s="376"/>
      <c r="GG126" s="376"/>
      <c r="GH126" s="376"/>
      <c r="GI126" s="376"/>
      <c r="GJ126" s="376"/>
      <c r="GK126" s="376"/>
      <c r="GL126" s="376"/>
      <c r="GM126" s="376"/>
      <c r="GN126" s="376"/>
      <c r="GO126" s="376"/>
      <c r="GP126" s="376"/>
      <c r="GQ126" s="376"/>
      <c r="GR126" s="376"/>
      <c r="GS126" s="376"/>
      <c r="GT126" s="376"/>
      <c r="GU126" s="376"/>
      <c r="GV126" s="376"/>
      <c r="GW126" s="376"/>
      <c r="GX126" s="376"/>
      <c r="GY126" s="376"/>
      <c r="GZ126" s="376"/>
      <c r="HA126" s="376"/>
      <c r="HB126" s="376"/>
      <c r="HC126" s="376"/>
      <c r="HD126" s="376"/>
      <c r="HE126" s="376"/>
      <c r="HF126" s="376"/>
      <c r="HG126" s="376"/>
      <c r="HH126" s="376"/>
      <c r="HI126" s="376"/>
      <c r="HJ126" s="376"/>
      <c r="HK126" s="376"/>
      <c r="HL126" s="376"/>
      <c r="HM126" s="376"/>
      <c r="HN126" s="376"/>
      <c r="HO126" s="376"/>
      <c r="HP126" s="376"/>
      <c r="HQ126" s="376"/>
      <c r="HR126" s="376"/>
      <c r="HS126" s="376"/>
      <c r="HT126" s="376"/>
      <c r="HU126" s="376"/>
      <c r="HV126" s="376"/>
      <c r="HW126" s="376"/>
      <c r="HX126" s="376"/>
      <c r="HY126" s="376"/>
      <c r="HZ126" s="376"/>
      <c r="IA126" s="376"/>
      <c r="IB126" s="376"/>
      <c r="IC126" s="376"/>
      <c r="ID126" s="376"/>
      <c r="IE126" s="376"/>
      <c r="IF126" s="376"/>
      <c r="IG126" s="376"/>
      <c r="IH126" s="376"/>
      <c r="II126" s="376"/>
      <c r="IJ126" s="376"/>
      <c r="IK126" s="376"/>
      <c r="IL126" s="376"/>
      <c r="IM126" s="376"/>
      <c r="IN126" s="376"/>
      <c r="IO126" s="376"/>
      <c r="IP126" s="376"/>
      <c r="IQ126" s="376"/>
      <c r="IR126" s="376"/>
      <c r="IS126" s="376"/>
      <c r="IT126" s="376"/>
      <c r="IU126" s="376"/>
      <c r="IV126" s="376"/>
      <c r="IW126" s="376"/>
      <c r="IX126" s="376"/>
      <c r="IY126" s="376"/>
      <c r="IZ126" s="376"/>
      <c r="JA126" s="376"/>
      <c r="JB126" s="376"/>
      <c r="JC126" s="376"/>
      <c r="JD126" s="376"/>
      <c r="JE126" s="376"/>
      <c r="JF126" s="376"/>
      <c r="JG126" s="376"/>
      <c r="JH126" s="376"/>
      <c r="JI126" s="376"/>
      <c r="JJ126" s="376"/>
      <c r="JK126" s="376"/>
      <c r="JL126" s="376"/>
      <c r="JM126" s="376"/>
      <c r="JN126" s="376"/>
      <c r="JO126" s="376"/>
      <c r="JP126" s="376"/>
      <c r="JQ126" s="376"/>
      <c r="JR126" s="376"/>
      <c r="JS126" s="376"/>
      <c r="JT126" s="376"/>
      <c r="JU126" s="376"/>
      <c r="JV126" s="376"/>
      <c r="JW126" s="376"/>
      <c r="JX126" s="376"/>
      <c r="JY126" s="376"/>
      <c r="JZ126" s="376"/>
      <c r="KA126" s="376"/>
      <c r="KB126" s="376"/>
      <c r="KC126" s="376"/>
      <c r="KD126" s="376"/>
      <c r="KE126" s="376"/>
      <c r="KF126" s="376"/>
      <c r="KG126" s="376"/>
      <c r="KH126" s="376"/>
      <c r="KI126" s="376"/>
      <c r="KJ126" s="376"/>
      <c r="KK126" s="376"/>
      <c r="KL126" s="376"/>
      <c r="KM126" s="376"/>
      <c r="KN126" s="376"/>
      <c r="KO126" s="376"/>
      <c r="KP126" s="376"/>
      <c r="KQ126" s="376"/>
      <c r="KR126" s="376"/>
      <c r="KS126" s="376"/>
      <c r="KT126" s="376"/>
      <c r="KU126" s="376"/>
      <c r="KV126" s="376"/>
      <c r="KW126" s="376"/>
      <c r="KX126" s="376"/>
      <c r="KY126" s="376"/>
      <c r="KZ126" s="376"/>
      <c r="LA126" s="376"/>
      <c r="LB126" s="376"/>
      <c r="LC126" s="376"/>
      <c r="LD126" s="376"/>
      <c r="LE126" s="376"/>
      <c r="LF126" s="376"/>
      <c r="LG126" s="376"/>
      <c r="LH126" s="376"/>
      <c r="LI126" s="376"/>
    </row>
    <row r="127" spans="3:321" ht="30">
      <c r="C127" s="74">
        <v>423</v>
      </c>
      <c r="D127" s="74">
        <v>423</v>
      </c>
      <c r="E127" s="78" t="s">
        <v>263</v>
      </c>
      <c r="F127" s="104"/>
      <c r="G127" s="105"/>
      <c r="H127" s="105"/>
      <c r="I127" s="105"/>
      <c r="J127" s="105"/>
      <c r="K127" s="105"/>
      <c r="L127" s="105"/>
      <c r="M127" s="105"/>
      <c r="N127" s="105"/>
      <c r="O127" s="105"/>
      <c r="P127" s="105"/>
      <c r="Q127" s="106"/>
      <c r="R127" s="104"/>
      <c r="S127" s="105"/>
      <c r="T127" s="105"/>
      <c r="U127" s="105"/>
      <c r="V127" s="105"/>
      <c r="W127" s="105"/>
      <c r="X127" s="105"/>
      <c r="Y127" s="105"/>
      <c r="Z127" s="105"/>
      <c r="AA127" s="105"/>
      <c r="AB127" s="105"/>
      <c r="AC127" s="106"/>
      <c r="AD127" s="104"/>
      <c r="AE127" s="105"/>
      <c r="AF127" s="105"/>
      <c r="AG127" s="105"/>
      <c r="AH127" s="105"/>
      <c r="AI127" s="105"/>
      <c r="AJ127" s="105"/>
      <c r="AK127" s="105"/>
      <c r="AL127" s="105"/>
      <c r="AM127" s="105"/>
      <c r="AN127" s="105"/>
      <c r="AO127" s="106"/>
      <c r="AP127" s="104"/>
      <c r="AQ127" s="105"/>
      <c r="AR127" s="105"/>
      <c r="AS127" s="105"/>
      <c r="AT127" s="105"/>
      <c r="AU127" s="105"/>
      <c r="AV127" s="105"/>
      <c r="AW127" s="105"/>
      <c r="AX127" s="105"/>
      <c r="AY127" s="105"/>
      <c r="AZ127" s="105"/>
      <c r="BA127" s="106"/>
      <c r="BB127" s="104"/>
      <c r="BC127" s="105"/>
      <c r="BD127" s="105"/>
      <c r="BE127" s="105"/>
      <c r="BF127" s="105"/>
      <c r="BG127" s="105"/>
      <c r="BH127" s="105"/>
      <c r="BI127" s="105"/>
      <c r="BJ127" s="105"/>
      <c r="BK127" s="105"/>
      <c r="BL127" s="105"/>
      <c r="BM127" s="106"/>
      <c r="BN127" s="104"/>
      <c r="BO127" s="105"/>
      <c r="BP127" s="105"/>
      <c r="BQ127" s="105"/>
      <c r="BR127" s="105"/>
      <c r="BS127" s="105"/>
      <c r="BT127" s="105"/>
      <c r="BU127" s="105"/>
      <c r="BV127" s="105"/>
      <c r="BW127" s="105"/>
      <c r="BX127" s="105"/>
      <c r="BY127" s="106"/>
      <c r="BZ127" s="104"/>
      <c r="CA127" s="105"/>
      <c r="CB127" s="105"/>
      <c r="CC127" s="105"/>
      <c r="CD127" s="105"/>
      <c r="CE127" s="105"/>
      <c r="CF127" s="105"/>
      <c r="CG127" s="105"/>
      <c r="CH127" s="105"/>
      <c r="CI127" s="105"/>
      <c r="CJ127" s="105"/>
      <c r="CK127" s="105"/>
      <c r="CL127" s="104">
        <v>31674733.129999988</v>
      </c>
      <c r="CM127" s="105">
        <v>31981161.769999992</v>
      </c>
      <c r="CN127" s="105">
        <v>32270882.729999989</v>
      </c>
      <c r="CO127" s="105">
        <v>31901739.649999991</v>
      </c>
      <c r="CP127" s="105">
        <v>31873820.949999992</v>
      </c>
      <c r="CQ127" s="105">
        <v>31986440.059999999</v>
      </c>
      <c r="CR127" s="105">
        <v>31784804.799999997</v>
      </c>
      <c r="CS127" s="105">
        <v>31691801.060000014</v>
      </c>
      <c r="CT127" s="105">
        <v>31830341.049999997</v>
      </c>
      <c r="CU127" s="105">
        <v>31877312.889999993</v>
      </c>
      <c r="CV127" s="105">
        <v>32168831.480000004</v>
      </c>
      <c r="CW127" s="106">
        <v>32148029.950000003</v>
      </c>
      <c r="CX127" s="104">
        <v>31930605.569999997</v>
      </c>
      <c r="CY127" s="105">
        <v>32322505.829999998</v>
      </c>
      <c r="CZ127" s="105">
        <v>32139547.499999978</v>
      </c>
      <c r="DA127" s="105">
        <v>32175533.069999993</v>
      </c>
      <c r="DB127" s="105">
        <v>32122857.830000021</v>
      </c>
      <c r="DC127" s="105">
        <v>32009351.620000005</v>
      </c>
      <c r="DD127" s="105">
        <v>31956410.149999995</v>
      </c>
      <c r="DE127" s="105">
        <v>31961103.480000004</v>
      </c>
      <c r="DF127" s="105">
        <v>31772415.080000002</v>
      </c>
      <c r="DG127" s="105">
        <v>31859689.86999999</v>
      </c>
      <c r="DH127" s="105">
        <v>32077660.469999995</v>
      </c>
      <c r="DI127" s="106">
        <v>32063162.379999995</v>
      </c>
      <c r="DJ127" s="104">
        <v>31902604.520000014</v>
      </c>
      <c r="DK127" s="105">
        <v>31653949.310000002</v>
      </c>
      <c r="DL127" s="105">
        <v>32846294.43</v>
      </c>
      <c r="DM127" s="105">
        <v>32093069.74000001</v>
      </c>
      <c r="DN127" s="105">
        <v>32083695.330000009</v>
      </c>
      <c r="DO127" s="105">
        <v>32184677.510000002</v>
      </c>
      <c r="DP127" s="105">
        <v>32230821.330000017</v>
      </c>
      <c r="DQ127" s="105">
        <v>32321913.98000003</v>
      </c>
      <c r="DR127" s="105">
        <v>32215414.010000028</v>
      </c>
      <c r="DS127" s="105">
        <v>32423340.340000022</v>
      </c>
      <c r="DT127" s="105">
        <v>32644778.940000001</v>
      </c>
      <c r="DU127" s="106">
        <v>32438337.290000025</v>
      </c>
      <c r="DV127" s="337">
        <v>32292499.949999999</v>
      </c>
      <c r="DW127" s="337">
        <v>32694820.23</v>
      </c>
      <c r="DX127" s="337">
        <v>32289698.41</v>
      </c>
      <c r="DY127" s="337">
        <v>32441506.030000001</v>
      </c>
      <c r="DZ127" s="371">
        <v>32266203.640000001</v>
      </c>
      <c r="EA127" s="371">
        <v>31983873.670000002</v>
      </c>
      <c r="EB127" s="373">
        <v>32004535.780000001</v>
      </c>
      <c r="EC127" s="380">
        <v>32919822.370000001</v>
      </c>
      <c r="ED127" s="373">
        <v>32946866.739999998</v>
      </c>
      <c r="EE127" s="373">
        <v>33137883.899999999</v>
      </c>
      <c r="EF127" s="373">
        <v>32931279.82</v>
      </c>
      <c r="EG127" s="373">
        <v>32906643.09</v>
      </c>
      <c r="EH127" s="376">
        <v>32976338.859999999</v>
      </c>
      <c r="EI127" s="376">
        <v>33304068.809999999</v>
      </c>
      <c r="EJ127" s="376">
        <v>33118374.059999999</v>
      </c>
      <c r="EK127" s="376">
        <v>33225573.780000001</v>
      </c>
      <c r="EL127" s="376">
        <v>33097965.640000001</v>
      </c>
      <c r="EM127" s="376">
        <v>32864422.489999998</v>
      </c>
      <c r="EN127" s="376">
        <v>32909306.579999998</v>
      </c>
      <c r="EO127" s="376">
        <v>34045532.219999999</v>
      </c>
      <c r="EP127" s="376">
        <v>33914885.549999997</v>
      </c>
      <c r="EQ127" s="376">
        <v>33960607.270000003</v>
      </c>
      <c r="ER127" s="376">
        <v>33919324.859999999</v>
      </c>
      <c r="ES127" s="376">
        <v>33927498.649999999</v>
      </c>
      <c r="ET127" s="376">
        <v>34029606.390000001</v>
      </c>
      <c r="EU127" s="376">
        <v>34751702.420000002</v>
      </c>
      <c r="EV127" s="376">
        <v>34761880.880000003</v>
      </c>
      <c r="EW127" s="376">
        <v>34790406.869999997</v>
      </c>
      <c r="EX127" s="376">
        <v>34624926.579999998</v>
      </c>
      <c r="EY127" s="376">
        <v>34392603.229999997</v>
      </c>
      <c r="EZ127" s="376">
        <v>34541467.619999997</v>
      </c>
      <c r="FA127" s="376">
        <v>34591609.219999999</v>
      </c>
      <c r="FB127" s="376">
        <v>34579708.640000001</v>
      </c>
      <c r="FC127" s="376">
        <v>34511618.530000001</v>
      </c>
      <c r="FD127" s="376">
        <v>34549297.82</v>
      </c>
      <c r="FE127" s="376">
        <v>34625437.600000001</v>
      </c>
      <c r="FF127" s="376">
        <v>34463250.560000002</v>
      </c>
      <c r="FG127" s="376"/>
      <c r="FH127" s="376"/>
      <c r="FI127" s="376"/>
      <c r="FJ127" s="376"/>
      <c r="FK127" s="376"/>
      <c r="FL127" s="376"/>
      <c r="FM127" s="376"/>
      <c r="FN127" s="376"/>
      <c r="FO127" s="376"/>
      <c r="FP127" s="376"/>
      <c r="FQ127" s="376"/>
      <c r="FR127" s="376"/>
      <c r="FS127" s="376"/>
      <c r="FT127" s="376"/>
      <c r="FU127" s="376"/>
      <c r="FV127" s="376"/>
      <c r="FW127" s="376"/>
      <c r="FX127" s="376"/>
      <c r="FY127" s="376"/>
      <c r="FZ127" s="376"/>
      <c r="GA127" s="376"/>
      <c r="GB127" s="376"/>
      <c r="GC127" s="376"/>
      <c r="GD127" s="376"/>
      <c r="GE127" s="376"/>
      <c r="GF127" s="376"/>
      <c r="GG127" s="376"/>
      <c r="GH127" s="376"/>
      <c r="GI127" s="376"/>
      <c r="GJ127" s="376"/>
      <c r="GK127" s="376"/>
      <c r="GL127" s="376"/>
      <c r="GM127" s="376"/>
      <c r="GN127" s="376"/>
      <c r="GO127" s="376"/>
      <c r="GP127" s="376"/>
      <c r="GQ127" s="376"/>
      <c r="GR127" s="376"/>
      <c r="GS127" s="376"/>
      <c r="GT127" s="376"/>
      <c r="GU127" s="376"/>
      <c r="GV127" s="376"/>
      <c r="GW127" s="376"/>
      <c r="GX127" s="376"/>
      <c r="GY127" s="376"/>
      <c r="GZ127" s="376"/>
      <c r="HA127" s="376"/>
      <c r="HB127" s="376"/>
      <c r="HC127" s="376"/>
      <c r="HD127" s="376"/>
      <c r="HE127" s="376"/>
      <c r="HF127" s="376"/>
      <c r="HG127" s="376"/>
      <c r="HH127" s="376"/>
      <c r="HI127" s="376"/>
      <c r="HJ127" s="376"/>
      <c r="HK127" s="376"/>
      <c r="HL127" s="376"/>
      <c r="HM127" s="376"/>
      <c r="HN127" s="376"/>
      <c r="HO127" s="376"/>
      <c r="HP127" s="376"/>
      <c r="HQ127" s="376"/>
      <c r="HR127" s="376"/>
      <c r="HS127" s="376"/>
      <c r="HT127" s="376"/>
      <c r="HU127" s="376"/>
      <c r="HV127" s="376"/>
      <c r="HW127" s="376"/>
      <c r="HX127" s="376"/>
      <c r="HY127" s="376"/>
      <c r="HZ127" s="376"/>
      <c r="IA127" s="376"/>
      <c r="IB127" s="376"/>
      <c r="IC127" s="376"/>
      <c r="ID127" s="376"/>
      <c r="IE127" s="376"/>
      <c r="IF127" s="376"/>
      <c r="IG127" s="376"/>
      <c r="IH127" s="376"/>
      <c r="II127" s="376"/>
      <c r="IJ127" s="376"/>
      <c r="IK127" s="376"/>
      <c r="IL127" s="376"/>
      <c r="IM127" s="376"/>
      <c r="IN127" s="376"/>
      <c r="IO127" s="376"/>
      <c r="IP127" s="376"/>
      <c r="IQ127" s="376"/>
      <c r="IR127" s="376"/>
      <c r="IS127" s="376"/>
      <c r="IT127" s="376"/>
      <c r="IU127" s="376"/>
      <c r="IV127" s="376"/>
      <c r="IW127" s="376"/>
      <c r="IX127" s="376"/>
      <c r="IY127" s="376"/>
      <c r="IZ127" s="376"/>
      <c r="JA127" s="376"/>
      <c r="JB127" s="376"/>
      <c r="JC127" s="376"/>
      <c r="JD127" s="376"/>
      <c r="JE127" s="376"/>
      <c r="JF127" s="376"/>
      <c r="JG127" s="376"/>
      <c r="JH127" s="376"/>
      <c r="JI127" s="376"/>
      <c r="JJ127" s="376"/>
      <c r="JK127" s="376"/>
      <c r="JL127" s="376"/>
      <c r="JM127" s="376"/>
      <c r="JN127" s="376"/>
      <c r="JO127" s="376"/>
      <c r="JP127" s="376"/>
      <c r="JQ127" s="376"/>
      <c r="JR127" s="376"/>
      <c r="JS127" s="376"/>
      <c r="JT127" s="376"/>
      <c r="JU127" s="376"/>
      <c r="JV127" s="376"/>
      <c r="JW127" s="376"/>
      <c r="JX127" s="376"/>
      <c r="JY127" s="376"/>
      <c r="JZ127" s="376"/>
      <c r="KA127" s="376"/>
      <c r="KB127" s="376"/>
      <c r="KC127" s="376"/>
      <c r="KD127" s="376"/>
      <c r="KE127" s="376"/>
      <c r="KF127" s="376"/>
      <c r="KG127" s="376"/>
      <c r="KH127" s="376"/>
      <c r="KI127" s="376"/>
      <c r="KJ127" s="376"/>
      <c r="KK127" s="376"/>
      <c r="KL127" s="376"/>
      <c r="KM127" s="376"/>
      <c r="KN127" s="376"/>
      <c r="KO127" s="376"/>
      <c r="KP127" s="376"/>
      <c r="KQ127" s="376"/>
      <c r="KR127" s="376"/>
      <c r="KS127" s="376"/>
      <c r="KT127" s="376"/>
      <c r="KU127" s="376"/>
      <c r="KV127" s="376"/>
      <c r="KW127" s="376"/>
      <c r="KX127" s="376"/>
      <c r="KY127" s="376"/>
      <c r="KZ127" s="376"/>
      <c r="LA127" s="376"/>
      <c r="LB127" s="376"/>
      <c r="LC127" s="376"/>
      <c r="LD127" s="376"/>
      <c r="LE127" s="376"/>
      <c r="LF127" s="376"/>
      <c r="LG127" s="376"/>
      <c r="LH127" s="376"/>
      <c r="LI127" s="376"/>
    </row>
    <row r="128" spans="3:321">
      <c r="D128" s="74">
        <v>4231</v>
      </c>
      <c r="E128" s="78" t="s">
        <v>265</v>
      </c>
      <c r="F128" s="104"/>
      <c r="G128" s="105"/>
      <c r="H128" s="105"/>
      <c r="I128" s="105"/>
      <c r="J128" s="105"/>
      <c r="K128" s="105"/>
      <c r="L128" s="105"/>
      <c r="M128" s="105"/>
      <c r="N128" s="105"/>
      <c r="O128" s="105"/>
      <c r="P128" s="105"/>
      <c r="Q128" s="106"/>
      <c r="R128" s="104"/>
      <c r="S128" s="105"/>
      <c r="T128" s="105"/>
      <c r="U128" s="105"/>
      <c r="V128" s="105"/>
      <c r="W128" s="105"/>
      <c r="X128" s="105"/>
      <c r="Y128" s="105"/>
      <c r="Z128" s="105"/>
      <c r="AA128" s="105"/>
      <c r="AB128" s="105"/>
      <c r="AC128" s="106"/>
      <c r="AD128" s="104"/>
      <c r="AE128" s="105"/>
      <c r="AF128" s="105"/>
      <c r="AG128" s="105"/>
      <c r="AH128" s="105"/>
      <c r="AI128" s="105"/>
      <c r="AJ128" s="105"/>
      <c r="AK128" s="105"/>
      <c r="AL128" s="105"/>
      <c r="AM128" s="105"/>
      <c r="AN128" s="105"/>
      <c r="AO128" s="106"/>
      <c r="AP128" s="104"/>
      <c r="AQ128" s="105"/>
      <c r="AR128" s="105"/>
      <c r="AS128" s="105"/>
      <c r="AT128" s="105"/>
      <c r="AU128" s="105"/>
      <c r="AV128" s="105"/>
      <c r="AW128" s="105"/>
      <c r="AX128" s="105"/>
      <c r="AY128" s="105"/>
      <c r="AZ128" s="105"/>
      <c r="BA128" s="106"/>
      <c r="BB128" s="104"/>
      <c r="BC128" s="105"/>
      <c r="BD128" s="105"/>
      <c r="BE128" s="105"/>
      <c r="BF128" s="105"/>
      <c r="BG128" s="105"/>
      <c r="BH128" s="105"/>
      <c r="BI128" s="105"/>
      <c r="BJ128" s="105"/>
      <c r="BK128" s="105"/>
      <c r="BL128" s="105"/>
      <c r="BM128" s="106"/>
      <c r="BN128" s="104"/>
      <c r="BO128" s="105"/>
      <c r="BP128" s="105"/>
      <c r="BQ128" s="105"/>
      <c r="BR128" s="105"/>
      <c r="BS128" s="105"/>
      <c r="BT128" s="105"/>
      <c r="BU128" s="105"/>
      <c r="BV128" s="105"/>
      <c r="BW128" s="105"/>
      <c r="BX128" s="105"/>
      <c r="BY128" s="106"/>
      <c r="BZ128" s="104"/>
      <c r="CA128" s="105"/>
      <c r="CB128" s="105"/>
      <c r="CC128" s="105"/>
      <c r="CD128" s="105"/>
      <c r="CE128" s="105"/>
      <c r="CF128" s="105"/>
      <c r="CG128" s="105"/>
      <c r="CH128" s="105"/>
      <c r="CI128" s="105"/>
      <c r="CJ128" s="105"/>
      <c r="CK128" s="105"/>
      <c r="CL128" s="104">
        <v>17556624.739999991</v>
      </c>
      <c r="CM128" s="105">
        <v>17731912.649999995</v>
      </c>
      <c r="CN128" s="105">
        <v>18171887.329999994</v>
      </c>
      <c r="CO128" s="105">
        <v>17836050.36999999</v>
      </c>
      <c r="CP128" s="105">
        <v>17798539.219999991</v>
      </c>
      <c r="CQ128" s="105">
        <v>17778732.390000004</v>
      </c>
      <c r="CR128" s="105">
        <v>17751367.449999992</v>
      </c>
      <c r="CS128" s="105">
        <v>17751526.06000001</v>
      </c>
      <c r="CT128" s="105">
        <v>17830318.209999997</v>
      </c>
      <c r="CU128" s="105">
        <v>17911049.959999997</v>
      </c>
      <c r="CV128" s="105">
        <v>18125287.950000003</v>
      </c>
      <c r="CW128" s="106">
        <v>18112456.109999999</v>
      </c>
      <c r="CX128" s="104">
        <v>18083708.609999992</v>
      </c>
      <c r="CY128" s="105">
        <v>18230038.429999989</v>
      </c>
      <c r="CZ128" s="105">
        <v>18200875.059999973</v>
      </c>
      <c r="DA128" s="105">
        <v>18194267.419999994</v>
      </c>
      <c r="DB128" s="105">
        <v>18180228.890000019</v>
      </c>
      <c r="DC128" s="105">
        <v>18140060.379999992</v>
      </c>
      <c r="DD128" s="105">
        <v>18144811.109999988</v>
      </c>
      <c r="DE128" s="105">
        <v>18162470.489999998</v>
      </c>
      <c r="DF128" s="105">
        <v>18132095.619999997</v>
      </c>
      <c r="DG128" s="105">
        <v>18202032.089999992</v>
      </c>
      <c r="DH128" s="105">
        <v>18247914.809999987</v>
      </c>
      <c r="DI128" s="106">
        <v>18253521.829999998</v>
      </c>
      <c r="DJ128" s="104">
        <v>18235876.890000019</v>
      </c>
      <c r="DK128" s="105">
        <v>17986306.41</v>
      </c>
      <c r="DL128" s="105">
        <v>18703943.799999997</v>
      </c>
      <c r="DM128" s="105">
        <v>18292591.18</v>
      </c>
      <c r="DN128" s="105">
        <v>18354889.04000001</v>
      </c>
      <c r="DO128" s="105">
        <v>18496600.40000001</v>
      </c>
      <c r="DP128" s="105">
        <v>18579479.900000013</v>
      </c>
      <c r="DQ128" s="105">
        <v>18605661.530000027</v>
      </c>
      <c r="DR128" s="105">
        <v>18652141.210000023</v>
      </c>
      <c r="DS128" s="105">
        <v>18787969.120000023</v>
      </c>
      <c r="DT128" s="105">
        <v>18892491.040000007</v>
      </c>
      <c r="DU128" s="106">
        <v>18840760.500000019</v>
      </c>
      <c r="DV128" s="337">
        <v>18819612.960000001</v>
      </c>
      <c r="DW128" s="337">
        <v>18895412.559999999</v>
      </c>
      <c r="DX128" s="337">
        <v>18754590.399999999</v>
      </c>
      <c r="DY128" s="337">
        <v>18841144.77</v>
      </c>
      <c r="DZ128" s="370">
        <v>18834572.629999999</v>
      </c>
      <c r="EA128" s="337">
        <v>18608997.59</v>
      </c>
      <c r="EB128" s="373">
        <v>18559579.440000001</v>
      </c>
      <c r="EC128" s="373"/>
      <c r="ED128" s="373"/>
      <c r="EE128" s="373"/>
      <c r="EF128" s="373"/>
      <c r="EG128" s="373"/>
      <c r="EH128" s="376"/>
      <c r="EI128" s="376"/>
      <c r="EJ128" s="376"/>
      <c r="EK128" s="376"/>
      <c r="EL128" s="376"/>
      <c r="EM128" s="376"/>
      <c r="EN128" s="376"/>
      <c r="EO128" s="376"/>
      <c r="EP128" s="376"/>
      <c r="EQ128" s="376"/>
      <c r="ER128" s="376"/>
      <c r="ES128" s="376"/>
      <c r="ET128" s="376"/>
      <c r="EU128" s="376"/>
      <c r="EV128" s="376"/>
      <c r="EW128" s="376"/>
      <c r="EX128" s="376"/>
      <c r="EY128" s="376"/>
      <c r="EZ128" s="376"/>
      <c r="FA128" s="376"/>
      <c r="FB128" s="376"/>
      <c r="FC128" s="376"/>
      <c r="FD128" s="376"/>
      <c r="FE128" s="376"/>
      <c r="FF128" s="376"/>
      <c r="FG128" s="376"/>
      <c r="FH128" s="376"/>
      <c r="FI128" s="376"/>
      <c r="FJ128" s="376"/>
      <c r="FK128" s="376"/>
      <c r="FL128" s="376"/>
      <c r="FM128" s="376"/>
      <c r="FN128" s="376"/>
      <c r="FO128" s="376"/>
      <c r="FP128" s="376"/>
      <c r="FQ128" s="376"/>
      <c r="FR128" s="376"/>
      <c r="FS128" s="376"/>
      <c r="FT128" s="376"/>
      <c r="FU128" s="376"/>
      <c r="FV128" s="376"/>
      <c r="FW128" s="376"/>
      <c r="FX128" s="376"/>
      <c r="FY128" s="376"/>
      <c r="FZ128" s="376"/>
      <c r="GA128" s="376"/>
      <c r="GB128" s="376"/>
      <c r="GC128" s="376"/>
      <c r="GD128" s="376"/>
      <c r="GE128" s="376"/>
      <c r="GF128" s="376"/>
      <c r="GG128" s="376"/>
      <c r="GH128" s="376"/>
      <c r="GI128" s="376"/>
      <c r="GJ128" s="376"/>
      <c r="GK128" s="376"/>
      <c r="GL128" s="376"/>
      <c r="GM128" s="376"/>
      <c r="GN128" s="376"/>
      <c r="GO128" s="376"/>
      <c r="GP128" s="376"/>
      <c r="GQ128" s="376"/>
      <c r="GR128" s="376"/>
      <c r="GS128" s="376"/>
      <c r="GT128" s="376"/>
      <c r="GU128" s="376"/>
      <c r="GV128" s="376"/>
      <c r="GW128" s="376"/>
      <c r="GX128" s="376"/>
      <c r="GY128" s="376"/>
      <c r="GZ128" s="376"/>
      <c r="HA128" s="376"/>
      <c r="HB128" s="376"/>
      <c r="HC128" s="376"/>
      <c r="HD128" s="376"/>
      <c r="HE128" s="376"/>
      <c r="HF128" s="376"/>
      <c r="HG128" s="376"/>
      <c r="HH128" s="376"/>
      <c r="HI128" s="376"/>
      <c r="HJ128" s="376"/>
      <c r="HK128" s="376"/>
      <c r="HL128" s="376"/>
      <c r="HM128" s="376"/>
      <c r="HN128" s="376"/>
      <c r="HO128" s="376"/>
      <c r="HP128" s="376"/>
      <c r="HQ128" s="376"/>
      <c r="HR128" s="376"/>
      <c r="HS128" s="376"/>
      <c r="HT128" s="376"/>
      <c r="HU128" s="376"/>
      <c r="HV128" s="376"/>
      <c r="HW128" s="376"/>
      <c r="HX128" s="376"/>
      <c r="HY128" s="376"/>
      <c r="HZ128" s="376"/>
      <c r="IA128" s="376"/>
      <c r="IB128" s="376"/>
      <c r="IC128" s="376"/>
      <c r="ID128" s="376"/>
      <c r="IE128" s="376"/>
      <c r="IF128" s="376"/>
      <c r="IG128" s="376"/>
      <c r="IH128" s="376"/>
      <c r="II128" s="376"/>
      <c r="IJ128" s="376"/>
      <c r="IK128" s="376"/>
      <c r="IL128" s="376"/>
      <c r="IM128" s="376"/>
      <c r="IN128" s="376"/>
      <c r="IO128" s="376"/>
      <c r="IP128" s="376"/>
      <c r="IQ128" s="376"/>
      <c r="IR128" s="376"/>
      <c r="IS128" s="376"/>
      <c r="IT128" s="376"/>
      <c r="IU128" s="376"/>
      <c r="IV128" s="376"/>
      <c r="IW128" s="376"/>
      <c r="IX128" s="376"/>
      <c r="IY128" s="376"/>
      <c r="IZ128" s="376"/>
      <c r="JA128" s="376"/>
      <c r="JB128" s="376"/>
      <c r="JC128" s="376"/>
      <c r="JD128" s="376"/>
      <c r="JE128" s="376"/>
      <c r="JF128" s="376"/>
      <c r="JG128" s="376"/>
      <c r="JH128" s="376"/>
      <c r="JI128" s="376"/>
      <c r="JJ128" s="376"/>
      <c r="JK128" s="376"/>
      <c r="JL128" s="376"/>
      <c r="JM128" s="376"/>
      <c r="JN128" s="376"/>
      <c r="JO128" s="376"/>
      <c r="JP128" s="376"/>
      <c r="JQ128" s="376"/>
      <c r="JR128" s="376"/>
      <c r="JS128" s="376"/>
      <c r="JT128" s="376"/>
      <c r="JU128" s="376"/>
      <c r="JV128" s="376"/>
      <c r="JW128" s="376"/>
      <c r="JX128" s="376"/>
      <c r="JY128" s="376"/>
      <c r="JZ128" s="376"/>
      <c r="KA128" s="376"/>
      <c r="KB128" s="376"/>
      <c r="KC128" s="376"/>
      <c r="KD128" s="376"/>
      <c r="KE128" s="376"/>
      <c r="KF128" s="376"/>
      <c r="KG128" s="376"/>
      <c r="KH128" s="376"/>
      <c r="KI128" s="376"/>
      <c r="KJ128" s="376"/>
      <c r="KK128" s="376"/>
      <c r="KL128" s="376"/>
      <c r="KM128" s="376"/>
      <c r="KN128" s="376"/>
      <c r="KO128" s="376"/>
      <c r="KP128" s="376"/>
      <c r="KQ128" s="376"/>
      <c r="KR128" s="376"/>
      <c r="KS128" s="376"/>
      <c r="KT128" s="376"/>
      <c r="KU128" s="376"/>
      <c r="KV128" s="376"/>
      <c r="KW128" s="376"/>
      <c r="KX128" s="376"/>
      <c r="KY128" s="376"/>
      <c r="KZ128" s="376"/>
      <c r="LA128" s="376"/>
      <c r="LB128" s="376"/>
      <c r="LC128" s="376"/>
      <c r="LD128" s="376"/>
      <c r="LE128" s="376"/>
      <c r="LF128" s="376"/>
      <c r="LG128" s="376"/>
      <c r="LH128" s="376"/>
      <c r="LI128" s="376"/>
    </row>
    <row r="129" spans="1:321">
      <c r="D129" s="74">
        <v>4232</v>
      </c>
      <c r="E129" s="78" t="s">
        <v>267</v>
      </c>
      <c r="F129" s="104"/>
      <c r="G129" s="105"/>
      <c r="H129" s="105"/>
      <c r="I129" s="105"/>
      <c r="J129" s="105"/>
      <c r="K129" s="105"/>
      <c r="L129" s="105"/>
      <c r="M129" s="105"/>
      <c r="N129" s="105"/>
      <c r="O129" s="105"/>
      <c r="P129" s="105"/>
      <c r="Q129" s="106"/>
      <c r="R129" s="104"/>
      <c r="S129" s="105"/>
      <c r="T129" s="105"/>
      <c r="U129" s="105"/>
      <c r="V129" s="105"/>
      <c r="W129" s="105"/>
      <c r="X129" s="105"/>
      <c r="Y129" s="105"/>
      <c r="Z129" s="105"/>
      <c r="AA129" s="105"/>
      <c r="AB129" s="105"/>
      <c r="AC129" s="106"/>
      <c r="AD129" s="104"/>
      <c r="AE129" s="105"/>
      <c r="AF129" s="105"/>
      <c r="AG129" s="105"/>
      <c r="AH129" s="105"/>
      <c r="AI129" s="105"/>
      <c r="AJ129" s="105"/>
      <c r="AK129" s="105"/>
      <c r="AL129" s="105"/>
      <c r="AM129" s="105"/>
      <c r="AN129" s="105"/>
      <c r="AO129" s="106"/>
      <c r="AP129" s="104"/>
      <c r="AQ129" s="105"/>
      <c r="AR129" s="105"/>
      <c r="AS129" s="105"/>
      <c r="AT129" s="105"/>
      <c r="AU129" s="105"/>
      <c r="AV129" s="105"/>
      <c r="AW129" s="105"/>
      <c r="AX129" s="105"/>
      <c r="AY129" s="105"/>
      <c r="AZ129" s="105"/>
      <c r="BA129" s="106"/>
      <c r="BB129" s="104"/>
      <c r="BC129" s="105"/>
      <c r="BD129" s="105"/>
      <c r="BE129" s="105"/>
      <c r="BF129" s="105"/>
      <c r="BG129" s="105"/>
      <c r="BH129" s="105"/>
      <c r="BI129" s="105"/>
      <c r="BJ129" s="105"/>
      <c r="BK129" s="105"/>
      <c r="BL129" s="105"/>
      <c r="BM129" s="106"/>
      <c r="BN129" s="104"/>
      <c r="BO129" s="105"/>
      <c r="BP129" s="105"/>
      <c r="BQ129" s="105"/>
      <c r="BR129" s="105"/>
      <c r="BS129" s="105"/>
      <c r="BT129" s="105"/>
      <c r="BU129" s="105"/>
      <c r="BV129" s="105"/>
      <c r="BW129" s="105"/>
      <c r="BX129" s="105"/>
      <c r="BY129" s="106"/>
      <c r="BZ129" s="104"/>
      <c r="CA129" s="105"/>
      <c r="CB129" s="105"/>
      <c r="CC129" s="105"/>
      <c r="CD129" s="105"/>
      <c r="CE129" s="105"/>
      <c r="CF129" s="105"/>
      <c r="CG129" s="105"/>
      <c r="CH129" s="105"/>
      <c r="CI129" s="105"/>
      <c r="CJ129" s="105"/>
      <c r="CK129" s="105"/>
      <c r="CL129" s="104">
        <v>5875272.8500000024</v>
      </c>
      <c r="CM129" s="105">
        <v>5889625.8900000015</v>
      </c>
      <c r="CN129" s="105">
        <v>5885374.3099999903</v>
      </c>
      <c r="CO129" s="105">
        <v>5881275.669999999</v>
      </c>
      <c r="CP129" s="105">
        <v>5905482.5500000017</v>
      </c>
      <c r="CQ129" s="105">
        <v>5902560.2699999977</v>
      </c>
      <c r="CR129" s="105">
        <v>5863255.6999999993</v>
      </c>
      <c r="CS129" s="105">
        <v>5837597.7700000005</v>
      </c>
      <c r="CT129" s="105">
        <v>5830922.5200000014</v>
      </c>
      <c r="CU129" s="105">
        <v>5824170.1199999964</v>
      </c>
      <c r="CV129" s="105">
        <v>5832033.0999999978</v>
      </c>
      <c r="CW129" s="106">
        <v>5825822.0100000026</v>
      </c>
      <c r="CX129" s="104">
        <v>5786947.3300000001</v>
      </c>
      <c r="CY129" s="105">
        <v>5795593.0300000031</v>
      </c>
      <c r="CZ129" s="105">
        <v>5767722.2900000028</v>
      </c>
      <c r="DA129" s="105">
        <v>5737077.7599999933</v>
      </c>
      <c r="DB129" s="105">
        <v>5733681.7100000018</v>
      </c>
      <c r="DC129" s="105">
        <v>5742966.9500000058</v>
      </c>
      <c r="DD129" s="105">
        <v>5703710.6799999988</v>
      </c>
      <c r="DE129" s="105">
        <v>5728346.6000000024</v>
      </c>
      <c r="DF129" s="105">
        <v>5685437.6900000032</v>
      </c>
      <c r="DG129" s="105">
        <v>5681204.9400000023</v>
      </c>
      <c r="DH129" s="105">
        <v>5703587.5700000068</v>
      </c>
      <c r="DI129" s="106">
        <v>5708542.3199999994</v>
      </c>
      <c r="DJ129" s="104">
        <v>5639131.5699999994</v>
      </c>
      <c r="DK129" s="105">
        <v>5505397.570000004</v>
      </c>
      <c r="DL129" s="105">
        <v>5801307.2000000002</v>
      </c>
      <c r="DM129" s="105">
        <v>5641882.2800000096</v>
      </c>
      <c r="DN129" s="105">
        <v>5618825.8800000027</v>
      </c>
      <c r="DO129" s="105">
        <v>5615859.4699999997</v>
      </c>
      <c r="DP129" s="105">
        <v>5625058.0300000003</v>
      </c>
      <c r="DQ129" s="105">
        <v>5614423.9000000004</v>
      </c>
      <c r="DR129" s="105">
        <v>5585563.7200000025</v>
      </c>
      <c r="DS129" s="105">
        <v>5596628.5399999954</v>
      </c>
      <c r="DT129" s="105">
        <v>5554966.8799999999</v>
      </c>
      <c r="DU129" s="106">
        <v>5509099.6800000016</v>
      </c>
      <c r="DV129" s="337">
        <v>5503915.4000000004</v>
      </c>
      <c r="DW129" s="337">
        <v>5529068.9400000004</v>
      </c>
      <c r="DX129" s="337">
        <v>5480065.9699999997</v>
      </c>
      <c r="DY129" s="337">
        <v>5474281.8099999996</v>
      </c>
      <c r="DZ129" s="370">
        <v>5409798.4900000002</v>
      </c>
      <c r="EA129" s="337">
        <v>5398517.3600000003</v>
      </c>
      <c r="EB129" s="373">
        <v>5404997.25</v>
      </c>
      <c r="EC129" s="373"/>
      <c r="ED129" s="373"/>
      <c r="EE129" s="373"/>
      <c r="EF129" s="373"/>
      <c r="EG129" s="373"/>
      <c r="EH129" s="376"/>
      <c r="EI129" s="376"/>
      <c r="EJ129" s="376"/>
      <c r="EK129" s="376"/>
      <c r="EL129" s="376"/>
      <c r="EM129" s="376"/>
      <c r="EN129" s="376"/>
      <c r="EO129" s="376"/>
      <c r="EP129" s="376"/>
      <c r="EQ129" s="376"/>
      <c r="ER129" s="376"/>
      <c r="ES129" s="376"/>
      <c r="ET129" s="376"/>
      <c r="EU129" s="376"/>
      <c r="EV129" s="376"/>
      <c r="EW129" s="376"/>
      <c r="EX129" s="376"/>
      <c r="EY129" s="376"/>
      <c r="EZ129" s="376"/>
      <c r="FA129" s="376"/>
      <c r="FB129" s="376"/>
      <c r="FC129" s="376"/>
      <c r="FD129" s="376"/>
      <c r="FE129" s="376"/>
      <c r="FF129" s="376"/>
      <c r="FG129" s="376"/>
      <c r="FH129" s="376"/>
      <c r="FI129" s="376"/>
      <c r="FJ129" s="376"/>
      <c r="FK129" s="376"/>
      <c r="FL129" s="376"/>
      <c r="FM129" s="376"/>
      <c r="FN129" s="376"/>
      <c r="FO129" s="376"/>
      <c r="FP129" s="376"/>
      <c r="FQ129" s="376"/>
      <c r="FR129" s="376"/>
      <c r="FS129" s="376"/>
      <c r="FT129" s="376"/>
      <c r="FU129" s="376"/>
      <c r="FV129" s="376"/>
      <c r="FW129" s="376"/>
      <c r="FX129" s="376"/>
      <c r="FY129" s="376"/>
      <c r="FZ129" s="376"/>
      <c r="GA129" s="376"/>
      <c r="GB129" s="376"/>
      <c r="GC129" s="376"/>
      <c r="GD129" s="376"/>
      <c r="GE129" s="376"/>
      <c r="GF129" s="376"/>
      <c r="GG129" s="376"/>
      <c r="GH129" s="376"/>
      <c r="GI129" s="376"/>
      <c r="GJ129" s="376"/>
      <c r="GK129" s="376"/>
      <c r="GL129" s="376"/>
      <c r="GM129" s="376"/>
      <c r="GN129" s="376"/>
      <c r="GO129" s="376"/>
      <c r="GP129" s="376"/>
      <c r="GQ129" s="376"/>
      <c r="GR129" s="376"/>
      <c r="GS129" s="376"/>
      <c r="GT129" s="376"/>
      <c r="GU129" s="376"/>
      <c r="GV129" s="376"/>
      <c r="GW129" s="376"/>
      <c r="GX129" s="376"/>
      <c r="GY129" s="376"/>
      <c r="GZ129" s="376"/>
      <c r="HA129" s="376"/>
      <c r="HB129" s="376"/>
      <c r="HC129" s="376"/>
      <c r="HD129" s="376"/>
      <c r="HE129" s="376"/>
      <c r="HF129" s="376"/>
      <c r="HG129" s="376"/>
      <c r="HH129" s="376"/>
      <c r="HI129" s="376"/>
      <c r="HJ129" s="376"/>
      <c r="HK129" s="376"/>
      <c r="HL129" s="376"/>
      <c r="HM129" s="376"/>
      <c r="HN129" s="376"/>
      <c r="HO129" s="376"/>
      <c r="HP129" s="376"/>
      <c r="HQ129" s="376"/>
      <c r="HR129" s="376"/>
      <c r="HS129" s="376"/>
      <c r="HT129" s="376"/>
      <c r="HU129" s="376"/>
      <c r="HV129" s="376"/>
      <c r="HW129" s="376"/>
      <c r="HX129" s="376"/>
      <c r="HY129" s="376"/>
      <c r="HZ129" s="376"/>
      <c r="IA129" s="376"/>
      <c r="IB129" s="376"/>
      <c r="IC129" s="376"/>
      <c r="ID129" s="376"/>
      <c r="IE129" s="376"/>
      <c r="IF129" s="376"/>
      <c r="IG129" s="376"/>
      <c r="IH129" s="376"/>
      <c r="II129" s="376"/>
      <c r="IJ129" s="376"/>
      <c r="IK129" s="376"/>
      <c r="IL129" s="376"/>
      <c r="IM129" s="376"/>
      <c r="IN129" s="376"/>
      <c r="IO129" s="376"/>
      <c r="IP129" s="376"/>
      <c r="IQ129" s="376"/>
      <c r="IR129" s="376"/>
      <c r="IS129" s="376"/>
      <c r="IT129" s="376"/>
      <c r="IU129" s="376"/>
      <c r="IV129" s="376"/>
      <c r="IW129" s="376"/>
      <c r="IX129" s="376"/>
      <c r="IY129" s="376"/>
      <c r="IZ129" s="376"/>
      <c r="JA129" s="376"/>
      <c r="JB129" s="376"/>
      <c r="JC129" s="376"/>
      <c r="JD129" s="376"/>
      <c r="JE129" s="376"/>
      <c r="JF129" s="376"/>
      <c r="JG129" s="376"/>
      <c r="JH129" s="376"/>
      <c r="JI129" s="376"/>
      <c r="JJ129" s="376"/>
      <c r="JK129" s="376"/>
      <c r="JL129" s="376"/>
      <c r="JM129" s="376"/>
      <c r="JN129" s="376"/>
      <c r="JO129" s="376"/>
      <c r="JP129" s="376"/>
      <c r="JQ129" s="376"/>
      <c r="JR129" s="376"/>
      <c r="JS129" s="376"/>
      <c r="JT129" s="376"/>
      <c r="JU129" s="376"/>
      <c r="JV129" s="376"/>
      <c r="JW129" s="376"/>
      <c r="JX129" s="376"/>
      <c r="JY129" s="376"/>
      <c r="JZ129" s="376"/>
      <c r="KA129" s="376"/>
      <c r="KB129" s="376"/>
      <c r="KC129" s="376"/>
      <c r="KD129" s="376"/>
      <c r="KE129" s="376"/>
      <c r="KF129" s="376"/>
      <c r="KG129" s="376"/>
      <c r="KH129" s="376"/>
      <c r="KI129" s="376"/>
      <c r="KJ129" s="376"/>
      <c r="KK129" s="376"/>
      <c r="KL129" s="376"/>
      <c r="KM129" s="376"/>
      <c r="KN129" s="376"/>
      <c r="KO129" s="376"/>
      <c r="KP129" s="376"/>
      <c r="KQ129" s="376"/>
      <c r="KR129" s="376"/>
      <c r="KS129" s="376"/>
      <c r="KT129" s="376"/>
      <c r="KU129" s="376"/>
      <c r="KV129" s="376"/>
      <c r="KW129" s="376"/>
      <c r="KX129" s="376"/>
      <c r="KY129" s="376"/>
      <c r="KZ129" s="376"/>
      <c r="LA129" s="376"/>
      <c r="LB129" s="376"/>
      <c r="LC129" s="376"/>
      <c r="LD129" s="376"/>
      <c r="LE129" s="376"/>
      <c r="LF129" s="376"/>
      <c r="LG129" s="376"/>
      <c r="LH129" s="376"/>
      <c r="LI129" s="376"/>
    </row>
    <row r="130" spans="1:321">
      <c r="D130" s="74">
        <v>4233</v>
      </c>
      <c r="E130" s="78" t="s">
        <v>269</v>
      </c>
      <c r="F130" s="104"/>
      <c r="G130" s="105"/>
      <c r="H130" s="105"/>
      <c r="I130" s="105"/>
      <c r="J130" s="105"/>
      <c r="K130" s="105"/>
      <c r="L130" s="105"/>
      <c r="M130" s="105"/>
      <c r="N130" s="105"/>
      <c r="O130" s="105"/>
      <c r="P130" s="105"/>
      <c r="Q130" s="106"/>
      <c r="R130" s="104"/>
      <c r="S130" s="105"/>
      <c r="T130" s="105"/>
      <c r="U130" s="105"/>
      <c r="V130" s="105"/>
      <c r="W130" s="105"/>
      <c r="X130" s="105"/>
      <c r="Y130" s="105"/>
      <c r="Z130" s="105"/>
      <c r="AA130" s="105"/>
      <c r="AB130" s="105"/>
      <c r="AC130" s="106"/>
      <c r="AD130" s="104"/>
      <c r="AE130" s="105"/>
      <c r="AF130" s="105"/>
      <c r="AG130" s="105"/>
      <c r="AH130" s="105"/>
      <c r="AI130" s="105"/>
      <c r="AJ130" s="105"/>
      <c r="AK130" s="105"/>
      <c r="AL130" s="105"/>
      <c r="AM130" s="105"/>
      <c r="AN130" s="105"/>
      <c r="AO130" s="106"/>
      <c r="AP130" s="104"/>
      <c r="AQ130" s="105"/>
      <c r="AR130" s="105"/>
      <c r="AS130" s="105"/>
      <c r="AT130" s="105"/>
      <c r="AU130" s="105"/>
      <c r="AV130" s="105"/>
      <c r="AW130" s="105"/>
      <c r="AX130" s="105"/>
      <c r="AY130" s="105"/>
      <c r="AZ130" s="105"/>
      <c r="BA130" s="106"/>
      <c r="BB130" s="104"/>
      <c r="BC130" s="105"/>
      <c r="BD130" s="105"/>
      <c r="BE130" s="105"/>
      <c r="BF130" s="105"/>
      <c r="BG130" s="105"/>
      <c r="BH130" s="105"/>
      <c r="BI130" s="105"/>
      <c r="BJ130" s="105"/>
      <c r="BK130" s="105"/>
      <c r="BL130" s="105"/>
      <c r="BM130" s="106"/>
      <c r="BN130" s="104"/>
      <c r="BO130" s="105"/>
      <c r="BP130" s="105"/>
      <c r="BQ130" s="105"/>
      <c r="BR130" s="105"/>
      <c r="BS130" s="105"/>
      <c r="BT130" s="105"/>
      <c r="BU130" s="105"/>
      <c r="BV130" s="105"/>
      <c r="BW130" s="105"/>
      <c r="BX130" s="105"/>
      <c r="BY130" s="106"/>
      <c r="BZ130" s="104"/>
      <c r="CA130" s="105"/>
      <c r="CB130" s="105"/>
      <c r="CC130" s="105"/>
      <c r="CD130" s="105"/>
      <c r="CE130" s="105"/>
      <c r="CF130" s="105"/>
      <c r="CG130" s="105"/>
      <c r="CH130" s="105"/>
      <c r="CI130" s="105"/>
      <c r="CJ130" s="105"/>
      <c r="CK130" s="105"/>
      <c r="CL130" s="104">
        <v>6368809.3199999984</v>
      </c>
      <c r="CM130" s="105">
        <v>6395625.3799999999</v>
      </c>
      <c r="CN130" s="105">
        <v>6375718.3100000061</v>
      </c>
      <c r="CO130" s="105">
        <v>6367612.6800000006</v>
      </c>
      <c r="CP130" s="105">
        <v>6393926.3099999977</v>
      </c>
      <c r="CQ130" s="105">
        <v>6383257.6999999965</v>
      </c>
      <c r="CR130" s="105">
        <v>6368528.8100000033</v>
      </c>
      <c r="CS130" s="105">
        <v>6381605.71</v>
      </c>
      <c r="CT130" s="105">
        <v>6373366.1499999985</v>
      </c>
      <c r="CU130" s="105">
        <v>6376943.9500000011</v>
      </c>
      <c r="CV130" s="105">
        <v>6366572.2400000021</v>
      </c>
      <c r="CW130" s="106">
        <v>6368696.5300000021</v>
      </c>
      <c r="CX130" s="104">
        <v>6342695.7200000035</v>
      </c>
      <c r="CY130" s="105">
        <v>6375633.9000000022</v>
      </c>
      <c r="CZ130" s="105">
        <v>6374271.7600000007</v>
      </c>
      <c r="DA130" s="105">
        <v>6378227.9300000062</v>
      </c>
      <c r="DB130" s="105">
        <v>6366618.3800000008</v>
      </c>
      <c r="DC130" s="105">
        <v>6376648.0400000056</v>
      </c>
      <c r="DD130" s="105">
        <v>6364269.1800000062</v>
      </c>
      <c r="DE130" s="105">
        <v>6362007.3800000027</v>
      </c>
      <c r="DF130" s="105">
        <v>6344589.129999999</v>
      </c>
      <c r="DG130" s="105">
        <v>6322177.8199999975</v>
      </c>
      <c r="DH130" s="105">
        <v>6328487.6000000034</v>
      </c>
      <c r="DI130" s="106">
        <v>6340692.0799999973</v>
      </c>
      <c r="DJ130" s="104">
        <v>6353359.4199999999</v>
      </c>
      <c r="DK130" s="105">
        <v>6204150.6699999999</v>
      </c>
      <c r="DL130" s="105">
        <v>6524585.1100000013</v>
      </c>
      <c r="DM130" s="105">
        <v>6354679.3500000024</v>
      </c>
      <c r="DN130" s="105">
        <v>6350815.4499999993</v>
      </c>
      <c r="DO130" s="105">
        <v>6349181.9499999955</v>
      </c>
      <c r="DP130" s="105">
        <v>6347123.6000000006</v>
      </c>
      <c r="DQ130" s="105">
        <v>6339821.9099999992</v>
      </c>
      <c r="DR130" s="105">
        <v>6322847.9700000016</v>
      </c>
      <c r="DS130" s="105">
        <v>6286233.4000000032</v>
      </c>
      <c r="DT130" s="105">
        <v>6371403.799999997</v>
      </c>
      <c r="DU130" s="106">
        <v>6328009.1700000037</v>
      </c>
      <c r="DV130" s="337">
        <v>6327730.8099999996</v>
      </c>
      <c r="DW130" s="337">
        <v>6355152.7599999998</v>
      </c>
      <c r="DX130" s="337">
        <v>6348202.9000000004</v>
      </c>
      <c r="DY130" s="337">
        <v>6348789.5</v>
      </c>
      <c r="DZ130" s="370">
        <v>6307783.0599999996</v>
      </c>
      <c r="EA130" s="337">
        <v>6299458.6699999999</v>
      </c>
      <c r="EB130" s="373">
        <v>6304542.9199999999</v>
      </c>
      <c r="EC130" s="373"/>
      <c r="ED130" s="373"/>
      <c r="EE130" s="373"/>
      <c r="EF130" s="373"/>
      <c r="EG130" s="373"/>
      <c r="EH130" s="376"/>
      <c r="EI130" s="376"/>
      <c r="EJ130" s="376"/>
      <c r="EK130" s="376"/>
      <c r="EL130" s="376"/>
      <c r="EM130" s="376"/>
      <c r="EN130" s="376"/>
      <c r="EO130" s="376"/>
      <c r="EP130" s="376"/>
      <c r="EQ130" s="376"/>
      <c r="ER130" s="376"/>
      <c r="ES130" s="376"/>
      <c r="ET130" s="376"/>
      <c r="EU130" s="376"/>
      <c r="EV130" s="376"/>
      <c r="EW130" s="376"/>
      <c r="EX130" s="376"/>
      <c r="EY130" s="376"/>
      <c r="EZ130" s="376"/>
      <c r="FA130" s="376"/>
      <c r="FB130" s="376"/>
      <c r="FC130" s="376"/>
      <c r="FD130" s="376"/>
      <c r="FE130" s="376"/>
      <c r="FF130" s="376"/>
      <c r="FG130" s="376"/>
      <c r="FH130" s="376"/>
      <c r="FI130" s="376"/>
      <c r="FJ130" s="376"/>
      <c r="FK130" s="376"/>
      <c r="FL130" s="376"/>
      <c r="FM130" s="376"/>
      <c r="FN130" s="376"/>
      <c r="FO130" s="376"/>
      <c r="FP130" s="376"/>
      <c r="FQ130" s="376"/>
      <c r="FR130" s="376"/>
      <c r="FS130" s="376"/>
      <c r="FT130" s="376"/>
      <c r="FU130" s="376"/>
      <c r="FV130" s="376"/>
      <c r="FW130" s="376"/>
      <c r="FX130" s="376"/>
      <c r="FY130" s="376"/>
      <c r="FZ130" s="376"/>
      <c r="GA130" s="376"/>
      <c r="GB130" s="376"/>
      <c r="GC130" s="376"/>
      <c r="GD130" s="376"/>
      <c r="GE130" s="376"/>
      <c r="GF130" s="376"/>
      <c r="GG130" s="376"/>
      <c r="GH130" s="376"/>
      <c r="GI130" s="376"/>
      <c r="GJ130" s="376"/>
      <c r="GK130" s="376"/>
      <c r="GL130" s="376"/>
      <c r="GM130" s="376"/>
      <c r="GN130" s="376"/>
      <c r="GO130" s="376"/>
      <c r="GP130" s="376"/>
      <c r="GQ130" s="376"/>
      <c r="GR130" s="376"/>
      <c r="GS130" s="376"/>
      <c r="GT130" s="376"/>
      <c r="GU130" s="376"/>
      <c r="GV130" s="376"/>
      <c r="GW130" s="376"/>
      <c r="GX130" s="376"/>
      <c r="GY130" s="376"/>
      <c r="GZ130" s="376"/>
      <c r="HA130" s="376"/>
      <c r="HB130" s="376"/>
      <c r="HC130" s="376"/>
      <c r="HD130" s="376"/>
      <c r="HE130" s="376"/>
      <c r="HF130" s="376"/>
      <c r="HG130" s="376"/>
      <c r="HH130" s="376"/>
      <c r="HI130" s="376"/>
      <c r="HJ130" s="376"/>
      <c r="HK130" s="376"/>
      <c r="HL130" s="376"/>
      <c r="HM130" s="376"/>
      <c r="HN130" s="376"/>
      <c r="HO130" s="376"/>
      <c r="HP130" s="376"/>
      <c r="HQ130" s="376"/>
      <c r="HR130" s="376"/>
      <c r="HS130" s="376"/>
      <c r="HT130" s="376"/>
      <c r="HU130" s="376"/>
      <c r="HV130" s="376"/>
      <c r="HW130" s="376"/>
      <c r="HX130" s="376"/>
      <c r="HY130" s="376"/>
      <c r="HZ130" s="376"/>
      <c r="IA130" s="376"/>
      <c r="IB130" s="376"/>
      <c r="IC130" s="376"/>
      <c r="ID130" s="376"/>
      <c r="IE130" s="376"/>
      <c r="IF130" s="376"/>
      <c r="IG130" s="376"/>
      <c r="IH130" s="376"/>
      <c r="II130" s="376"/>
      <c r="IJ130" s="376"/>
      <c r="IK130" s="376"/>
      <c r="IL130" s="376"/>
      <c r="IM130" s="376"/>
      <c r="IN130" s="376"/>
      <c r="IO130" s="376"/>
      <c r="IP130" s="376"/>
      <c r="IQ130" s="376"/>
      <c r="IR130" s="376"/>
      <c r="IS130" s="376"/>
      <c r="IT130" s="376"/>
      <c r="IU130" s="376"/>
      <c r="IV130" s="376"/>
      <c r="IW130" s="376"/>
      <c r="IX130" s="376"/>
      <c r="IY130" s="376"/>
      <c r="IZ130" s="376"/>
      <c r="JA130" s="376"/>
      <c r="JB130" s="376"/>
      <c r="JC130" s="376"/>
      <c r="JD130" s="376"/>
      <c r="JE130" s="376"/>
      <c r="JF130" s="376"/>
      <c r="JG130" s="376"/>
      <c r="JH130" s="376"/>
      <c r="JI130" s="376"/>
      <c r="JJ130" s="376"/>
      <c r="JK130" s="376"/>
      <c r="JL130" s="376"/>
      <c r="JM130" s="376"/>
      <c r="JN130" s="376"/>
      <c r="JO130" s="376"/>
      <c r="JP130" s="376"/>
      <c r="JQ130" s="376"/>
      <c r="JR130" s="376"/>
      <c r="JS130" s="376"/>
      <c r="JT130" s="376"/>
      <c r="JU130" s="376"/>
      <c r="JV130" s="376"/>
      <c r="JW130" s="376"/>
      <c r="JX130" s="376"/>
      <c r="JY130" s="376"/>
      <c r="JZ130" s="376"/>
      <c r="KA130" s="376"/>
      <c r="KB130" s="376"/>
      <c r="KC130" s="376"/>
      <c r="KD130" s="376"/>
      <c r="KE130" s="376"/>
      <c r="KF130" s="376"/>
      <c r="KG130" s="376"/>
      <c r="KH130" s="376"/>
      <c r="KI130" s="376"/>
      <c r="KJ130" s="376"/>
      <c r="KK130" s="376"/>
      <c r="KL130" s="376"/>
      <c r="KM130" s="376"/>
      <c r="KN130" s="376"/>
      <c r="KO130" s="376"/>
      <c r="KP130" s="376"/>
      <c r="KQ130" s="376"/>
      <c r="KR130" s="376"/>
      <c r="KS130" s="376"/>
      <c r="KT130" s="376"/>
      <c r="KU130" s="376"/>
      <c r="KV130" s="376"/>
      <c r="KW130" s="376"/>
      <c r="KX130" s="376"/>
      <c r="KY130" s="376"/>
      <c r="KZ130" s="376"/>
      <c r="LA130" s="376"/>
      <c r="LB130" s="376"/>
      <c r="LC130" s="376"/>
      <c r="LD130" s="376"/>
      <c r="LE130" s="376"/>
      <c r="LF130" s="376"/>
      <c r="LG130" s="376"/>
      <c r="LH130" s="376"/>
      <c r="LI130" s="376"/>
    </row>
    <row r="131" spans="1:321">
      <c r="D131" s="74">
        <v>4234</v>
      </c>
      <c r="E131" s="78" t="s">
        <v>65</v>
      </c>
      <c r="F131" s="104"/>
      <c r="G131" s="105"/>
      <c r="H131" s="105"/>
      <c r="I131" s="105"/>
      <c r="J131" s="105"/>
      <c r="K131" s="105"/>
      <c r="L131" s="105"/>
      <c r="M131" s="105"/>
      <c r="N131" s="105"/>
      <c r="O131" s="105"/>
      <c r="P131" s="105"/>
      <c r="Q131" s="106"/>
      <c r="R131" s="104"/>
      <c r="S131" s="105"/>
      <c r="T131" s="105"/>
      <c r="U131" s="105"/>
      <c r="V131" s="105"/>
      <c r="W131" s="105"/>
      <c r="X131" s="105"/>
      <c r="Y131" s="105"/>
      <c r="Z131" s="105"/>
      <c r="AA131" s="105"/>
      <c r="AB131" s="105"/>
      <c r="AC131" s="106"/>
      <c r="AD131" s="104"/>
      <c r="AE131" s="105"/>
      <c r="AF131" s="105"/>
      <c r="AG131" s="105"/>
      <c r="AH131" s="105"/>
      <c r="AI131" s="105"/>
      <c r="AJ131" s="105"/>
      <c r="AK131" s="105"/>
      <c r="AL131" s="105"/>
      <c r="AM131" s="105"/>
      <c r="AN131" s="105"/>
      <c r="AO131" s="106"/>
      <c r="AP131" s="104"/>
      <c r="AQ131" s="105"/>
      <c r="AR131" s="105"/>
      <c r="AS131" s="105"/>
      <c r="AT131" s="105"/>
      <c r="AU131" s="105"/>
      <c r="AV131" s="105"/>
      <c r="AW131" s="105"/>
      <c r="AX131" s="105"/>
      <c r="AY131" s="105"/>
      <c r="AZ131" s="105"/>
      <c r="BA131" s="106"/>
      <c r="BB131" s="104"/>
      <c r="BC131" s="105"/>
      <c r="BD131" s="105"/>
      <c r="BE131" s="105"/>
      <c r="BF131" s="105"/>
      <c r="BG131" s="105"/>
      <c r="BH131" s="105"/>
      <c r="BI131" s="105"/>
      <c r="BJ131" s="105"/>
      <c r="BK131" s="105"/>
      <c r="BL131" s="105"/>
      <c r="BM131" s="106"/>
      <c r="BN131" s="104"/>
      <c r="BO131" s="105"/>
      <c r="BP131" s="105"/>
      <c r="BQ131" s="105"/>
      <c r="BR131" s="105"/>
      <c r="BS131" s="105"/>
      <c r="BT131" s="105"/>
      <c r="BU131" s="105"/>
      <c r="BV131" s="105"/>
      <c r="BW131" s="105"/>
      <c r="BX131" s="105"/>
      <c r="BY131" s="106"/>
      <c r="BZ131" s="104"/>
      <c r="CA131" s="105"/>
      <c r="CB131" s="105"/>
      <c r="CC131" s="105"/>
      <c r="CD131" s="105"/>
      <c r="CE131" s="105"/>
      <c r="CF131" s="105"/>
      <c r="CG131" s="105"/>
      <c r="CH131" s="105"/>
      <c r="CI131" s="105"/>
      <c r="CJ131" s="105"/>
      <c r="CK131" s="105"/>
      <c r="CL131" s="104">
        <v>790756.4799999994</v>
      </c>
      <c r="CM131" s="105">
        <v>969918.05999999971</v>
      </c>
      <c r="CN131" s="105">
        <v>840020.15999999957</v>
      </c>
      <c r="CO131" s="105">
        <v>867501.1</v>
      </c>
      <c r="CP131" s="105">
        <v>795719.35</v>
      </c>
      <c r="CQ131" s="105">
        <v>862650.10000000021</v>
      </c>
      <c r="CR131" s="105">
        <v>819703.70999999985</v>
      </c>
      <c r="CS131" s="105">
        <v>749116.27999999968</v>
      </c>
      <c r="CT131" s="105">
        <v>854041.72</v>
      </c>
      <c r="CU131" s="105">
        <v>805563.73999999987</v>
      </c>
      <c r="CV131" s="105">
        <v>838655.72999999975</v>
      </c>
      <c r="CW131" s="106">
        <v>796810.70000000019</v>
      </c>
      <c r="CX131" s="104">
        <v>717513.49999999977</v>
      </c>
      <c r="CY131" s="105">
        <v>960921.33000000007</v>
      </c>
      <c r="CZ131" s="105">
        <v>809982.92</v>
      </c>
      <c r="DA131" s="105">
        <v>874130.68000000052</v>
      </c>
      <c r="DB131" s="105">
        <v>850662.33000000019</v>
      </c>
      <c r="DC131" s="105">
        <v>778118.25999999966</v>
      </c>
      <c r="DD131" s="105">
        <v>749680.95000000007</v>
      </c>
      <c r="DE131" s="105">
        <v>721105.74999999953</v>
      </c>
      <c r="DF131" s="105">
        <v>773447.1399999999</v>
      </c>
      <c r="DG131" s="105">
        <v>707814.92999999993</v>
      </c>
      <c r="DH131" s="105">
        <v>830293.32999999961</v>
      </c>
      <c r="DI131" s="106">
        <v>774907.66999999969</v>
      </c>
      <c r="DJ131" s="104">
        <v>714889.4</v>
      </c>
      <c r="DK131" s="105">
        <v>933129.68999999936</v>
      </c>
      <c r="DL131" s="105">
        <v>850043.93999999971</v>
      </c>
      <c r="DM131" s="105">
        <v>795559.96999999962</v>
      </c>
      <c r="DN131" s="105">
        <v>801253.57999999949</v>
      </c>
      <c r="DO131" s="105">
        <v>729954.90999999968</v>
      </c>
      <c r="DP131" s="105">
        <v>705165.37999999954</v>
      </c>
      <c r="DQ131" s="105">
        <v>809794.60999999975</v>
      </c>
      <c r="DR131" s="105">
        <v>776691.32999999973</v>
      </c>
      <c r="DS131" s="105">
        <v>729121.30999999971</v>
      </c>
      <c r="DT131" s="105">
        <v>826863.25999999966</v>
      </c>
      <c r="DU131" s="106">
        <v>761813.04999999958</v>
      </c>
      <c r="DV131" s="337">
        <v>689198.38</v>
      </c>
      <c r="DW131" s="337">
        <v>899852.64</v>
      </c>
      <c r="DX131" s="337">
        <v>740886.88</v>
      </c>
      <c r="DY131" s="337">
        <v>776480.21</v>
      </c>
      <c r="DZ131" s="370">
        <v>732760.29</v>
      </c>
      <c r="EA131" s="337">
        <v>699234.7</v>
      </c>
      <c r="EB131" s="373">
        <v>743402.31</v>
      </c>
      <c r="EC131" s="373"/>
      <c r="ED131" s="373"/>
      <c r="EE131" s="373"/>
      <c r="EF131" s="373"/>
      <c r="EG131" s="373"/>
      <c r="EH131" s="376"/>
      <c r="EI131" s="376"/>
      <c r="EJ131" s="376"/>
      <c r="EK131" s="376"/>
      <c r="EL131" s="376"/>
      <c r="EM131" s="376"/>
      <c r="EN131" s="376"/>
      <c r="EO131" s="376"/>
      <c r="EP131" s="376"/>
      <c r="EQ131" s="376"/>
      <c r="ER131" s="376"/>
      <c r="ES131" s="376"/>
      <c r="ET131" s="376"/>
      <c r="EU131" s="376"/>
      <c r="EV131" s="376"/>
      <c r="EW131" s="376"/>
      <c r="EX131" s="376"/>
      <c r="EY131" s="376"/>
      <c r="EZ131" s="376"/>
      <c r="FA131" s="376"/>
      <c r="FB131" s="376"/>
      <c r="FC131" s="376"/>
      <c r="FD131" s="376"/>
      <c r="FE131" s="376"/>
      <c r="FF131" s="376"/>
      <c r="FG131" s="376"/>
      <c r="FH131" s="376"/>
      <c r="FI131" s="376"/>
      <c r="FJ131" s="376"/>
      <c r="FK131" s="376"/>
      <c r="FL131" s="376"/>
      <c r="FM131" s="376"/>
      <c r="FN131" s="376"/>
      <c r="FO131" s="376"/>
      <c r="FP131" s="376"/>
      <c r="FQ131" s="376"/>
      <c r="FR131" s="376"/>
      <c r="FS131" s="376"/>
      <c r="FT131" s="376"/>
      <c r="FU131" s="376"/>
      <c r="FV131" s="376"/>
      <c r="FW131" s="376"/>
      <c r="FX131" s="376"/>
      <c r="FY131" s="376"/>
      <c r="FZ131" s="376"/>
      <c r="GA131" s="376"/>
      <c r="GB131" s="376"/>
      <c r="GC131" s="376"/>
      <c r="GD131" s="376"/>
      <c r="GE131" s="376"/>
      <c r="GF131" s="376"/>
      <c r="GG131" s="376"/>
      <c r="GH131" s="376"/>
      <c r="GI131" s="376"/>
      <c r="GJ131" s="376"/>
      <c r="GK131" s="376"/>
      <c r="GL131" s="376"/>
      <c r="GM131" s="376"/>
      <c r="GN131" s="376"/>
      <c r="GO131" s="376"/>
      <c r="GP131" s="376"/>
      <c r="GQ131" s="376"/>
      <c r="GR131" s="376"/>
      <c r="GS131" s="376"/>
      <c r="GT131" s="376"/>
      <c r="GU131" s="376"/>
      <c r="GV131" s="376"/>
      <c r="GW131" s="376"/>
      <c r="GX131" s="376"/>
      <c r="GY131" s="376"/>
      <c r="GZ131" s="376"/>
      <c r="HA131" s="376"/>
      <c r="HB131" s="376"/>
      <c r="HC131" s="376"/>
      <c r="HD131" s="376"/>
      <c r="HE131" s="376"/>
      <c r="HF131" s="376"/>
      <c r="HG131" s="376"/>
      <c r="HH131" s="376"/>
      <c r="HI131" s="376"/>
      <c r="HJ131" s="376"/>
      <c r="HK131" s="376"/>
      <c r="HL131" s="376"/>
      <c r="HM131" s="376"/>
      <c r="HN131" s="376"/>
      <c r="HO131" s="376"/>
      <c r="HP131" s="376"/>
      <c r="HQ131" s="376"/>
      <c r="HR131" s="376"/>
      <c r="HS131" s="376"/>
      <c r="HT131" s="376"/>
      <c r="HU131" s="376"/>
      <c r="HV131" s="376"/>
      <c r="HW131" s="376"/>
      <c r="HX131" s="376"/>
      <c r="HY131" s="376"/>
      <c r="HZ131" s="376"/>
      <c r="IA131" s="376"/>
      <c r="IB131" s="376"/>
      <c r="IC131" s="376"/>
      <c r="ID131" s="376"/>
      <c r="IE131" s="376"/>
      <c r="IF131" s="376"/>
      <c r="IG131" s="376"/>
      <c r="IH131" s="376"/>
      <c r="II131" s="376"/>
      <c r="IJ131" s="376"/>
      <c r="IK131" s="376"/>
      <c r="IL131" s="376"/>
      <c r="IM131" s="376"/>
      <c r="IN131" s="376"/>
      <c r="IO131" s="376"/>
      <c r="IP131" s="376"/>
      <c r="IQ131" s="376"/>
      <c r="IR131" s="376"/>
      <c r="IS131" s="376"/>
      <c r="IT131" s="376"/>
      <c r="IU131" s="376"/>
      <c r="IV131" s="376"/>
      <c r="IW131" s="376"/>
      <c r="IX131" s="376"/>
      <c r="IY131" s="376"/>
      <c r="IZ131" s="376"/>
      <c r="JA131" s="376"/>
      <c r="JB131" s="376"/>
      <c r="JC131" s="376"/>
      <c r="JD131" s="376"/>
      <c r="JE131" s="376"/>
      <c r="JF131" s="376"/>
      <c r="JG131" s="376"/>
      <c r="JH131" s="376"/>
      <c r="JI131" s="376"/>
      <c r="JJ131" s="376"/>
      <c r="JK131" s="376"/>
      <c r="JL131" s="376"/>
      <c r="JM131" s="376"/>
      <c r="JN131" s="376"/>
      <c r="JO131" s="376"/>
      <c r="JP131" s="376"/>
      <c r="JQ131" s="376"/>
      <c r="JR131" s="376"/>
      <c r="JS131" s="376"/>
      <c r="JT131" s="376"/>
      <c r="JU131" s="376"/>
      <c r="JV131" s="376"/>
      <c r="JW131" s="376"/>
      <c r="JX131" s="376"/>
      <c r="JY131" s="376"/>
      <c r="JZ131" s="376"/>
      <c r="KA131" s="376"/>
      <c r="KB131" s="376"/>
      <c r="KC131" s="376"/>
      <c r="KD131" s="376"/>
      <c r="KE131" s="376"/>
      <c r="KF131" s="376"/>
      <c r="KG131" s="376"/>
      <c r="KH131" s="376"/>
      <c r="KI131" s="376"/>
      <c r="KJ131" s="376"/>
      <c r="KK131" s="376"/>
      <c r="KL131" s="376"/>
      <c r="KM131" s="376"/>
      <c r="KN131" s="376"/>
      <c r="KO131" s="376"/>
      <c r="KP131" s="376"/>
      <c r="KQ131" s="376"/>
      <c r="KR131" s="376"/>
      <c r="KS131" s="376"/>
      <c r="KT131" s="376"/>
      <c r="KU131" s="376"/>
      <c r="KV131" s="376"/>
      <c r="KW131" s="376"/>
      <c r="KX131" s="376"/>
      <c r="KY131" s="376"/>
      <c r="KZ131" s="376"/>
      <c r="LA131" s="376"/>
      <c r="LB131" s="376"/>
      <c r="LC131" s="376"/>
      <c r="LD131" s="376"/>
      <c r="LE131" s="376"/>
      <c r="LF131" s="376"/>
      <c r="LG131" s="376"/>
      <c r="LH131" s="376"/>
      <c r="LI131" s="376"/>
    </row>
    <row r="132" spans="1:321">
      <c r="D132" s="74">
        <v>4235</v>
      </c>
      <c r="E132" s="78" t="s">
        <v>272</v>
      </c>
      <c r="F132" s="104"/>
      <c r="G132" s="105"/>
      <c r="H132" s="105"/>
      <c r="I132" s="105"/>
      <c r="J132" s="105"/>
      <c r="K132" s="105"/>
      <c r="L132" s="105"/>
      <c r="M132" s="105"/>
      <c r="N132" s="105"/>
      <c r="O132" s="105"/>
      <c r="P132" s="105"/>
      <c r="Q132" s="106"/>
      <c r="R132" s="104"/>
      <c r="S132" s="105"/>
      <c r="T132" s="105"/>
      <c r="U132" s="105"/>
      <c r="V132" s="105"/>
      <c r="W132" s="105"/>
      <c r="X132" s="105"/>
      <c r="Y132" s="105"/>
      <c r="Z132" s="105"/>
      <c r="AA132" s="105"/>
      <c r="AB132" s="105"/>
      <c r="AC132" s="106"/>
      <c r="AD132" s="104"/>
      <c r="AE132" s="105"/>
      <c r="AF132" s="105"/>
      <c r="AG132" s="105"/>
      <c r="AH132" s="105"/>
      <c r="AI132" s="105"/>
      <c r="AJ132" s="105"/>
      <c r="AK132" s="105"/>
      <c r="AL132" s="105"/>
      <c r="AM132" s="105"/>
      <c r="AN132" s="105"/>
      <c r="AO132" s="106"/>
      <c r="AP132" s="104"/>
      <c r="AQ132" s="105"/>
      <c r="AR132" s="105"/>
      <c r="AS132" s="105"/>
      <c r="AT132" s="105"/>
      <c r="AU132" s="105"/>
      <c r="AV132" s="105"/>
      <c r="AW132" s="105"/>
      <c r="AX132" s="105"/>
      <c r="AY132" s="105"/>
      <c r="AZ132" s="105"/>
      <c r="BA132" s="106"/>
      <c r="BB132" s="104"/>
      <c r="BC132" s="105"/>
      <c r="BD132" s="105"/>
      <c r="BE132" s="105"/>
      <c r="BF132" s="105"/>
      <c r="BG132" s="105"/>
      <c r="BH132" s="105"/>
      <c r="BI132" s="105"/>
      <c r="BJ132" s="105"/>
      <c r="BK132" s="105"/>
      <c r="BL132" s="105"/>
      <c r="BM132" s="106"/>
      <c r="BN132" s="104"/>
      <c r="BO132" s="105"/>
      <c r="BP132" s="105"/>
      <c r="BQ132" s="105"/>
      <c r="BR132" s="105"/>
      <c r="BS132" s="105"/>
      <c r="BT132" s="105"/>
      <c r="BU132" s="105"/>
      <c r="BV132" s="105"/>
      <c r="BW132" s="105"/>
      <c r="BX132" s="105"/>
      <c r="BY132" s="106"/>
      <c r="BZ132" s="104"/>
      <c r="CA132" s="105"/>
      <c r="CB132" s="105"/>
      <c r="CC132" s="105"/>
      <c r="CD132" s="105"/>
      <c r="CE132" s="105"/>
      <c r="CF132" s="105"/>
      <c r="CG132" s="105"/>
      <c r="CH132" s="105"/>
      <c r="CI132" s="105"/>
      <c r="CJ132" s="105"/>
      <c r="CK132" s="105"/>
      <c r="CL132" s="104">
        <v>226578.45</v>
      </c>
      <c r="CM132" s="105">
        <v>224201.34000000005</v>
      </c>
      <c r="CN132" s="105">
        <v>224281.33000000002</v>
      </c>
      <c r="CO132" s="105">
        <v>221707.05</v>
      </c>
      <c r="CP132" s="105">
        <v>222132.55000000002</v>
      </c>
      <c r="CQ132" s="105">
        <v>221219.46999999997</v>
      </c>
      <c r="CR132" s="105">
        <v>219452.11999999997</v>
      </c>
      <c r="CS132" s="105">
        <v>219732.67</v>
      </c>
      <c r="CT132" s="105">
        <v>217827.91999999998</v>
      </c>
      <c r="CU132" s="105">
        <v>216656.88999999998</v>
      </c>
      <c r="CV132" s="105">
        <v>216055.97999999998</v>
      </c>
      <c r="CW132" s="106">
        <v>213297.96000000002</v>
      </c>
      <c r="CX132" s="104">
        <v>212348.47999999998</v>
      </c>
      <c r="CY132" s="105">
        <v>209437.44000000003</v>
      </c>
      <c r="CZ132" s="105">
        <v>208496.90000000002</v>
      </c>
      <c r="DA132" s="105">
        <v>206956.28999999998</v>
      </c>
      <c r="DB132" s="105">
        <v>206136.86</v>
      </c>
      <c r="DC132" s="105">
        <v>204274.09999999998</v>
      </c>
      <c r="DD132" s="105">
        <v>204159.27000000002</v>
      </c>
      <c r="DE132" s="105">
        <v>204089.37</v>
      </c>
      <c r="DF132" s="105">
        <v>202093.48</v>
      </c>
      <c r="DG132" s="105">
        <v>202085.93999999997</v>
      </c>
      <c r="DH132" s="105">
        <v>200131.43000000005</v>
      </c>
      <c r="DI132" s="106">
        <v>197853.12</v>
      </c>
      <c r="DJ132" s="104">
        <v>196074.84000000003</v>
      </c>
      <c r="DK132" s="105">
        <v>193499.68</v>
      </c>
      <c r="DL132" s="105">
        <v>193504.47</v>
      </c>
      <c r="DM132" s="105">
        <v>191711.37000000002</v>
      </c>
      <c r="DN132" s="105">
        <v>190610.93</v>
      </c>
      <c r="DO132" s="105">
        <v>190357.54</v>
      </c>
      <c r="DP132" s="105">
        <v>188869.26</v>
      </c>
      <c r="DQ132" s="105">
        <v>187850.05000000002</v>
      </c>
      <c r="DR132" s="105">
        <v>186152.52999999997</v>
      </c>
      <c r="DS132" s="105">
        <v>185419.8</v>
      </c>
      <c r="DT132" s="105">
        <v>180133.82000000004</v>
      </c>
      <c r="DU132" s="106">
        <v>183978.78999999998</v>
      </c>
      <c r="DV132" s="337">
        <v>182624.38</v>
      </c>
      <c r="DW132" s="337">
        <v>183769.76</v>
      </c>
      <c r="DX132" s="337">
        <v>182327.99</v>
      </c>
      <c r="DY132" s="337">
        <v>181004.32</v>
      </c>
      <c r="DZ132" s="370">
        <v>179538.61</v>
      </c>
      <c r="EA132" s="337">
        <v>177819.51999999999</v>
      </c>
      <c r="EB132" s="373">
        <v>176203.15</v>
      </c>
      <c r="EC132" s="373"/>
      <c r="ED132" s="373"/>
      <c r="EE132" s="373"/>
      <c r="EF132" s="373"/>
      <c r="EG132" s="373"/>
      <c r="EH132" s="376"/>
      <c r="EI132" s="376"/>
      <c r="EJ132" s="376"/>
      <c r="EK132" s="376"/>
      <c r="EL132" s="376"/>
      <c r="EM132" s="376"/>
      <c r="EN132" s="376"/>
      <c r="EO132" s="376"/>
      <c r="EP132" s="376"/>
      <c r="EQ132" s="376"/>
      <c r="ER132" s="376"/>
      <c r="ES132" s="376"/>
      <c r="ET132" s="376"/>
      <c r="EU132" s="376"/>
      <c r="EV132" s="376"/>
      <c r="EW132" s="376"/>
      <c r="EX132" s="376"/>
      <c r="EY132" s="376"/>
      <c r="EZ132" s="376"/>
      <c r="FA132" s="376"/>
      <c r="FB132" s="376"/>
      <c r="FC132" s="376"/>
      <c r="FD132" s="376"/>
      <c r="FE132" s="376"/>
      <c r="FF132" s="376"/>
      <c r="FG132" s="376"/>
      <c r="FH132" s="376"/>
      <c r="FI132" s="376"/>
      <c r="FJ132" s="376"/>
      <c r="FK132" s="376"/>
      <c r="FL132" s="376"/>
      <c r="FM132" s="376"/>
      <c r="FN132" s="376"/>
      <c r="FO132" s="376"/>
      <c r="FP132" s="376"/>
      <c r="FQ132" s="376"/>
      <c r="FR132" s="376"/>
      <c r="FS132" s="376"/>
      <c r="FT132" s="376"/>
      <c r="FU132" s="376"/>
      <c r="FV132" s="376"/>
      <c r="FW132" s="376"/>
      <c r="FX132" s="376"/>
      <c r="FY132" s="376"/>
      <c r="FZ132" s="376"/>
      <c r="GA132" s="376"/>
      <c r="GB132" s="376"/>
      <c r="GC132" s="376"/>
      <c r="GD132" s="376"/>
      <c r="GE132" s="376"/>
      <c r="GF132" s="376"/>
      <c r="GG132" s="376"/>
      <c r="GH132" s="376"/>
      <c r="GI132" s="376"/>
      <c r="GJ132" s="376"/>
      <c r="GK132" s="376"/>
      <c r="GL132" s="376"/>
      <c r="GM132" s="376"/>
      <c r="GN132" s="376"/>
      <c r="GO132" s="376"/>
      <c r="GP132" s="376"/>
      <c r="GQ132" s="376"/>
      <c r="GR132" s="376"/>
      <c r="GS132" s="376"/>
      <c r="GT132" s="376"/>
      <c r="GU132" s="376"/>
      <c r="GV132" s="376"/>
      <c r="GW132" s="376"/>
      <c r="GX132" s="376"/>
      <c r="GY132" s="376"/>
      <c r="GZ132" s="376"/>
      <c r="HA132" s="376"/>
      <c r="HB132" s="376"/>
      <c r="HC132" s="376"/>
      <c r="HD132" s="376"/>
      <c r="HE132" s="376"/>
      <c r="HF132" s="376"/>
      <c r="HG132" s="376"/>
      <c r="HH132" s="376"/>
      <c r="HI132" s="376"/>
      <c r="HJ132" s="376"/>
      <c r="HK132" s="376"/>
      <c r="HL132" s="376"/>
      <c r="HM132" s="376"/>
      <c r="HN132" s="376"/>
      <c r="HO132" s="376"/>
      <c r="HP132" s="376"/>
      <c r="HQ132" s="376"/>
      <c r="HR132" s="376"/>
      <c r="HS132" s="376"/>
      <c r="HT132" s="376"/>
      <c r="HU132" s="376"/>
      <c r="HV132" s="376"/>
      <c r="HW132" s="376"/>
      <c r="HX132" s="376"/>
      <c r="HY132" s="376"/>
      <c r="HZ132" s="376"/>
      <c r="IA132" s="376"/>
      <c r="IB132" s="376"/>
      <c r="IC132" s="376"/>
      <c r="ID132" s="376"/>
      <c r="IE132" s="376"/>
      <c r="IF132" s="376"/>
      <c r="IG132" s="376"/>
      <c r="IH132" s="376"/>
      <c r="II132" s="376"/>
      <c r="IJ132" s="376"/>
      <c r="IK132" s="376"/>
      <c r="IL132" s="376"/>
      <c r="IM132" s="376"/>
      <c r="IN132" s="376"/>
      <c r="IO132" s="376"/>
      <c r="IP132" s="376"/>
      <c r="IQ132" s="376"/>
      <c r="IR132" s="376"/>
      <c r="IS132" s="376"/>
      <c r="IT132" s="376"/>
      <c r="IU132" s="376"/>
      <c r="IV132" s="376"/>
      <c r="IW132" s="376"/>
      <c r="IX132" s="376"/>
      <c r="IY132" s="376"/>
      <c r="IZ132" s="376"/>
      <c r="JA132" s="376"/>
      <c r="JB132" s="376"/>
      <c r="JC132" s="376"/>
      <c r="JD132" s="376"/>
      <c r="JE132" s="376"/>
      <c r="JF132" s="376"/>
      <c r="JG132" s="376"/>
      <c r="JH132" s="376"/>
      <c r="JI132" s="376"/>
      <c r="JJ132" s="376"/>
      <c r="JK132" s="376"/>
      <c r="JL132" s="376"/>
      <c r="JM132" s="376"/>
      <c r="JN132" s="376"/>
      <c r="JO132" s="376"/>
      <c r="JP132" s="376"/>
      <c r="JQ132" s="376"/>
      <c r="JR132" s="376"/>
      <c r="JS132" s="376"/>
      <c r="JT132" s="376"/>
      <c r="JU132" s="376"/>
      <c r="JV132" s="376"/>
      <c r="JW132" s="376"/>
      <c r="JX132" s="376"/>
      <c r="JY132" s="376"/>
      <c r="JZ132" s="376"/>
      <c r="KA132" s="376"/>
      <c r="KB132" s="376"/>
      <c r="KC132" s="376"/>
      <c r="KD132" s="376"/>
      <c r="KE132" s="376"/>
      <c r="KF132" s="376"/>
      <c r="KG132" s="376"/>
      <c r="KH132" s="376"/>
      <c r="KI132" s="376"/>
      <c r="KJ132" s="376"/>
      <c r="KK132" s="376"/>
      <c r="KL132" s="376"/>
      <c r="KM132" s="376"/>
      <c r="KN132" s="376"/>
      <c r="KO132" s="376"/>
      <c r="KP132" s="376"/>
      <c r="KQ132" s="376"/>
      <c r="KR132" s="376"/>
      <c r="KS132" s="376"/>
      <c r="KT132" s="376"/>
      <c r="KU132" s="376"/>
      <c r="KV132" s="376"/>
      <c r="KW132" s="376"/>
      <c r="KX132" s="376"/>
      <c r="KY132" s="376"/>
      <c r="KZ132" s="376"/>
      <c r="LA132" s="376"/>
      <c r="LB132" s="376"/>
      <c r="LC132" s="376"/>
      <c r="LD132" s="376"/>
      <c r="LE132" s="376"/>
      <c r="LF132" s="376"/>
      <c r="LG132" s="376"/>
      <c r="LH132" s="376"/>
      <c r="LI132" s="376"/>
    </row>
    <row r="133" spans="1:321">
      <c r="D133" s="74">
        <v>4236</v>
      </c>
      <c r="E133" s="78" t="s">
        <v>274</v>
      </c>
      <c r="F133" s="104"/>
      <c r="G133" s="105"/>
      <c r="H133" s="105"/>
      <c r="I133" s="105"/>
      <c r="J133" s="105"/>
      <c r="K133" s="105"/>
      <c r="L133" s="105"/>
      <c r="M133" s="105"/>
      <c r="N133" s="105"/>
      <c r="O133" s="105"/>
      <c r="P133" s="105"/>
      <c r="Q133" s="106"/>
      <c r="R133" s="104"/>
      <c r="S133" s="105"/>
      <c r="T133" s="105"/>
      <c r="U133" s="105"/>
      <c r="V133" s="105"/>
      <c r="W133" s="105"/>
      <c r="X133" s="105"/>
      <c r="Y133" s="105"/>
      <c r="Z133" s="105"/>
      <c r="AA133" s="105"/>
      <c r="AB133" s="105"/>
      <c r="AC133" s="106"/>
      <c r="AD133" s="104"/>
      <c r="AE133" s="105"/>
      <c r="AF133" s="105"/>
      <c r="AG133" s="105"/>
      <c r="AH133" s="105"/>
      <c r="AI133" s="105"/>
      <c r="AJ133" s="105"/>
      <c r="AK133" s="105"/>
      <c r="AL133" s="105"/>
      <c r="AM133" s="105"/>
      <c r="AN133" s="105"/>
      <c r="AO133" s="106"/>
      <c r="AP133" s="104"/>
      <c r="AQ133" s="105"/>
      <c r="AR133" s="105"/>
      <c r="AS133" s="105"/>
      <c r="AT133" s="105"/>
      <c r="AU133" s="105"/>
      <c r="AV133" s="105"/>
      <c r="AW133" s="105"/>
      <c r="AX133" s="105"/>
      <c r="AY133" s="105"/>
      <c r="AZ133" s="105"/>
      <c r="BA133" s="106"/>
      <c r="BB133" s="104"/>
      <c r="BC133" s="105"/>
      <c r="BD133" s="105"/>
      <c r="BE133" s="105"/>
      <c r="BF133" s="105"/>
      <c r="BG133" s="105"/>
      <c r="BH133" s="105"/>
      <c r="BI133" s="105"/>
      <c r="BJ133" s="105"/>
      <c r="BK133" s="105"/>
      <c r="BL133" s="105"/>
      <c r="BM133" s="106"/>
      <c r="BN133" s="104"/>
      <c r="BO133" s="105"/>
      <c r="BP133" s="105"/>
      <c r="BQ133" s="105"/>
      <c r="BR133" s="105"/>
      <c r="BS133" s="105"/>
      <c r="BT133" s="105"/>
      <c r="BU133" s="105"/>
      <c r="BV133" s="105"/>
      <c r="BW133" s="105"/>
      <c r="BX133" s="105"/>
      <c r="BY133" s="106"/>
      <c r="BZ133" s="104"/>
      <c r="CA133" s="105"/>
      <c r="CB133" s="105"/>
      <c r="CC133" s="105"/>
      <c r="CD133" s="105"/>
      <c r="CE133" s="105"/>
      <c r="CF133" s="105"/>
      <c r="CG133" s="105"/>
      <c r="CH133" s="105"/>
      <c r="CI133" s="105"/>
      <c r="CJ133" s="105"/>
      <c r="CK133" s="105"/>
      <c r="CL133" s="104">
        <v>856691.29</v>
      </c>
      <c r="CM133" s="105">
        <v>769878.45</v>
      </c>
      <c r="CN133" s="105">
        <v>773601.28999999992</v>
      </c>
      <c r="CO133" s="105">
        <v>727592.78</v>
      </c>
      <c r="CP133" s="105">
        <v>758020.97</v>
      </c>
      <c r="CQ133" s="105">
        <v>838020.13</v>
      </c>
      <c r="CR133" s="105">
        <v>762497.01</v>
      </c>
      <c r="CS133" s="105">
        <v>752222.57000000007</v>
      </c>
      <c r="CT133" s="105">
        <v>723864.53</v>
      </c>
      <c r="CU133" s="105">
        <v>742928.23</v>
      </c>
      <c r="CV133" s="105">
        <v>790226.48</v>
      </c>
      <c r="CW133" s="106">
        <v>830946.64</v>
      </c>
      <c r="CX133" s="104">
        <v>787391.93</v>
      </c>
      <c r="CY133" s="105">
        <v>750881.70000000007</v>
      </c>
      <c r="CZ133" s="105">
        <v>778198.57</v>
      </c>
      <c r="DA133" s="105">
        <v>784872.99</v>
      </c>
      <c r="DB133" s="105">
        <v>785529.66</v>
      </c>
      <c r="DC133" s="105">
        <v>767283.89</v>
      </c>
      <c r="DD133" s="105">
        <v>789778.96</v>
      </c>
      <c r="DE133" s="105">
        <v>783083.89</v>
      </c>
      <c r="DF133" s="105">
        <v>634752.02</v>
      </c>
      <c r="DG133" s="105">
        <v>744374.14999999991</v>
      </c>
      <c r="DH133" s="105">
        <v>767245.7300000001</v>
      </c>
      <c r="DI133" s="106">
        <v>787645.36</v>
      </c>
      <c r="DJ133" s="104">
        <v>763272.39999999991</v>
      </c>
      <c r="DK133" s="105">
        <v>831465.28999999992</v>
      </c>
      <c r="DL133" s="105">
        <v>772909.91</v>
      </c>
      <c r="DM133" s="105">
        <v>816645.59000000008</v>
      </c>
      <c r="DN133" s="105">
        <v>767300.45</v>
      </c>
      <c r="DO133" s="105">
        <v>802723.24000000011</v>
      </c>
      <c r="DP133" s="105">
        <v>785125.16</v>
      </c>
      <c r="DQ133" s="105">
        <v>764361.98</v>
      </c>
      <c r="DR133" s="105">
        <v>692017.25</v>
      </c>
      <c r="DS133" s="105">
        <v>837968.17</v>
      </c>
      <c r="DT133" s="105">
        <v>818920.14</v>
      </c>
      <c r="DU133" s="106">
        <v>814676.10000000009</v>
      </c>
      <c r="DV133" s="337">
        <v>769418.02</v>
      </c>
      <c r="DW133" s="337">
        <v>831563.57</v>
      </c>
      <c r="DX133" s="337">
        <v>783624.27</v>
      </c>
      <c r="DY133" s="337">
        <v>819805.42</v>
      </c>
      <c r="DZ133" s="370">
        <v>801750.56</v>
      </c>
      <c r="EA133" s="337">
        <v>799845.83</v>
      </c>
      <c r="EB133" s="373">
        <v>815810.71</v>
      </c>
      <c r="EC133" s="373"/>
      <c r="ED133" s="373"/>
      <c r="EE133" s="373"/>
      <c r="EF133" s="373"/>
      <c r="EG133" s="373"/>
      <c r="EH133" s="376"/>
      <c r="EI133" s="376"/>
      <c r="EJ133" s="376"/>
      <c r="EK133" s="376"/>
      <c r="EL133" s="376"/>
      <c r="EM133" s="376"/>
      <c r="EN133" s="376"/>
      <c r="EO133" s="376"/>
      <c r="EP133" s="376"/>
      <c r="EQ133" s="376"/>
      <c r="ER133" s="376"/>
      <c r="ES133" s="376"/>
      <c r="ET133" s="376"/>
      <c r="EU133" s="376"/>
      <c r="EV133" s="376"/>
      <c r="EW133" s="376"/>
      <c r="EX133" s="376"/>
      <c r="EY133" s="376"/>
      <c r="EZ133" s="376"/>
      <c r="FA133" s="376"/>
      <c r="FB133" s="376"/>
      <c r="FC133" s="376"/>
      <c r="FD133" s="376"/>
      <c r="FE133" s="376"/>
      <c r="FF133" s="376"/>
      <c r="FG133" s="376"/>
      <c r="FH133" s="376"/>
      <c r="FI133" s="376"/>
      <c r="FJ133" s="376"/>
      <c r="FK133" s="376"/>
      <c r="FL133" s="376"/>
      <c r="FM133" s="376"/>
      <c r="FN133" s="376"/>
      <c r="FO133" s="376"/>
      <c r="FP133" s="376"/>
      <c r="FQ133" s="376"/>
      <c r="FR133" s="376"/>
      <c r="FS133" s="376"/>
      <c r="FT133" s="376"/>
      <c r="FU133" s="376"/>
      <c r="FV133" s="376"/>
      <c r="FW133" s="376"/>
      <c r="FX133" s="376"/>
      <c r="FY133" s="376"/>
      <c r="FZ133" s="376"/>
      <c r="GA133" s="376"/>
      <c r="GB133" s="376"/>
      <c r="GC133" s="376"/>
      <c r="GD133" s="376"/>
      <c r="GE133" s="376"/>
      <c r="GF133" s="376"/>
      <c r="GG133" s="376"/>
      <c r="GH133" s="376"/>
      <c r="GI133" s="376"/>
      <c r="GJ133" s="376"/>
      <c r="GK133" s="376"/>
      <c r="GL133" s="376"/>
      <c r="GM133" s="376"/>
      <c r="GN133" s="376"/>
      <c r="GO133" s="376"/>
      <c r="GP133" s="376"/>
      <c r="GQ133" s="376"/>
      <c r="GR133" s="376"/>
      <c r="GS133" s="376"/>
      <c r="GT133" s="376"/>
      <c r="GU133" s="376"/>
      <c r="GV133" s="376"/>
      <c r="GW133" s="376"/>
      <c r="GX133" s="376"/>
      <c r="GY133" s="376"/>
      <c r="GZ133" s="376"/>
      <c r="HA133" s="376"/>
      <c r="HB133" s="376"/>
      <c r="HC133" s="376"/>
      <c r="HD133" s="376"/>
      <c r="HE133" s="376"/>
      <c r="HF133" s="376"/>
      <c r="HG133" s="376"/>
      <c r="HH133" s="376"/>
      <c r="HI133" s="376"/>
      <c r="HJ133" s="376"/>
      <c r="HK133" s="376"/>
      <c r="HL133" s="376"/>
      <c r="HM133" s="376"/>
      <c r="HN133" s="376"/>
      <c r="HO133" s="376"/>
      <c r="HP133" s="376"/>
      <c r="HQ133" s="376"/>
      <c r="HR133" s="376"/>
      <c r="HS133" s="376"/>
      <c r="HT133" s="376"/>
      <c r="HU133" s="376"/>
      <c r="HV133" s="376"/>
      <c r="HW133" s="376"/>
      <c r="HX133" s="376"/>
      <c r="HY133" s="376"/>
      <c r="HZ133" s="376"/>
      <c r="IA133" s="376"/>
      <c r="IB133" s="376"/>
      <c r="IC133" s="376"/>
      <c r="ID133" s="376"/>
      <c r="IE133" s="376"/>
      <c r="IF133" s="376"/>
      <c r="IG133" s="376"/>
      <c r="IH133" s="376"/>
      <c r="II133" s="376"/>
      <c r="IJ133" s="376"/>
      <c r="IK133" s="376"/>
      <c r="IL133" s="376"/>
      <c r="IM133" s="376"/>
      <c r="IN133" s="376"/>
      <c r="IO133" s="376"/>
      <c r="IP133" s="376"/>
      <c r="IQ133" s="376"/>
      <c r="IR133" s="376"/>
      <c r="IS133" s="376"/>
      <c r="IT133" s="376"/>
      <c r="IU133" s="376"/>
      <c r="IV133" s="376"/>
      <c r="IW133" s="376"/>
      <c r="IX133" s="376"/>
      <c r="IY133" s="376"/>
      <c r="IZ133" s="376"/>
      <c r="JA133" s="376"/>
      <c r="JB133" s="376"/>
      <c r="JC133" s="376"/>
      <c r="JD133" s="376"/>
      <c r="JE133" s="376"/>
      <c r="JF133" s="376"/>
      <c r="JG133" s="376"/>
      <c r="JH133" s="376"/>
      <c r="JI133" s="376"/>
      <c r="JJ133" s="376"/>
      <c r="JK133" s="376"/>
      <c r="JL133" s="376"/>
      <c r="JM133" s="376"/>
      <c r="JN133" s="376"/>
      <c r="JO133" s="376"/>
      <c r="JP133" s="376"/>
      <c r="JQ133" s="376"/>
      <c r="JR133" s="376"/>
      <c r="JS133" s="376"/>
      <c r="JT133" s="376"/>
      <c r="JU133" s="376"/>
      <c r="JV133" s="376"/>
      <c r="JW133" s="376"/>
      <c r="JX133" s="376"/>
      <c r="JY133" s="376"/>
      <c r="JZ133" s="376"/>
      <c r="KA133" s="376"/>
      <c r="KB133" s="376"/>
      <c r="KC133" s="376"/>
      <c r="KD133" s="376"/>
      <c r="KE133" s="376"/>
      <c r="KF133" s="376"/>
      <c r="KG133" s="376"/>
      <c r="KH133" s="376"/>
      <c r="KI133" s="376"/>
      <c r="KJ133" s="376"/>
      <c r="KK133" s="376"/>
      <c r="KL133" s="376"/>
      <c r="KM133" s="376"/>
      <c r="KN133" s="376"/>
      <c r="KO133" s="376"/>
      <c r="KP133" s="376"/>
      <c r="KQ133" s="376"/>
      <c r="KR133" s="376"/>
      <c r="KS133" s="376"/>
      <c r="KT133" s="376"/>
      <c r="KU133" s="376"/>
      <c r="KV133" s="376"/>
      <c r="KW133" s="376"/>
      <c r="KX133" s="376"/>
      <c r="KY133" s="376"/>
      <c r="KZ133" s="376"/>
      <c r="LA133" s="376"/>
      <c r="LB133" s="376"/>
      <c r="LC133" s="376"/>
      <c r="LD133" s="376"/>
      <c r="LE133" s="376"/>
      <c r="LF133" s="376"/>
      <c r="LG133" s="376"/>
      <c r="LH133" s="376"/>
      <c r="LI133" s="376"/>
    </row>
    <row r="134" spans="1:321" ht="30">
      <c r="D134" s="74">
        <v>4237</v>
      </c>
      <c r="E134" s="78" t="s">
        <v>276</v>
      </c>
      <c r="F134" s="104"/>
      <c r="G134" s="105"/>
      <c r="H134" s="105"/>
      <c r="I134" s="105"/>
      <c r="J134" s="105"/>
      <c r="K134" s="105"/>
      <c r="L134" s="105"/>
      <c r="M134" s="105"/>
      <c r="N134" s="105"/>
      <c r="O134" s="105"/>
      <c r="P134" s="105"/>
      <c r="Q134" s="106"/>
      <c r="R134" s="104"/>
      <c r="S134" s="105"/>
      <c r="T134" s="105"/>
      <c r="U134" s="105"/>
      <c r="V134" s="105"/>
      <c r="W134" s="105"/>
      <c r="X134" s="105"/>
      <c r="Y134" s="105"/>
      <c r="Z134" s="105"/>
      <c r="AA134" s="105"/>
      <c r="AB134" s="105"/>
      <c r="AC134" s="106"/>
      <c r="AD134" s="104"/>
      <c r="AE134" s="105"/>
      <c r="AF134" s="105"/>
      <c r="AG134" s="105"/>
      <c r="AH134" s="105"/>
      <c r="AI134" s="105"/>
      <c r="AJ134" s="105"/>
      <c r="AK134" s="105"/>
      <c r="AL134" s="105"/>
      <c r="AM134" s="105"/>
      <c r="AN134" s="105"/>
      <c r="AO134" s="106"/>
      <c r="AP134" s="104"/>
      <c r="AQ134" s="105"/>
      <c r="AR134" s="105"/>
      <c r="AS134" s="105"/>
      <c r="AT134" s="105"/>
      <c r="AU134" s="105"/>
      <c r="AV134" s="105"/>
      <c r="AW134" s="105"/>
      <c r="AX134" s="105"/>
      <c r="AY134" s="105"/>
      <c r="AZ134" s="105"/>
      <c r="BA134" s="106"/>
      <c r="BB134" s="104"/>
      <c r="BC134" s="105"/>
      <c r="BD134" s="105"/>
      <c r="BE134" s="105"/>
      <c r="BF134" s="105"/>
      <c r="BG134" s="105"/>
      <c r="BH134" s="105"/>
      <c r="BI134" s="105"/>
      <c r="BJ134" s="105"/>
      <c r="BK134" s="105"/>
      <c r="BL134" s="105"/>
      <c r="BM134" s="106"/>
      <c r="BN134" s="104"/>
      <c r="BO134" s="105"/>
      <c r="BP134" s="105"/>
      <c r="BQ134" s="105"/>
      <c r="BR134" s="105"/>
      <c r="BS134" s="105"/>
      <c r="BT134" s="105"/>
      <c r="BU134" s="105"/>
      <c r="BV134" s="105"/>
      <c r="BW134" s="105"/>
      <c r="BX134" s="105"/>
      <c r="BY134" s="106"/>
      <c r="BZ134" s="104"/>
      <c r="CA134" s="105"/>
      <c r="CB134" s="105"/>
      <c r="CC134" s="105"/>
      <c r="CD134" s="105"/>
      <c r="CE134" s="105"/>
      <c r="CF134" s="105"/>
      <c r="CG134" s="105"/>
      <c r="CH134" s="105"/>
      <c r="CI134" s="105"/>
      <c r="CJ134" s="105"/>
      <c r="CK134" s="105"/>
      <c r="CL134" s="104">
        <v>0</v>
      </c>
      <c r="CM134" s="105">
        <v>0</v>
      </c>
      <c r="CN134" s="105">
        <v>0</v>
      </c>
      <c r="CO134" s="105">
        <v>0</v>
      </c>
      <c r="CP134" s="105">
        <v>0</v>
      </c>
      <c r="CQ134" s="105">
        <v>0</v>
      </c>
      <c r="CR134" s="105">
        <v>0</v>
      </c>
      <c r="CS134" s="105">
        <v>0</v>
      </c>
      <c r="CT134" s="105">
        <v>0</v>
      </c>
      <c r="CU134" s="105">
        <v>0</v>
      </c>
      <c r="CV134" s="105">
        <v>0</v>
      </c>
      <c r="CW134" s="106">
        <v>0</v>
      </c>
      <c r="CX134" s="104">
        <v>0</v>
      </c>
      <c r="CY134" s="105">
        <v>0</v>
      </c>
      <c r="CZ134" s="105">
        <v>0</v>
      </c>
      <c r="DA134" s="105">
        <v>0</v>
      </c>
      <c r="DB134" s="105">
        <v>0</v>
      </c>
      <c r="DC134" s="105">
        <v>0</v>
      </c>
      <c r="DD134" s="105">
        <v>0</v>
      </c>
      <c r="DE134" s="105">
        <v>0</v>
      </c>
      <c r="DF134" s="105">
        <v>0</v>
      </c>
      <c r="DG134" s="105">
        <v>0</v>
      </c>
      <c r="DH134" s="105">
        <v>0</v>
      </c>
      <c r="DI134" s="106">
        <v>0</v>
      </c>
      <c r="DJ134" s="104">
        <v>0</v>
      </c>
      <c r="DK134" s="105">
        <v>0</v>
      </c>
      <c r="DL134" s="105">
        <v>0</v>
      </c>
      <c r="DM134" s="105">
        <v>0</v>
      </c>
      <c r="DN134" s="105">
        <v>0</v>
      </c>
      <c r="DO134" s="105">
        <v>0</v>
      </c>
      <c r="DP134" s="105">
        <v>0</v>
      </c>
      <c r="DQ134" s="105">
        <v>0</v>
      </c>
      <c r="DR134" s="105">
        <v>0</v>
      </c>
      <c r="DS134" s="105">
        <v>0</v>
      </c>
      <c r="DT134" s="105">
        <v>0</v>
      </c>
      <c r="DU134" s="106">
        <v>0</v>
      </c>
      <c r="DV134" s="337">
        <v>0</v>
      </c>
      <c r="DW134" s="337">
        <v>0</v>
      </c>
      <c r="DX134" s="337">
        <v>0</v>
      </c>
      <c r="DY134" s="337">
        <v>0</v>
      </c>
      <c r="DZ134" s="370"/>
      <c r="EB134" s="373"/>
      <c r="EC134" s="373"/>
      <c r="ED134" s="373"/>
      <c r="EE134" s="373"/>
      <c r="EF134" s="373"/>
      <c r="EG134" s="373"/>
      <c r="ET134" s="376"/>
      <c r="EU134" s="376"/>
      <c r="EV134" s="376"/>
      <c r="EW134" s="376"/>
      <c r="EX134" s="376"/>
      <c r="EY134" s="376"/>
      <c r="EZ134" s="376"/>
      <c r="FA134" s="376"/>
      <c r="FB134" s="376"/>
      <c r="FC134" s="376"/>
      <c r="FD134" s="376"/>
      <c r="FE134" s="376"/>
      <c r="FF134" s="376"/>
      <c r="FG134" s="376"/>
      <c r="FH134" s="376"/>
      <c r="FI134" s="376"/>
      <c r="FJ134" s="376"/>
      <c r="FK134" s="376"/>
      <c r="FL134" s="376"/>
      <c r="FM134" s="376"/>
      <c r="FN134" s="376"/>
      <c r="FO134" s="376"/>
      <c r="FP134" s="376"/>
      <c r="FQ134" s="376"/>
      <c r="FR134" s="376"/>
      <c r="FS134" s="376"/>
      <c r="FT134" s="376"/>
      <c r="FU134" s="376"/>
      <c r="FV134" s="376"/>
      <c r="FW134" s="376"/>
      <c r="FX134" s="376"/>
      <c r="FY134" s="376"/>
      <c r="FZ134" s="376"/>
      <c r="GA134" s="376"/>
      <c r="GB134" s="376"/>
      <c r="GC134" s="376"/>
      <c r="GD134" s="376"/>
      <c r="GE134" s="376"/>
      <c r="GF134" s="376"/>
      <c r="GG134" s="376"/>
      <c r="GH134" s="376"/>
      <c r="GI134" s="376"/>
      <c r="GJ134" s="376"/>
      <c r="GK134" s="376"/>
      <c r="GL134" s="376"/>
      <c r="GM134" s="376"/>
      <c r="GN134" s="376"/>
      <c r="GO134" s="376"/>
      <c r="GP134" s="376"/>
      <c r="GQ134" s="376"/>
      <c r="GR134" s="376"/>
      <c r="GS134" s="376"/>
      <c r="GT134" s="376"/>
      <c r="GU134" s="376"/>
      <c r="GV134" s="376"/>
      <c r="GW134" s="376"/>
      <c r="GX134" s="376"/>
      <c r="GY134" s="376"/>
      <c r="GZ134" s="376"/>
      <c r="HA134" s="376"/>
      <c r="HB134" s="376"/>
      <c r="HC134" s="376"/>
      <c r="HD134" s="376"/>
      <c r="HE134" s="376"/>
      <c r="HF134" s="376"/>
      <c r="HG134" s="376"/>
      <c r="HH134" s="376"/>
      <c r="HI134" s="376"/>
      <c r="HJ134" s="376"/>
      <c r="HK134" s="376"/>
      <c r="HL134" s="376"/>
      <c r="HM134" s="376"/>
      <c r="HN134" s="376"/>
      <c r="HO134" s="376"/>
      <c r="HP134" s="376"/>
      <c r="HQ134" s="376"/>
      <c r="HR134" s="376"/>
      <c r="HS134" s="376"/>
      <c r="HT134" s="376"/>
      <c r="HU134" s="376"/>
      <c r="HV134" s="376"/>
      <c r="HW134" s="376"/>
      <c r="HX134" s="376"/>
      <c r="HY134" s="376"/>
      <c r="HZ134" s="376"/>
      <c r="IA134" s="376"/>
      <c r="IB134" s="376"/>
      <c r="IC134" s="376"/>
      <c r="ID134" s="376"/>
      <c r="IE134" s="376"/>
      <c r="IF134" s="376"/>
      <c r="IG134" s="376"/>
      <c r="IH134" s="376"/>
      <c r="II134" s="376"/>
      <c r="IJ134" s="376"/>
      <c r="IK134" s="376"/>
      <c r="IL134" s="376"/>
      <c r="IM134" s="376"/>
      <c r="IN134" s="376"/>
      <c r="IO134" s="376"/>
      <c r="IP134" s="376"/>
      <c r="IQ134" s="376"/>
      <c r="IR134" s="376"/>
      <c r="IS134" s="376"/>
      <c r="IT134" s="376"/>
      <c r="IU134" s="376"/>
      <c r="IV134" s="376"/>
      <c r="IW134" s="376"/>
      <c r="IX134" s="376"/>
      <c r="IY134" s="376"/>
      <c r="IZ134" s="376"/>
      <c r="JA134" s="376"/>
      <c r="JB134" s="376"/>
      <c r="JC134" s="376"/>
      <c r="JD134" s="376"/>
      <c r="JE134" s="376"/>
      <c r="JF134" s="376"/>
      <c r="JG134" s="376"/>
      <c r="JH134" s="376"/>
      <c r="JI134" s="376"/>
      <c r="JJ134" s="376"/>
      <c r="JK134" s="376"/>
      <c r="JL134" s="376"/>
      <c r="JM134" s="376"/>
      <c r="JN134" s="376"/>
      <c r="JO134" s="376"/>
      <c r="JP134" s="376"/>
      <c r="JQ134" s="376"/>
      <c r="JR134" s="376"/>
      <c r="JS134" s="376"/>
      <c r="JT134" s="376"/>
      <c r="JU134" s="376"/>
      <c r="JV134" s="376"/>
      <c r="JW134" s="376"/>
      <c r="JX134" s="376"/>
      <c r="JY134" s="376"/>
      <c r="JZ134" s="376"/>
      <c r="KA134" s="376"/>
      <c r="KB134" s="376"/>
      <c r="KC134" s="376"/>
      <c r="KD134" s="376"/>
      <c r="KE134" s="376"/>
      <c r="KF134" s="376"/>
      <c r="KG134" s="376"/>
      <c r="KH134" s="376"/>
      <c r="KI134" s="376"/>
      <c r="KJ134" s="376"/>
      <c r="KK134" s="376"/>
      <c r="KL134" s="376"/>
      <c r="KM134" s="376"/>
      <c r="KN134" s="376"/>
      <c r="KO134" s="376"/>
      <c r="KP134" s="376"/>
      <c r="KQ134" s="376"/>
      <c r="KR134" s="376"/>
      <c r="KS134" s="376"/>
      <c r="KT134" s="376"/>
      <c r="KU134" s="376"/>
      <c r="KV134" s="376"/>
      <c r="KW134" s="376"/>
      <c r="KX134" s="376"/>
      <c r="KY134" s="376"/>
      <c r="KZ134" s="376"/>
      <c r="LA134" s="376"/>
      <c r="LB134" s="376"/>
      <c r="LC134" s="376"/>
      <c r="LD134" s="376"/>
      <c r="LE134" s="376"/>
      <c r="LF134" s="376"/>
      <c r="LG134" s="376"/>
      <c r="LH134" s="376"/>
      <c r="LI134" s="376"/>
    </row>
    <row r="135" spans="1:321" ht="30">
      <c r="C135" s="74">
        <v>424</v>
      </c>
      <c r="D135" s="74">
        <v>424</v>
      </c>
      <c r="E135" s="78" t="s">
        <v>278</v>
      </c>
      <c r="F135" s="104"/>
      <c r="G135" s="105"/>
      <c r="H135" s="105"/>
      <c r="I135" s="105"/>
      <c r="J135" s="105"/>
      <c r="K135" s="105"/>
      <c r="L135" s="105"/>
      <c r="M135" s="105"/>
      <c r="N135" s="105"/>
      <c r="O135" s="105"/>
      <c r="P135" s="105"/>
      <c r="Q135" s="106"/>
      <c r="R135" s="104"/>
      <c r="S135" s="105"/>
      <c r="T135" s="105"/>
      <c r="U135" s="105"/>
      <c r="V135" s="105"/>
      <c r="W135" s="105"/>
      <c r="X135" s="105"/>
      <c r="Y135" s="105"/>
      <c r="Z135" s="105"/>
      <c r="AA135" s="105"/>
      <c r="AB135" s="105"/>
      <c r="AC135" s="106"/>
      <c r="AD135" s="104"/>
      <c r="AE135" s="105"/>
      <c r="AF135" s="105"/>
      <c r="AG135" s="105"/>
      <c r="AH135" s="105"/>
      <c r="AI135" s="105"/>
      <c r="AJ135" s="105"/>
      <c r="AK135" s="105"/>
      <c r="AL135" s="105"/>
      <c r="AM135" s="105"/>
      <c r="AN135" s="105"/>
      <c r="AO135" s="106"/>
      <c r="AP135" s="104"/>
      <c r="AQ135" s="105"/>
      <c r="AR135" s="105"/>
      <c r="AS135" s="105"/>
      <c r="AT135" s="105"/>
      <c r="AU135" s="105"/>
      <c r="AV135" s="105"/>
      <c r="AW135" s="105"/>
      <c r="AX135" s="105"/>
      <c r="AY135" s="105"/>
      <c r="AZ135" s="105"/>
      <c r="BA135" s="106"/>
      <c r="BB135" s="104"/>
      <c r="BC135" s="105"/>
      <c r="BD135" s="105"/>
      <c r="BE135" s="105"/>
      <c r="BF135" s="105"/>
      <c r="BG135" s="105"/>
      <c r="BH135" s="105"/>
      <c r="BI135" s="105"/>
      <c r="BJ135" s="105"/>
      <c r="BK135" s="105"/>
      <c r="BL135" s="105"/>
      <c r="BM135" s="106"/>
      <c r="BN135" s="104"/>
      <c r="BO135" s="105"/>
      <c r="BP135" s="105"/>
      <c r="BQ135" s="105"/>
      <c r="BR135" s="105"/>
      <c r="BS135" s="105"/>
      <c r="BT135" s="105"/>
      <c r="BU135" s="105"/>
      <c r="BV135" s="105"/>
      <c r="BW135" s="105"/>
      <c r="BX135" s="105"/>
      <c r="BY135" s="106"/>
      <c r="BZ135" s="104"/>
      <c r="CA135" s="105"/>
      <c r="CB135" s="105"/>
      <c r="CC135" s="105"/>
      <c r="CD135" s="105"/>
      <c r="CE135" s="105"/>
      <c r="CF135" s="105"/>
      <c r="CG135" s="105"/>
      <c r="CH135" s="105"/>
      <c r="CI135" s="105"/>
      <c r="CJ135" s="105"/>
      <c r="CK135" s="105"/>
      <c r="CL135" s="104">
        <v>639432.91000000015</v>
      </c>
      <c r="CM135" s="105">
        <v>1579093.2500000002</v>
      </c>
      <c r="CN135" s="105">
        <v>626460.35000000009</v>
      </c>
      <c r="CO135" s="105">
        <v>1544704.7100000004</v>
      </c>
      <c r="CP135" s="105">
        <v>1166317.4599999997</v>
      </c>
      <c r="CQ135" s="105">
        <v>678250.89000000025</v>
      </c>
      <c r="CR135" s="105">
        <v>1306714.3699999999</v>
      </c>
      <c r="CS135" s="105">
        <v>1105331.22</v>
      </c>
      <c r="CT135" s="105">
        <v>1786629.0099999988</v>
      </c>
      <c r="CU135" s="105">
        <v>1261101.8699999999</v>
      </c>
      <c r="CV135" s="105">
        <v>1076426.2</v>
      </c>
      <c r="CW135" s="106">
        <v>2021633.8499999987</v>
      </c>
      <c r="CX135" s="104">
        <v>1293482.7299999997</v>
      </c>
      <c r="CY135" s="105">
        <v>1086849.98</v>
      </c>
      <c r="CZ135" s="105">
        <v>818430.35000000021</v>
      </c>
      <c r="DA135" s="105">
        <v>1570673.3899999997</v>
      </c>
      <c r="DB135" s="105">
        <v>1228987.79</v>
      </c>
      <c r="DC135" s="105">
        <v>1337111.7700000003</v>
      </c>
      <c r="DD135" s="105">
        <v>1115187.44</v>
      </c>
      <c r="DE135" s="105">
        <v>1756755.5599999998</v>
      </c>
      <c r="DF135" s="105">
        <v>609320.99</v>
      </c>
      <c r="DG135" s="105">
        <v>1504324.0299999996</v>
      </c>
      <c r="DH135" s="105">
        <v>1467582.65</v>
      </c>
      <c r="DI135" s="106">
        <v>1426429.0600000005</v>
      </c>
      <c r="DJ135" s="104">
        <v>2071244.14</v>
      </c>
      <c r="DK135" s="105">
        <v>1199019.9400000002</v>
      </c>
      <c r="DL135" s="105">
        <v>1102979.5</v>
      </c>
      <c r="DM135" s="105">
        <v>1146889.2000000004</v>
      </c>
      <c r="DN135" s="105">
        <v>1220185.26</v>
      </c>
      <c r="DO135" s="105">
        <v>594321.54</v>
      </c>
      <c r="DP135" s="105">
        <v>1273205.0199999998</v>
      </c>
      <c r="DQ135" s="105">
        <v>1006470.19</v>
      </c>
      <c r="DR135" s="105">
        <v>1242793.6300000001</v>
      </c>
      <c r="DS135" s="105">
        <v>1182832.1200000001</v>
      </c>
      <c r="DT135" s="105">
        <v>745599.45999999985</v>
      </c>
      <c r="DU135" s="106">
        <v>1664459.9999999995</v>
      </c>
      <c r="DV135" s="337">
        <v>1150369.68</v>
      </c>
      <c r="DW135" s="337">
        <v>923381.67999999959</v>
      </c>
      <c r="DX135" s="337">
        <v>1480160.7099999995</v>
      </c>
      <c r="DY135" s="337">
        <v>951748.64000000013</v>
      </c>
      <c r="DZ135" s="370">
        <v>1197411.44</v>
      </c>
      <c r="EA135" s="370">
        <v>1025179.4</v>
      </c>
      <c r="EB135" s="373">
        <v>630668.05000000005</v>
      </c>
      <c r="EC135" s="380">
        <v>1198731.9099999999</v>
      </c>
      <c r="ED135" s="373">
        <v>1323846.92</v>
      </c>
      <c r="EE135" s="373">
        <v>1613956.28</v>
      </c>
      <c r="EF135" s="373">
        <v>1810820.34</v>
      </c>
      <c r="EG135" s="373">
        <v>2973474.95</v>
      </c>
      <c r="EH135" s="376">
        <v>202511.01</v>
      </c>
      <c r="EI135" s="376">
        <v>1122393.47</v>
      </c>
      <c r="EJ135" s="376">
        <v>2105961.34</v>
      </c>
      <c r="EK135" s="376">
        <v>1278855.19</v>
      </c>
      <c r="EL135" s="376">
        <v>1134813.47</v>
      </c>
      <c r="EM135" s="376">
        <v>1335830.71</v>
      </c>
      <c r="EN135" s="376">
        <v>1666149.56</v>
      </c>
      <c r="EO135" s="376">
        <v>1463570.61</v>
      </c>
      <c r="EP135" s="376">
        <v>1518302.55</v>
      </c>
      <c r="EQ135" s="376">
        <v>1424217.95</v>
      </c>
      <c r="ER135" s="376">
        <v>1512893.76</v>
      </c>
      <c r="ES135" s="376">
        <v>1723879.49</v>
      </c>
      <c r="ET135" s="376">
        <v>1365364.87</v>
      </c>
      <c r="EU135" s="376">
        <v>1602918.54</v>
      </c>
      <c r="EV135" s="376">
        <v>2368731.41</v>
      </c>
      <c r="EW135" s="376">
        <v>425632.96</v>
      </c>
      <c r="EX135" s="376">
        <v>1118465.46</v>
      </c>
      <c r="EY135" s="376">
        <v>2503607.61</v>
      </c>
      <c r="EZ135" s="376">
        <v>1103217.6599999999</v>
      </c>
      <c r="FA135" s="376">
        <v>1728889.83</v>
      </c>
      <c r="FB135" s="376">
        <v>1736713.62</v>
      </c>
      <c r="FC135" s="376">
        <v>1661059.04</v>
      </c>
      <c r="FD135" s="376">
        <v>2052677.16</v>
      </c>
      <c r="FE135" s="376">
        <v>2337551.12</v>
      </c>
      <c r="FF135" s="376">
        <v>1579079.63</v>
      </c>
      <c r="FG135" s="376"/>
      <c r="FH135" s="376"/>
      <c r="FI135" s="376"/>
      <c r="FJ135" s="376"/>
      <c r="FK135" s="376"/>
      <c r="FL135" s="376"/>
      <c r="FM135" s="376"/>
      <c r="FN135" s="376"/>
      <c r="FO135" s="376"/>
      <c r="FP135" s="376"/>
      <c r="FQ135" s="376"/>
      <c r="FR135" s="376"/>
      <c r="FS135" s="376"/>
      <c r="FT135" s="376"/>
      <c r="FU135" s="376"/>
      <c r="FV135" s="376"/>
      <c r="FW135" s="376"/>
      <c r="FX135" s="376"/>
      <c r="FY135" s="376"/>
      <c r="FZ135" s="376"/>
      <c r="GA135" s="376"/>
      <c r="GB135" s="376"/>
      <c r="GC135" s="376"/>
      <c r="GD135" s="376"/>
      <c r="GE135" s="376"/>
      <c r="GF135" s="376"/>
      <c r="GG135" s="376"/>
      <c r="GH135" s="376"/>
      <c r="GI135" s="376"/>
      <c r="GJ135" s="376"/>
      <c r="GK135" s="376"/>
      <c r="GL135" s="376"/>
      <c r="GM135" s="376"/>
      <c r="GN135" s="376"/>
      <c r="GO135" s="376"/>
      <c r="GP135" s="376"/>
      <c r="GQ135" s="376"/>
      <c r="GR135" s="376"/>
      <c r="GS135" s="376"/>
      <c r="GT135" s="376"/>
      <c r="GU135" s="376"/>
      <c r="GV135" s="376"/>
      <c r="GW135" s="376"/>
      <c r="GX135" s="376"/>
      <c r="GY135" s="376"/>
      <c r="GZ135" s="376"/>
      <c r="HA135" s="376"/>
      <c r="HB135" s="376"/>
      <c r="HC135" s="376"/>
      <c r="HD135" s="376"/>
      <c r="HE135" s="376"/>
      <c r="HF135" s="376"/>
      <c r="HG135" s="376"/>
      <c r="HH135" s="376"/>
      <c r="HI135" s="376"/>
      <c r="HJ135" s="376"/>
      <c r="HK135" s="376"/>
      <c r="HL135" s="376"/>
      <c r="HM135" s="376"/>
      <c r="HN135" s="376"/>
      <c r="HO135" s="376"/>
      <c r="HP135" s="376"/>
      <c r="HQ135" s="376"/>
      <c r="HR135" s="376"/>
      <c r="HS135" s="376"/>
      <c r="HT135" s="376"/>
      <c r="HU135" s="376"/>
      <c r="HV135" s="376"/>
      <c r="HW135" s="376"/>
      <c r="HX135" s="376"/>
      <c r="HY135" s="376"/>
      <c r="HZ135" s="376"/>
      <c r="IA135" s="376"/>
      <c r="IB135" s="376"/>
      <c r="IC135" s="376"/>
      <c r="ID135" s="376"/>
      <c r="IE135" s="376"/>
      <c r="IF135" s="376"/>
      <c r="IG135" s="376"/>
      <c r="IH135" s="376"/>
      <c r="II135" s="376"/>
      <c r="IJ135" s="376"/>
      <c r="IK135" s="376"/>
      <c r="IL135" s="376"/>
      <c r="IM135" s="376"/>
      <c r="IN135" s="376"/>
      <c r="IO135" s="376"/>
      <c r="IP135" s="376"/>
      <c r="IQ135" s="376"/>
      <c r="IR135" s="376"/>
      <c r="IS135" s="376"/>
      <c r="IT135" s="376"/>
      <c r="IU135" s="376"/>
      <c r="IV135" s="376"/>
      <c r="IW135" s="376"/>
      <c r="IX135" s="376"/>
      <c r="IY135" s="376"/>
      <c r="IZ135" s="376"/>
      <c r="JA135" s="376"/>
      <c r="JB135" s="376"/>
      <c r="JC135" s="376"/>
      <c r="JD135" s="376"/>
      <c r="JE135" s="376"/>
      <c r="JF135" s="376"/>
      <c r="JG135" s="376"/>
      <c r="JH135" s="376"/>
      <c r="JI135" s="376"/>
      <c r="JJ135" s="376"/>
      <c r="JK135" s="376"/>
      <c r="JL135" s="376"/>
      <c r="JM135" s="376"/>
      <c r="JN135" s="376"/>
      <c r="JO135" s="376"/>
      <c r="JP135" s="376"/>
      <c r="JQ135" s="376"/>
      <c r="JR135" s="376"/>
      <c r="JS135" s="376"/>
      <c r="JT135" s="376"/>
      <c r="JU135" s="376"/>
      <c r="JV135" s="376"/>
      <c r="JW135" s="376"/>
      <c r="JX135" s="376"/>
      <c r="JY135" s="376"/>
      <c r="JZ135" s="376"/>
      <c r="KA135" s="376"/>
      <c r="KB135" s="376"/>
      <c r="KC135" s="376"/>
      <c r="KD135" s="376"/>
      <c r="KE135" s="376"/>
      <c r="KF135" s="376"/>
      <c r="KG135" s="376"/>
      <c r="KH135" s="376"/>
      <c r="KI135" s="376"/>
      <c r="KJ135" s="376"/>
      <c r="KK135" s="376"/>
      <c r="KL135" s="376"/>
      <c r="KM135" s="376"/>
      <c r="KN135" s="376"/>
      <c r="KO135" s="376"/>
      <c r="KP135" s="376"/>
      <c r="KQ135" s="376"/>
      <c r="KR135" s="376"/>
      <c r="KS135" s="376"/>
      <c r="KT135" s="376"/>
      <c r="KU135" s="376"/>
      <c r="KV135" s="376"/>
      <c r="KW135" s="376"/>
      <c r="KX135" s="376"/>
      <c r="KY135" s="376"/>
      <c r="KZ135" s="376"/>
      <c r="LA135" s="376"/>
      <c r="LB135" s="376"/>
      <c r="LC135" s="376"/>
      <c r="LD135" s="376"/>
      <c r="LE135" s="376"/>
      <c r="LF135" s="376"/>
      <c r="LG135" s="376"/>
      <c r="LH135" s="376"/>
      <c r="LI135" s="376"/>
    </row>
    <row r="136" spans="1:321">
      <c r="D136" s="74">
        <v>4241</v>
      </c>
      <c r="E136" s="78" t="s">
        <v>280</v>
      </c>
      <c r="F136" s="104"/>
      <c r="G136" s="105"/>
      <c r="H136" s="105"/>
      <c r="I136" s="105"/>
      <c r="J136" s="105"/>
      <c r="K136" s="105"/>
      <c r="L136" s="105"/>
      <c r="M136" s="105"/>
      <c r="N136" s="105"/>
      <c r="O136" s="105"/>
      <c r="P136" s="105"/>
      <c r="Q136" s="106"/>
      <c r="R136" s="104"/>
      <c r="S136" s="105"/>
      <c r="T136" s="105"/>
      <c r="U136" s="105"/>
      <c r="V136" s="105"/>
      <c r="W136" s="105"/>
      <c r="X136" s="105"/>
      <c r="Y136" s="105"/>
      <c r="Z136" s="105"/>
      <c r="AA136" s="105"/>
      <c r="AB136" s="105"/>
      <c r="AC136" s="106"/>
      <c r="AD136" s="104"/>
      <c r="AE136" s="105"/>
      <c r="AF136" s="105"/>
      <c r="AG136" s="105"/>
      <c r="AH136" s="105"/>
      <c r="AI136" s="105"/>
      <c r="AJ136" s="105"/>
      <c r="AK136" s="105"/>
      <c r="AL136" s="105"/>
      <c r="AM136" s="105"/>
      <c r="AN136" s="105"/>
      <c r="AO136" s="106"/>
      <c r="AP136" s="104"/>
      <c r="AQ136" s="105"/>
      <c r="AR136" s="105"/>
      <c r="AS136" s="105"/>
      <c r="AT136" s="105"/>
      <c r="AU136" s="105"/>
      <c r="AV136" s="105"/>
      <c r="AW136" s="105"/>
      <c r="AX136" s="105"/>
      <c r="AY136" s="105"/>
      <c r="AZ136" s="105"/>
      <c r="BA136" s="106"/>
      <c r="BB136" s="104"/>
      <c r="BC136" s="105"/>
      <c r="BD136" s="105"/>
      <c r="BE136" s="105"/>
      <c r="BF136" s="105"/>
      <c r="BG136" s="105"/>
      <c r="BH136" s="105"/>
      <c r="BI136" s="105"/>
      <c r="BJ136" s="105"/>
      <c r="BK136" s="105"/>
      <c r="BL136" s="105"/>
      <c r="BM136" s="106"/>
      <c r="BN136" s="104"/>
      <c r="BO136" s="105"/>
      <c r="BP136" s="105"/>
      <c r="BQ136" s="105"/>
      <c r="BR136" s="105"/>
      <c r="BS136" s="105"/>
      <c r="BT136" s="105"/>
      <c r="BU136" s="105"/>
      <c r="BV136" s="105"/>
      <c r="BW136" s="105"/>
      <c r="BX136" s="105"/>
      <c r="BY136" s="106"/>
      <c r="BZ136" s="104"/>
      <c r="CA136" s="105"/>
      <c r="CB136" s="105"/>
      <c r="CC136" s="105"/>
      <c r="CD136" s="105"/>
      <c r="CE136" s="105"/>
      <c r="CF136" s="105"/>
      <c r="CG136" s="105"/>
      <c r="CH136" s="105"/>
      <c r="CI136" s="105"/>
      <c r="CJ136" s="105"/>
      <c r="CK136" s="105"/>
      <c r="CL136" s="104">
        <v>639432.91000000015</v>
      </c>
      <c r="CM136" s="105">
        <v>1579093.2500000002</v>
      </c>
      <c r="CN136" s="105">
        <v>626460.35000000009</v>
      </c>
      <c r="CO136" s="105">
        <v>1544704.7100000004</v>
      </c>
      <c r="CP136" s="105">
        <v>1166317.4599999997</v>
      </c>
      <c r="CQ136" s="105">
        <v>678250.89000000025</v>
      </c>
      <c r="CR136" s="105">
        <v>1306714.3699999999</v>
      </c>
      <c r="CS136" s="105">
        <v>1105331.22</v>
      </c>
      <c r="CT136" s="105">
        <v>1786629.0099999988</v>
      </c>
      <c r="CU136" s="105">
        <v>1261101.8699999999</v>
      </c>
      <c r="CV136" s="105">
        <v>1076426.2</v>
      </c>
      <c r="CW136" s="106">
        <v>2021633.8499999987</v>
      </c>
      <c r="CX136" s="104">
        <v>1293482.7299999997</v>
      </c>
      <c r="CY136" s="105">
        <v>1086849.98</v>
      </c>
      <c r="CZ136" s="105">
        <v>818430.35000000021</v>
      </c>
      <c r="DA136" s="105">
        <v>1570673.3899999997</v>
      </c>
      <c r="DB136" s="105">
        <v>1228987.79</v>
      </c>
      <c r="DC136" s="105">
        <v>1337111.7700000003</v>
      </c>
      <c r="DD136" s="105">
        <v>1115187.44</v>
      </c>
      <c r="DE136" s="105">
        <v>1756755.5599999998</v>
      </c>
      <c r="DF136" s="105">
        <v>609320.99</v>
      </c>
      <c r="DG136" s="105">
        <v>1504324.0299999996</v>
      </c>
      <c r="DH136" s="105">
        <v>1467582.65</v>
      </c>
      <c r="DI136" s="106">
        <v>1426429.0600000005</v>
      </c>
      <c r="DJ136" s="104">
        <v>2071244.14</v>
      </c>
      <c r="DK136" s="105">
        <v>1199019.9400000002</v>
      </c>
      <c r="DL136" s="105">
        <v>1102979.5</v>
      </c>
      <c r="DM136" s="105">
        <v>1146889.2000000004</v>
      </c>
      <c r="DN136" s="105">
        <v>1220185.26</v>
      </c>
      <c r="DO136" s="105">
        <v>594321.54</v>
      </c>
      <c r="DP136" s="105">
        <v>1273205.0199999998</v>
      </c>
      <c r="DQ136" s="105">
        <v>1006470.19</v>
      </c>
      <c r="DR136" s="105">
        <v>1242793.6300000001</v>
      </c>
      <c r="DS136" s="105">
        <v>1182832.1200000001</v>
      </c>
      <c r="DT136" s="105">
        <v>745599.45999999985</v>
      </c>
      <c r="DU136" s="106">
        <v>1664459.9999999995</v>
      </c>
      <c r="DV136" s="337">
        <v>1150369.68</v>
      </c>
      <c r="DW136" s="337">
        <v>923381.67999999959</v>
      </c>
      <c r="DX136" s="337">
        <v>1480160.7099999995</v>
      </c>
      <c r="DY136" s="337">
        <v>951748.64000000013</v>
      </c>
      <c r="DZ136" s="370">
        <v>1197411.44</v>
      </c>
      <c r="EB136" s="373"/>
      <c r="EC136" s="373"/>
      <c r="ED136" s="373"/>
      <c r="EE136" s="373"/>
      <c r="EF136" s="373"/>
      <c r="EG136" s="373"/>
      <c r="ET136" s="376"/>
      <c r="EU136" s="376"/>
      <c r="EV136" s="376"/>
      <c r="EW136" s="376"/>
      <c r="EX136" s="376"/>
      <c r="EY136" s="376"/>
      <c r="EZ136" s="376"/>
      <c r="FA136" s="376"/>
      <c r="FB136" s="376"/>
      <c r="FC136" s="376"/>
      <c r="FD136" s="376"/>
      <c r="FE136" s="376"/>
      <c r="FF136" s="376"/>
      <c r="FG136" s="376"/>
      <c r="FH136" s="376"/>
      <c r="FI136" s="376"/>
      <c r="FJ136" s="376"/>
      <c r="FK136" s="376"/>
      <c r="FL136" s="376"/>
      <c r="FM136" s="376"/>
      <c r="FN136" s="376"/>
      <c r="FO136" s="376"/>
      <c r="FP136" s="376"/>
      <c r="FQ136" s="376"/>
      <c r="FR136" s="376"/>
      <c r="FS136" s="376"/>
      <c r="FT136" s="376"/>
      <c r="FU136" s="376"/>
      <c r="FV136" s="376"/>
      <c r="FW136" s="376"/>
      <c r="FX136" s="376"/>
      <c r="FY136" s="376"/>
      <c r="FZ136" s="376"/>
      <c r="GA136" s="376"/>
      <c r="GB136" s="376"/>
      <c r="GC136" s="376"/>
      <c r="GD136" s="376"/>
      <c r="GE136" s="376"/>
      <c r="GF136" s="376"/>
      <c r="GG136" s="376"/>
      <c r="GH136" s="376"/>
      <c r="GI136" s="376"/>
      <c r="GJ136" s="376"/>
      <c r="GK136" s="376"/>
      <c r="GL136" s="376"/>
      <c r="GM136" s="376"/>
      <c r="GN136" s="376"/>
      <c r="GO136" s="376"/>
      <c r="GP136" s="376"/>
      <c r="GQ136" s="376"/>
      <c r="GR136" s="376"/>
      <c r="GS136" s="376"/>
      <c r="GT136" s="376"/>
      <c r="GU136" s="376"/>
      <c r="GV136" s="376"/>
      <c r="GW136" s="376"/>
      <c r="GX136" s="376"/>
      <c r="GY136" s="376"/>
      <c r="GZ136" s="376"/>
      <c r="HA136" s="376"/>
      <c r="HB136" s="376"/>
      <c r="HC136" s="376"/>
      <c r="HD136" s="376"/>
      <c r="HE136" s="376"/>
      <c r="HF136" s="376"/>
      <c r="HG136" s="376"/>
      <c r="HH136" s="376"/>
      <c r="HI136" s="376"/>
      <c r="HJ136" s="376"/>
      <c r="HK136" s="376"/>
      <c r="HL136" s="376"/>
      <c r="HM136" s="376"/>
      <c r="HN136" s="376"/>
      <c r="HO136" s="376"/>
      <c r="HP136" s="376"/>
      <c r="HQ136" s="376"/>
      <c r="HR136" s="376"/>
      <c r="HS136" s="376"/>
      <c r="HT136" s="376"/>
      <c r="HU136" s="376"/>
      <c r="HV136" s="376"/>
      <c r="HW136" s="376"/>
      <c r="HX136" s="376"/>
      <c r="HY136" s="376"/>
      <c r="HZ136" s="376"/>
      <c r="IA136" s="376"/>
      <c r="IB136" s="376"/>
      <c r="IC136" s="376"/>
      <c r="ID136" s="376"/>
      <c r="IE136" s="376"/>
      <c r="IF136" s="376"/>
      <c r="IG136" s="376"/>
      <c r="IH136" s="376"/>
      <c r="II136" s="376"/>
      <c r="IJ136" s="376"/>
      <c r="IK136" s="376"/>
      <c r="IL136" s="376"/>
      <c r="IM136" s="376"/>
      <c r="IN136" s="376"/>
      <c r="IO136" s="376"/>
      <c r="IP136" s="376"/>
      <c r="IQ136" s="376"/>
      <c r="IR136" s="376"/>
      <c r="IS136" s="376"/>
      <c r="IT136" s="376"/>
      <c r="IU136" s="376"/>
      <c r="IV136" s="376"/>
      <c r="IW136" s="376"/>
      <c r="IX136" s="376"/>
      <c r="IY136" s="376"/>
      <c r="IZ136" s="376"/>
      <c r="JA136" s="376"/>
      <c r="JB136" s="376"/>
      <c r="JC136" s="376"/>
      <c r="JD136" s="376"/>
      <c r="JE136" s="376"/>
      <c r="JF136" s="376"/>
      <c r="JG136" s="376"/>
      <c r="JH136" s="376"/>
      <c r="JI136" s="376"/>
      <c r="JJ136" s="376"/>
      <c r="JK136" s="376"/>
      <c r="JL136" s="376"/>
      <c r="JM136" s="376"/>
      <c r="JN136" s="376"/>
      <c r="JO136" s="376"/>
      <c r="JP136" s="376"/>
      <c r="JQ136" s="376"/>
      <c r="JR136" s="376"/>
      <c r="JS136" s="376"/>
      <c r="JT136" s="376"/>
      <c r="JU136" s="376"/>
      <c r="JV136" s="376"/>
      <c r="JW136" s="376"/>
      <c r="JX136" s="376"/>
      <c r="JY136" s="376"/>
      <c r="JZ136" s="376"/>
      <c r="KA136" s="376"/>
      <c r="KB136" s="376"/>
      <c r="KC136" s="376"/>
      <c r="KD136" s="376"/>
      <c r="KE136" s="376"/>
      <c r="KF136" s="376"/>
      <c r="KG136" s="376"/>
      <c r="KH136" s="376"/>
      <c r="KI136" s="376"/>
      <c r="KJ136" s="376"/>
      <c r="KK136" s="376"/>
      <c r="KL136" s="376"/>
      <c r="KM136" s="376"/>
      <c r="KN136" s="376"/>
      <c r="KO136" s="376"/>
      <c r="KP136" s="376"/>
      <c r="KQ136" s="376"/>
      <c r="KR136" s="376"/>
      <c r="KS136" s="376"/>
      <c r="KT136" s="376"/>
      <c r="KU136" s="376"/>
      <c r="KV136" s="376"/>
      <c r="KW136" s="376"/>
      <c r="KX136" s="376"/>
      <c r="KY136" s="376"/>
      <c r="KZ136" s="376"/>
      <c r="LA136" s="376"/>
      <c r="LB136" s="376"/>
      <c r="LC136" s="376"/>
      <c r="LD136" s="376"/>
      <c r="LE136" s="376"/>
      <c r="LF136" s="376"/>
      <c r="LG136" s="376"/>
      <c r="LH136" s="376"/>
      <c r="LI136" s="376"/>
    </row>
    <row r="137" spans="1:321" ht="30">
      <c r="C137" s="74">
        <v>425</v>
      </c>
      <c r="D137" s="74">
        <v>425</v>
      </c>
      <c r="E137" s="78" t="s">
        <v>282</v>
      </c>
      <c r="F137" s="104"/>
      <c r="G137" s="105"/>
      <c r="H137" s="105"/>
      <c r="I137" s="105"/>
      <c r="J137" s="105"/>
      <c r="K137" s="105"/>
      <c r="L137" s="105"/>
      <c r="M137" s="105"/>
      <c r="N137" s="105"/>
      <c r="O137" s="105"/>
      <c r="P137" s="105"/>
      <c r="Q137" s="106"/>
      <c r="R137" s="104"/>
      <c r="S137" s="105"/>
      <c r="T137" s="105"/>
      <c r="U137" s="105"/>
      <c r="V137" s="105"/>
      <c r="W137" s="105"/>
      <c r="X137" s="105"/>
      <c r="Y137" s="105"/>
      <c r="Z137" s="105"/>
      <c r="AA137" s="105"/>
      <c r="AB137" s="105"/>
      <c r="AC137" s="106"/>
      <c r="AD137" s="104"/>
      <c r="AE137" s="105"/>
      <c r="AF137" s="105"/>
      <c r="AG137" s="105"/>
      <c r="AH137" s="105"/>
      <c r="AI137" s="105"/>
      <c r="AJ137" s="105"/>
      <c r="AK137" s="105"/>
      <c r="AL137" s="105"/>
      <c r="AM137" s="105"/>
      <c r="AN137" s="105"/>
      <c r="AO137" s="106"/>
      <c r="AP137" s="104"/>
      <c r="AQ137" s="105"/>
      <c r="AR137" s="105"/>
      <c r="AS137" s="105"/>
      <c r="AT137" s="105"/>
      <c r="AU137" s="105"/>
      <c r="AV137" s="105"/>
      <c r="AW137" s="105"/>
      <c r="AX137" s="105"/>
      <c r="AY137" s="105"/>
      <c r="AZ137" s="105"/>
      <c r="BA137" s="106"/>
      <c r="BB137" s="104"/>
      <c r="BC137" s="105"/>
      <c r="BD137" s="105"/>
      <c r="BE137" s="105"/>
      <c r="BF137" s="105"/>
      <c r="BG137" s="105"/>
      <c r="BH137" s="105"/>
      <c r="BI137" s="105"/>
      <c r="BJ137" s="105"/>
      <c r="BK137" s="105"/>
      <c r="BL137" s="105"/>
      <c r="BM137" s="106"/>
      <c r="BN137" s="104"/>
      <c r="BO137" s="105"/>
      <c r="BP137" s="105"/>
      <c r="BQ137" s="105"/>
      <c r="BR137" s="105"/>
      <c r="BS137" s="105"/>
      <c r="BT137" s="105"/>
      <c r="BU137" s="105"/>
      <c r="BV137" s="105"/>
      <c r="BW137" s="105"/>
      <c r="BX137" s="105"/>
      <c r="BY137" s="106"/>
      <c r="BZ137" s="104"/>
      <c r="CA137" s="105"/>
      <c r="CB137" s="105"/>
      <c r="CC137" s="105"/>
      <c r="CD137" s="105"/>
      <c r="CE137" s="105"/>
      <c r="CF137" s="105"/>
      <c r="CG137" s="105"/>
      <c r="CH137" s="105"/>
      <c r="CI137" s="105"/>
      <c r="CJ137" s="105"/>
      <c r="CK137" s="105"/>
      <c r="CL137" s="104">
        <v>370401.12000000005</v>
      </c>
      <c r="CM137" s="105">
        <v>620552.5199999999</v>
      </c>
      <c r="CN137" s="105">
        <v>638457.29</v>
      </c>
      <c r="CO137" s="105">
        <v>505586.33999999991</v>
      </c>
      <c r="CP137" s="105">
        <v>569999.48</v>
      </c>
      <c r="CQ137" s="105">
        <v>860418.68</v>
      </c>
      <c r="CR137" s="105">
        <v>568338.07999999984</v>
      </c>
      <c r="CS137" s="105">
        <v>637853.68000000005</v>
      </c>
      <c r="CT137" s="105">
        <v>721453.06999999983</v>
      </c>
      <c r="CU137" s="105">
        <v>561941.62</v>
      </c>
      <c r="CV137" s="105">
        <v>443816.17000000004</v>
      </c>
      <c r="CW137" s="106">
        <v>1363707.3099999996</v>
      </c>
      <c r="CX137" s="104">
        <v>503185.41000000003</v>
      </c>
      <c r="CY137" s="105">
        <v>426354.28999999992</v>
      </c>
      <c r="CZ137" s="105">
        <v>628953.87</v>
      </c>
      <c r="DA137" s="105">
        <v>620067.23</v>
      </c>
      <c r="DB137" s="105">
        <v>662196.34000000008</v>
      </c>
      <c r="DC137" s="105">
        <v>772197.06999999983</v>
      </c>
      <c r="DD137" s="105">
        <v>705999.46</v>
      </c>
      <c r="DE137" s="105">
        <v>680678.52000000025</v>
      </c>
      <c r="DF137" s="105">
        <v>658703.32999999996</v>
      </c>
      <c r="DG137" s="105">
        <v>796557.62999999977</v>
      </c>
      <c r="DH137" s="105">
        <v>890787.12000000023</v>
      </c>
      <c r="DI137" s="106">
        <v>743659.84</v>
      </c>
      <c r="DJ137" s="104">
        <v>749043.34</v>
      </c>
      <c r="DK137" s="105">
        <v>616767.44999999984</v>
      </c>
      <c r="DL137" s="105">
        <v>535380.03</v>
      </c>
      <c r="DM137" s="105">
        <v>653304.86999999988</v>
      </c>
      <c r="DN137" s="105">
        <v>766570.99</v>
      </c>
      <c r="DO137" s="105">
        <v>569528.72</v>
      </c>
      <c r="DP137" s="105">
        <v>637917.58999999985</v>
      </c>
      <c r="DQ137" s="105">
        <v>324544.67999999993</v>
      </c>
      <c r="DR137" s="105">
        <v>1008401.7400000005</v>
      </c>
      <c r="DS137" s="105">
        <v>718254.19</v>
      </c>
      <c r="DT137" s="105">
        <v>778942.84</v>
      </c>
      <c r="DU137" s="106">
        <v>702885.63</v>
      </c>
      <c r="DV137" s="337">
        <v>652321.29999999981</v>
      </c>
      <c r="DW137" s="337">
        <v>711488.03</v>
      </c>
      <c r="DX137" s="337">
        <v>727068.71999999986</v>
      </c>
      <c r="DY137" s="337">
        <v>744546.84000000008</v>
      </c>
      <c r="DZ137" s="370">
        <v>845214.7</v>
      </c>
      <c r="EA137" s="370">
        <v>704498.55</v>
      </c>
      <c r="EB137" s="373">
        <v>527845.81999999995</v>
      </c>
      <c r="EC137" s="380">
        <v>606574.91</v>
      </c>
      <c r="ED137" s="373">
        <v>1032313.21</v>
      </c>
      <c r="EE137" s="373">
        <v>702384.14</v>
      </c>
      <c r="EF137" s="373">
        <v>706462.4</v>
      </c>
      <c r="EG137" s="373">
        <v>3305498.13</v>
      </c>
      <c r="EH137" s="376">
        <v>266542</v>
      </c>
      <c r="EI137" s="376">
        <v>813711.97</v>
      </c>
      <c r="EJ137" s="376">
        <v>753027.44</v>
      </c>
      <c r="EK137" s="376">
        <v>524268.09</v>
      </c>
      <c r="EL137" s="376">
        <v>1044437.47</v>
      </c>
      <c r="EM137" s="376">
        <v>791930.72</v>
      </c>
      <c r="EN137" s="376">
        <v>567515.49</v>
      </c>
      <c r="EO137" s="376">
        <v>700345.86</v>
      </c>
      <c r="EP137" s="376">
        <v>933405.66</v>
      </c>
      <c r="EQ137" s="376">
        <v>704680.49</v>
      </c>
      <c r="ER137" s="376">
        <v>758794.16</v>
      </c>
      <c r="ES137" s="376">
        <v>765627.44</v>
      </c>
      <c r="ET137" s="376">
        <v>735682.19</v>
      </c>
      <c r="EU137" s="376">
        <v>711043.97</v>
      </c>
      <c r="EV137" s="376">
        <v>763993.21</v>
      </c>
      <c r="EW137" s="376">
        <v>523366.82</v>
      </c>
      <c r="EX137" s="376">
        <v>710595.63</v>
      </c>
      <c r="EY137" s="376">
        <v>865086.19</v>
      </c>
      <c r="EZ137" s="376">
        <v>905597.97</v>
      </c>
      <c r="FA137" s="376">
        <v>3554670.62</v>
      </c>
      <c r="FB137" s="376">
        <v>1229369.33</v>
      </c>
      <c r="FC137" s="376">
        <v>891958.79</v>
      </c>
      <c r="FD137" s="376">
        <v>1174417.8</v>
      </c>
      <c r="FE137" s="376">
        <v>1173117.46</v>
      </c>
      <c r="FF137" s="376">
        <v>492655.92</v>
      </c>
      <c r="FG137" s="376"/>
      <c r="FH137" s="376"/>
      <c r="FI137" s="376"/>
      <c r="FJ137" s="376"/>
      <c r="FK137" s="376"/>
      <c r="FL137" s="376"/>
      <c r="FM137" s="376"/>
      <c r="FN137" s="376"/>
      <c r="FO137" s="376"/>
      <c r="FP137" s="376"/>
      <c r="FQ137" s="376"/>
      <c r="FR137" s="376"/>
      <c r="FS137" s="376"/>
      <c r="FT137" s="376"/>
      <c r="FU137" s="376"/>
      <c r="FV137" s="376"/>
      <c r="FW137" s="376"/>
      <c r="FX137" s="376"/>
      <c r="FY137" s="376"/>
      <c r="FZ137" s="376"/>
      <c r="GA137" s="376"/>
      <c r="GB137" s="376"/>
      <c r="GC137" s="376"/>
      <c r="GD137" s="376"/>
      <c r="GE137" s="376"/>
      <c r="GF137" s="376"/>
      <c r="GG137" s="376"/>
      <c r="GH137" s="376"/>
      <c r="GI137" s="376"/>
      <c r="GJ137" s="376"/>
      <c r="GK137" s="376"/>
      <c r="GL137" s="376"/>
      <c r="GM137" s="376"/>
      <c r="GN137" s="376"/>
      <c r="GO137" s="376"/>
      <c r="GP137" s="376"/>
      <c r="GQ137" s="376"/>
      <c r="GR137" s="376"/>
      <c r="GS137" s="376"/>
      <c r="GT137" s="376"/>
      <c r="GU137" s="376"/>
      <c r="GV137" s="376"/>
      <c r="GW137" s="376"/>
      <c r="GX137" s="376"/>
      <c r="GY137" s="376"/>
      <c r="GZ137" s="376"/>
      <c r="HA137" s="376"/>
      <c r="HB137" s="376"/>
      <c r="HC137" s="376"/>
      <c r="HD137" s="376"/>
      <c r="HE137" s="376"/>
      <c r="HF137" s="376"/>
      <c r="HG137" s="376"/>
      <c r="HH137" s="376"/>
      <c r="HI137" s="376"/>
      <c r="HJ137" s="376"/>
      <c r="HK137" s="376"/>
      <c r="HL137" s="376"/>
      <c r="HM137" s="376"/>
      <c r="HN137" s="376"/>
      <c r="HO137" s="376"/>
      <c r="HP137" s="376"/>
      <c r="HQ137" s="376"/>
      <c r="HR137" s="376"/>
      <c r="HS137" s="376"/>
      <c r="HT137" s="376"/>
      <c r="HU137" s="376"/>
      <c r="HV137" s="376"/>
      <c r="HW137" s="376"/>
      <c r="HX137" s="376"/>
      <c r="HY137" s="376"/>
      <c r="HZ137" s="376"/>
      <c r="IA137" s="376"/>
      <c r="IB137" s="376"/>
      <c r="IC137" s="376"/>
      <c r="ID137" s="376"/>
      <c r="IE137" s="376"/>
      <c r="IF137" s="376"/>
      <c r="IG137" s="376"/>
      <c r="IH137" s="376"/>
      <c r="II137" s="376"/>
      <c r="IJ137" s="376"/>
      <c r="IK137" s="376"/>
      <c r="IL137" s="376"/>
      <c r="IM137" s="376"/>
      <c r="IN137" s="376"/>
      <c r="IO137" s="376"/>
      <c r="IP137" s="376"/>
      <c r="IQ137" s="376"/>
      <c r="IR137" s="376"/>
      <c r="IS137" s="376"/>
      <c r="IT137" s="376"/>
      <c r="IU137" s="376"/>
      <c r="IV137" s="376"/>
      <c r="IW137" s="376"/>
      <c r="IX137" s="376"/>
      <c r="IY137" s="376"/>
      <c r="IZ137" s="376"/>
      <c r="JA137" s="376"/>
      <c r="JB137" s="376"/>
      <c r="JC137" s="376"/>
      <c r="JD137" s="376"/>
      <c r="JE137" s="376"/>
      <c r="JF137" s="376"/>
      <c r="JG137" s="376"/>
      <c r="JH137" s="376"/>
      <c r="JI137" s="376"/>
      <c r="JJ137" s="376"/>
      <c r="JK137" s="376"/>
      <c r="JL137" s="376"/>
      <c r="JM137" s="376"/>
      <c r="JN137" s="376"/>
      <c r="JO137" s="376"/>
      <c r="JP137" s="376"/>
      <c r="JQ137" s="376"/>
      <c r="JR137" s="376"/>
      <c r="JS137" s="376"/>
      <c r="JT137" s="376"/>
      <c r="JU137" s="376"/>
      <c r="JV137" s="376"/>
      <c r="JW137" s="376"/>
      <c r="JX137" s="376"/>
      <c r="JY137" s="376"/>
      <c r="JZ137" s="376"/>
      <c r="KA137" s="376"/>
      <c r="KB137" s="376"/>
      <c r="KC137" s="376"/>
      <c r="KD137" s="376"/>
      <c r="KE137" s="376"/>
      <c r="KF137" s="376"/>
      <c r="KG137" s="376"/>
      <c r="KH137" s="376"/>
      <c r="KI137" s="376"/>
      <c r="KJ137" s="376"/>
      <c r="KK137" s="376"/>
      <c r="KL137" s="376"/>
      <c r="KM137" s="376"/>
      <c r="KN137" s="376"/>
      <c r="KO137" s="376"/>
      <c r="KP137" s="376"/>
      <c r="KQ137" s="376"/>
      <c r="KR137" s="376"/>
      <c r="KS137" s="376"/>
      <c r="KT137" s="376"/>
      <c r="KU137" s="376"/>
      <c r="KV137" s="376"/>
      <c r="KW137" s="376"/>
      <c r="KX137" s="376"/>
      <c r="KY137" s="376"/>
      <c r="KZ137" s="376"/>
      <c r="LA137" s="376"/>
      <c r="LB137" s="376"/>
      <c r="LC137" s="376"/>
      <c r="LD137" s="376"/>
      <c r="LE137" s="376"/>
      <c r="LF137" s="376"/>
      <c r="LG137" s="376"/>
      <c r="LH137" s="376"/>
      <c r="LI137" s="376"/>
    </row>
    <row r="138" spans="1:321">
      <c r="D138" s="74">
        <v>4251</v>
      </c>
      <c r="E138" s="78" t="s">
        <v>284</v>
      </c>
      <c r="F138" s="104"/>
      <c r="G138" s="105"/>
      <c r="H138" s="105"/>
      <c r="I138" s="105"/>
      <c r="J138" s="105"/>
      <c r="K138" s="105"/>
      <c r="L138" s="105"/>
      <c r="M138" s="105"/>
      <c r="N138" s="105"/>
      <c r="O138" s="105"/>
      <c r="P138" s="105"/>
      <c r="Q138" s="106"/>
      <c r="R138" s="104"/>
      <c r="S138" s="105"/>
      <c r="T138" s="105"/>
      <c r="U138" s="105"/>
      <c r="V138" s="105"/>
      <c r="W138" s="105"/>
      <c r="X138" s="105"/>
      <c r="Y138" s="105"/>
      <c r="Z138" s="105"/>
      <c r="AA138" s="105"/>
      <c r="AB138" s="105"/>
      <c r="AC138" s="106"/>
      <c r="AD138" s="104"/>
      <c r="AE138" s="105"/>
      <c r="AF138" s="105"/>
      <c r="AG138" s="105"/>
      <c r="AH138" s="105"/>
      <c r="AI138" s="105"/>
      <c r="AJ138" s="105"/>
      <c r="AK138" s="105"/>
      <c r="AL138" s="105"/>
      <c r="AM138" s="105"/>
      <c r="AN138" s="105"/>
      <c r="AO138" s="106"/>
      <c r="AP138" s="104"/>
      <c r="AQ138" s="105"/>
      <c r="AR138" s="105"/>
      <c r="AS138" s="105"/>
      <c r="AT138" s="105"/>
      <c r="AU138" s="105"/>
      <c r="AV138" s="105"/>
      <c r="AW138" s="105"/>
      <c r="AX138" s="105"/>
      <c r="AY138" s="105"/>
      <c r="AZ138" s="105"/>
      <c r="BA138" s="106"/>
      <c r="BB138" s="104"/>
      <c r="BC138" s="105"/>
      <c r="BD138" s="105"/>
      <c r="BE138" s="105"/>
      <c r="BF138" s="105"/>
      <c r="BG138" s="105"/>
      <c r="BH138" s="105"/>
      <c r="BI138" s="105"/>
      <c r="BJ138" s="105"/>
      <c r="BK138" s="105"/>
      <c r="BL138" s="105"/>
      <c r="BM138" s="106"/>
      <c r="BN138" s="104"/>
      <c r="BO138" s="105"/>
      <c r="BP138" s="105"/>
      <c r="BQ138" s="105"/>
      <c r="BR138" s="105"/>
      <c r="BS138" s="105"/>
      <c r="BT138" s="105"/>
      <c r="BU138" s="105"/>
      <c r="BV138" s="105"/>
      <c r="BW138" s="105"/>
      <c r="BX138" s="105"/>
      <c r="BY138" s="106"/>
      <c r="BZ138" s="104"/>
      <c r="CA138" s="105"/>
      <c r="CB138" s="105"/>
      <c r="CC138" s="105"/>
      <c r="CD138" s="105"/>
      <c r="CE138" s="105"/>
      <c r="CF138" s="105"/>
      <c r="CG138" s="105"/>
      <c r="CH138" s="105"/>
      <c r="CI138" s="105"/>
      <c r="CJ138" s="105"/>
      <c r="CK138" s="105"/>
      <c r="CL138" s="104">
        <v>5318.52</v>
      </c>
      <c r="CM138" s="105">
        <v>136195.00000000006</v>
      </c>
      <c r="CN138" s="105">
        <v>113585.04</v>
      </c>
      <c r="CO138" s="105">
        <v>148606.53</v>
      </c>
      <c r="CP138" s="105">
        <v>106435.74000000002</v>
      </c>
      <c r="CQ138" s="105">
        <v>133745.32999999996</v>
      </c>
      <c r="CR138" s="105">
        <v>107490.24000000003</v>
      </c>
      <c r="CS138" s="105">
        <v>165677.75999999998</v>
      </c>
      <c r="CT138" s="105">
        <v>76441.179999999993</v>
      </c>
      <c r="CU138" s="105">
        <v>78236.91</v>
      </c>
      <c r="CV138" s="105">
        <v>140605.26</v>
      </c>
      <c r="CW138" s="106">
        <v>230783.2699999999</v>
      </c>
      <c r="CX138" s="104">
        <v>105087.14000000001</v>
      </c>
      <c r="CY138" s="105">
        <v>120355.63999999996</v>
      </c>
      <c r="CZ138" s="105">
        <v>104139.21999999999</v>
      </c>
      <c r="DA138" s="105">
        <v>96597.85000000002</v>
      </c>
      <c r="DB138" s="105">
        <v>110535.58</v>
      </c>
      <c r="DC138" s="105">
        <v>112516.09999999999</v>
      </c>
      <c r="DD138" s="105">
        <v>186117.77999999997</v>
      </c>
      <c r="DE138" s="105">
        <v>132367.28000000003</v>
      </c>
      <c r="DF138" s="105">
        <v>120605.53000000001</v>
      </c>
      <c r="DG138" s="105">
        <v>101100.45999999999</v>
      </c>
      <c r="DH138" s="105">
        <v>106678.62000000001</v>
      </c>
      <c r="DI138" s="106">
        <v>133898.79999999999</v>
      </c>
      <c r="DJ138" s="104">
        <v>224934.99000000002</v>
      </c>
      <c r="DK138" s="105">
        <v>98936.429999999949</v>
      </c>
      <c r="DL138" s="105">
        <v>122866.40999999999</v>
      </c>
      <c r="DM138" s="105">
        <v>118740.00999999998</v>
      </c>
      <c r="DN138" s="105">
        <v>118345.54</v>
      </c>
      <c r="DO138" s="105">
        <v>1872.9300000000003</v>
      </c>
      <c r="DP138" s="105">
        <v>110561.47000000002</v>
      </c>
      <c r="DQ138" s="105">
        <v>112522.26</v>
      </c>
      <c r="DR138" s="105">
        <v>67718.299999999988</v>
      </c>
      <c r="DS138" s="105">
        <v>145906.90000000002</v>
      </c>
      <c r="DT138" s="105">
        <v>113457.29000000001</v>
      </c>
      <c r="DU138" s="106">
        <v>134137.47</v>
      </c>
      <c r="DV138" s="337">
        <v>110019.88999999998</v>
      </c>
      <c r="DW138" s="337">
        <v>98231.099999999991</v>
      </c>
      <c r="DX138" s="337">
        <v>132908.38</v>
      </c>
      <c r="DY138" s="337">
        <v>114458.42</v>
      </c>
      <c r="DZ138" s="370">
        <v>216275.72</v>
      </c>
      <c r="EB138" s="373"/>
      <c r="EC138" s="373"/>
      <c r="ED138" s="373"/>
      <c r="EE138" s="373"/>
      <c r="EF138" s="373"/>
      <c r="EG138" s="373"/>
      <c r="EH138" s="376"/>
      <c r="EI138" s="376"/>
      <c r="EJ138" s="376"/>
      <c r="EK138" s="376"/>
      <c r="EL138" s="376"/>
      <c r="EM138" s="376"/>
      <c r="EN138" s="376"/>
      <c r="EO138" s="376"/>
      <c r="EP138" s="376"/>
      <c r="EQ138" s="376"/>
      <c r="ER138" s="376"/>
      <c r="ES138" s="376"/>
      <c r="ET138" s="376"/>
      <c r="EU138" s="376"/>
      <c r="EV138" s="376"/>
      <c r="EW138" s="376"/>
      <c r="EX138" s="376"/>
      <c r="EY138" s="376"/>
      <c r="EZ138" s="376"/>
      <c r="FA138" s="376"/>
      <c r="FB138" s="376"/>
      <c r="FC138" s="376"/>
      <c r="FD138" s="376"/>
      <c r="FE138" s="376"/>
      <c r="FF138" s="376"/>
      <c r="FG138" s="376"/>
      <c r="FH138" s="376"/>
      <c r="FI138" s="376"/>
      <c r="FJ138" s="376"/>
      <c r="FK138" s="376"/>
      <c r="FL138" s="376"/>
      <c r="FM138" s="376"/>
      <c r="FN138" s="376"/>
      <c r="FO138" s="376"/>
      <c r="FP138" s="376"/>
      <c r="FQ138" s="376"/>
      <c r="FR138" s="376"/>
      <c r="FS138" s="376"/>
      <c r="FT138" s="376"/>
      <c r="FU138" s="376"/>
      <c r="FV138" s="376"/>
      <c r="FW138" s="376"/>
      <c r="FX138" s="376"/>
      <c r="FY138" s="376"/>
      <c r="FZ138" s="376"/>
      <c r="GA138" s="376"/>
      <c r="GB138" s="376"/>
      <c r="GC138" s="376"/>
      <c r="GD138" s="376"/>
      <c r="GE138" s="376"/>
      <c r="GF138" s="376"/>
      <c r="GG138" s="376"/>
      <c r="GH138" s="376"/>
      <c r="GI138" s="376"/>
      <c r="GJ138" s="376"/>
      <c r="GK138" s="376"/>
      <c r="GL138" s="376"/>
      <c r="GM138" s="376"/>
      <c r="GN138" s="376"/>
      <c r="GO138" s="376"/>
      <c r="GP138" s="376"/>
      <c r="GQ138" s="376"/>
      <c r="GR138" s="376"/>
      <c r="GS138" s="376"/>
      <c r="GT138" s="376"/>
      <c r="GU138" s="376"/>
      <c r="GV138" s="376"/>
      <c r="GW138" s="376"/>
      <c r="GX138" s="376"/>
      <c r="GY138" s="376"/>
      <c r="GZ138" s="376"/>
      <c r="HA138" s="376"/>
      <c r="HB138" s="376"/>
      <c r="HC138" s="376"/>
      <c r="HD138" s="376"/>
      <c r="HE138" s="376"/>
      <c r="HF138" s="376"/>
      <c r="HG138" s="376"/>
      <c r="HH138" s="376"/>
      <c r="HI138" s="376"/>
      <c r="HJ138" s="376"/>
      <c r="HK138" s="376"/>
      <c r="HL138" s="376"/>
      <c r="HM138" s="376"/>
      <c r="HN138" s="376"/>
      <c r="HO138" s="376"/>
      <c r="HP138" s="376"/>
      <c r="HQ138" s="376"/>
      <c r="HR138" s="376"/>
      <c r="HS138" s="376"/>
      <c r="HT138" s="376"/>
      <c r="HU138" s="376"/>
      <c r="HV138" s="376"/>
      <c r="HW138" s="376"/>
      <c r="HX138" s="376"/>
      <c r="HY138" s="376"/>
      <c r="HZ138" s="376"/>
      <c r="IA138" s="376"/>
      <c r="IB138" s="376"/>
      <c r="IC138" s="376"/>
      <c r="ID138" s="376"/>
      <c r="IE138" s="376"/>
      <c r="IF138" s="376"/>
      <c r="IG138" s="376"/>
      <c r="IH138" s="376"/>
      <c r="II138" s="376"/>
      <c r="IJ138" s="376"/>
      <c r="IK138" s="376"/>
      <c r="IL138" s="376"/>
      <c r="IM138" s="376"/>
      <c r="IN138" s="376"/>
      <c r="IO138" s="376"/>
      <c r="IP138" s="376"/>
      <c r="IQ138" s="376"/>
      <c r="IR138" s="376"/>
      <c r="IS138" s="376"/>
      <c r="IT138" s="376"/>
      <c r="IU138" s="376"/>
      <c r="IV138" s="376"/>
      <c r="IW138" s="376"/>
      <c r="IX138" s="376"/>
      <c r="IY138" s="376"/>
      <c r="IZ138" s="376"/>
      <c r="JA138" s="376"/>
      <c r="JB138" s="376"/>
      <c r="JC138" s="376"/>
      <c r="JD138" s="376"/>
      <c r="JE138" s="376"/>
      <c r="JF138" s="376"/>
      <c r="JG138" s="376"/>
      <c r="JH138" s="376"/>
      <c r="JI138" s="376"/>
      <c r="JJ138" s="376"/>
      <c r="JK138" s="376"/>
      <c r="JL138" s="376"/>
      <c r="JM138" s="376"/>
      <c r="JN138" s="376"/>
      <c r="JO138" s="376"/>
      <c r="JP138" s="376"/>
      <c r="JQ138" s="376"/>
      <c r="JR138" s="376"/>
      <c r="JS138" s="376"/>
      <c r="JT138" s="376"/>
      <c r="JU138" s="376"/>
      <c r="JV138" s="376"/>
      <c r="JW138" s="376"/>
      <c r="JX138" s="376"/>
      <c r="JY138" s="376"/>
      <c r="JZ138" s="376"/>
      <c r="KA138" s="376"/>
      <c r="KB138" s="376"/>
      <c r="KC138" s="376"/>
      <c r="KD138" s="376"/>
      <c r="KE138" s="376"/>
      <c r="KF138" s="376"/>
      <c r="KG138" s="376"/>
      <c r="KH138" s="376"/>
      <c r="KI138" s="376"/>
      <c r="KJ138" s="376"/>
      <c r="KK138" s="376"/>
      <c r="KL138" s="376"/>
      <c r="KM138" s="376"/>
      <c r="KN138" s="376"/>
      <c r="KO138" s="376"/>
      <c r="KP138" s="376"/>
      <c r="KQ138" s="376"/>
      <c r="KR138" s="376"/>
      <c r="KS138" s="376"/>
      <c r="KT138" s="376"/>
      <c r="KU138" s="376"/>
      <c r="KV138" s="376"/>
      <c r="KW138" s="376"/>
      <c r="KX138" s="376"/>
      <c r="KY138" s="376"/>
      <c r="KZ138" s="376"/>
      <c r="LA138" s="376"/>
      <c r="LB138" s="376"/>
      <c r="LC138" s="376"/>
      <c r="LD138" s="376"/>
      <c r="LE138" s="376"/>
      <c r="LF138" s="376"/>
      <c r="LG138" s="376"/>
      <c r="LH138" s="376"/>
      <c r="LI138" s="376"/>
    </row>
    <row r="139" spans="1:321" ht="30">
      <c r="D139" s="74">
        <v>4252</v>
      </c>
      <c r="E139" s="78" t="s">
        <v>286</v>
      </c>
      <c r="F139" s="104"/>
      <c r="G139" s="105"/>
      <c r="H139" s="105"/>
      <c r="I139" s="105"/>
      <c r="J139" s="105"/>
      <c r="K139" s="105"/>
      <c r="L139" s="105"/>
      <c r="M139" s="105"/>
      <c r="N139" s="105"/>
      <c r="O139" s="105"/>
      <c r="P139" s="105"/>
      <c r="Q139" s="106"/>
      <c r="R139" s="104"/>
      <c r="S139" s="105"/>
      <c r="T139" s="105"/>
      <c r="U139" s="105"/>
      <c r="V139" s="105"/>
      <c r="W139" s="105"/>
      <c r="X139" s="105"/>
      <c r="Y139" s="105"/>
      <c r="Z139" s="105"/>
      <c r="AA139" s="105"/>
      <c r="AB139" s="105"/>
      <c r="AC139" s="106"/>
      <c r="AD139" s="104"/>
      <c r="AE139" s="105"/>
      <c r="AF139" s="105"/>
      <c r="AG139" s="105"/>
      <c r="AH139" s="105"/>
      <c r="AI139" s="105"/>
      <c r="AJ139" s="105"/>
      <c r="AK139" s="105"/>
      <c r="AL139" s="105"/>
      <c r="AM139" s="105"/>
      <c r="AN139" s="105"/>
      <c r="AO139" s="106"/>
      <c r="AP139" s="104"/>
      <c r="AQ139" s="105"/>
      <c r="AR139" s="105"/>
      <c r="AS139" s="105"/>
      <c r="AT139" s="105"/>
      <c r="AU139" s="105"/>
      <c r="AV139" s="105"/>
      <c r="AW139" s="105"/>
      <c r="AX139" s="105"/>
      <c r="AY139" s="105"/>
      <c r="AZ139" s="105"/>
      <c r="BA139" s="106"/>
      <c r="BB139" s="104"/>
      <c r="BC139" s="105"/>
      <c r="BD139" s="105"/>
      <c r="BE139" s="105"/>
      <c r="BF139" s="105"/>
      <c r="BG139" s="105"/>
      <c r="BH139" s="105"/>
      <c r="BI139" s="105"/>
      <c r="BJ139" s="105"/>
      <c r="BK139" s="105"/>
      <c r="BL139" s="105"/>
      <c r="BM139" s="106"/>
      <c r="BN139" s="104"/>
      <c r="BO139" s="105"/>
      <c r="BP139" s="105"/>
      <c r="BQ139" s="105"/>
      <c r="BR139" s="105"/>
      <c r="BS139" s="105"/>
      <c r="BT139" s="105"/>
      <c r="BU139" s="105"/>
      <c r="BV139" s="105"/>
      <c r="BW139" s="105"/>
      <c r="BX139" s="105"/>
      <c r="BY139" s="106"/>
      <c r="BZ139" s="104"/>
      <c r="CA139" s="105"/>
      <c r="CB139" s="105"/>
      <c r="CC139" s="105"/>
      <c r="CD139" s="105"/>
      <c r="CE139" s="105"/>
      <c r="CF139" s="105"/>
      <c r="CG139" s="105"/>
      <c r="CH139" s="105"/>
      <c r="CI139" s="105"/>
      <c r="CJ139" s="105"/>
      <c r="CK139" s="105"/>
      <c r="CL139" s="104">
        <v>174980.17000000007</v>
      </c>
      <c r="CM139" s="105">
        <v>162369.47000000006</v>
      </c>
      <c r="CN139" s="105">
        <v>193871.93000000005</v>
      </c>
      <c r="CO139" s="105">
        <v>132859.09999999998</v>
      </c>
      <c r="CP139" s="105">
        <v>227031.55999999991</v>
      </c>
      <c r="CQ139" s="105">
        <v>101788.92000000003</v>
      </c>
      <c r="CR139" s="105">
        <v>238293.99999999988</v>
      </c>
      <c r="CS139" s="105">
        <v>149111.75</v>
      </c>
      <c r="CT139" s="105">
        <v>294855.35000000003</v>
      </c>
      <c r="CU139" s="105">
        <v>169950.05</v>
      </c>
      <c r="CV139" s="105">
        <v>116301.25</v>
      </c>
      <c r="CW139" s="106">
        <v>363585.95</v>
      </c>
      <c r="CX139" s="104">
        <v>162563.71999999997</v>
      </c>
      <c r="CY139" s="105">
        <v>121873.49000000002</v>
      </c>
      <c r="CZ139" s="105">
        <v>211651.86</v>
      </c>
      <c r="DA139" s="105">
        <v>220780.25</v>
      </c>
      <c r="DB139" s="105">
        <v>231618.75000000006</v>
      </c>
      <c r="DC139" s="105">
        <v>193594.77999999997</v>
      </c>
      <c r="DD139" s="105">
        <v>147325.19999999995</v>
      </c>
      <c r="DE139" s="105">
        <v>260161.72000000003</v>
      </c>
      <c r="DF139" s="105">
        <v>187127.37</v>
      </c>
      <c r="DG139" s="105">
        <v>200771.83</v>
      </c>
      <c r="DH139" s="105">
        <v>191005.09999999995</v>
      </c>
      <c r="DI139" s="106">
        <v>196525.92999999991</v>
      </c>
      <c r="DJ139" s="104">
        <v>202080.48</v>
      </c>
      <c r="DK139" s="105">
        <v>201538.77999999994</v>
      </c>
      <c r="DL139" s="105">
        <v>202453.86999999997</v>
      </c>
      <c r="DM139" s="105">
        <v>201417.68000000002</v>
      </c>
      <c r="DN139" s="105">
        <v>202606.82000000004</v>
      </c>
      <c r="DO139" s="105">
        <v>200826.3</v>
      </c>
      <c r="DP139" s="105">
        <v>203612.94999999998</v>
      </c>
      <c r="DQ139" s="105">
        <v>202119.69999999998</v>
      </c>
      <c r="DR139" s="105">
        <v>201440.21000000008</v>
      </c>
      <c r="DS139" s="105">
        <v>202643.86999999991</v>
      </c>
      <c r="DT139" s="105">
        <v>201958.02999999994</v>
      </c>
      <c r="DU139" s="106">
        <v>202301.27000000005</v>
      </c>
      <c r="DV139" s="337">
        <v>246156.83</v>
      </c>
      <c r="DW139" s="337">
        <v>218598.25999999998</v>
      </c>
      <c r="DX139" s="337">
        <v>269256.68</v>
      </c>
      <c r="DY139" s="337">
        <v>226607.22000000003</v>
      </c>
      <c r="DZ139" s="370">
        <v>277262.96000000002</v>
      </c>
      <c r="EB139" s="373"/>
      <c r="EC139" s="373"/>
      <c r="ED139" s="373"/>
      <c r="EE139" s="373"/>
      <c r="EF139" s="373"/>
      <c r="EG139" s="373"/>
      <c r="EH139" s="376"/>
      <c r="EI139" s="376"/>
      <c r="EJ139" s="376"/>
      <c r="EK139" s="376"/>
      <c r="EL139" s="376"/>
      <c r="EM139" s="376"/>
      <c r="EN139" s="376"/>
      <c r="EO139" s="376"/>
      <c r="EP139" s="376"/>
      <c r="EQ139" s="376"/>
      <c r="ER139" s="376"/>
      <c r="ES139" s="376"/>
      <c r="ET139" s="376"/>
      <c r="EU139" s="376"/>
      <c r="EV139" s="376"/>
      <c r="EW139" s="376"/>
      <c r="EX139" s="376"/>
      <c r="EY139" s="376"/>
      <c r="EZ139" s="376"/>
      <c r="FA139" s="376"/>
      <c r="FB139" s="376"/>
      <c r="FC139" s="376"/>
      <c r="FD139" s="376"/>
      <c r="FE139" s="376"/>
      <c r="FF139" s="376"/>
      <c r="FG139" s="376"/>
      <c r="FH139" s="376"/>
      <c r="FI139" s="376"/>
      <c r="FJ139" s="376"/>
      <c r="FK139" s="376"/>
      <c r="FL139" s="376"/>
      <c r="FM139" s="376"/>
      <c r="FN139" s="376"/>
      <c r="FO139" s="376"/>
      <c r="FP139" s="376"/>
      <c r="FQ139" s="376"/>
      <c r="FR139" s="376"/>
      <c r="FS139" s="376"/>
      <c r="FT139" s="376"/>
      <c r="FU139" s="376"/>
      <c r="FV139" s="376"/>
      <c r="FW139" s="376"/>
      <c r="FX139" s="376"/>
      <c r="FY139" s="376"/>
      <c r="FZ139" s="376"/>
      <c r="GA139" s="376"/>
      <c r="GB139" s="376"/>
      <c r="GC139" s="376"/>
      <c r="GD139" s="376"/>
      <c r="GE139" s="376"/>
      <c r="GF139" s="376"/>
      <c r="GG139" s="376"/>
      <c r="GH139" s="376"/>
      <c r="GI139" s="376"/>
      <c r="GJ139" s="376"/>
      <c r="GK139" s="376"/>
      <c r="GL139" s="376"/>
      <c r="GM139" s="376"/>
      <c r="GN139" s="376"/>
      <c r="GO139" s="376"/>
      <c r="GP139" s="376"/>
      <c r="GQ139" s="376"/>
      <c r="GR139" s="376"/>
      <c r="GS139" s="376"/>
      <c r="GT139" s="376"/>
      <c r="GU139" s="376"/>
      <c r="GV139" s="376"/>
      <c r="GW139" s="376"/>
      <c r="GX139" s="376"/>
      <c r="GY139" s="376"/>
      <c r="GZ139" s="376"/>
      <c r="HA139" s="376"/>
      <c r="HB139" s="376"/>
      <c r="HC139" s="376"/>
      <c r="HD139" s="376"/>
      <c r="HE139" s="376"/>
      <c r="HF139" s="376"/>
      <c r="HG139" s="376"/>
      <c r="HH139" s="376"/>
      <c r="HI139" s="376"/>
      <c r="HJ139" s="376"/>
      <c r="HK139" s="376"/>
      <c r="HL139" s="376"/>
      <c r="HM139" s="376"/>
      <c r="HN139" s="376"/>
      <c r="HO139" s="376"/>
      <c r="HP139" s="376"/>
      <c r="HQ139" s="376"/>
      <c r="HR139" s="376"/>
      <c r="HS139" s="376"/>
      <c r="HT139" s="376"/>
      <c r="HU139" s="376"/>
      <c r="HV139" s="376"/>
      <c r="HW139" s="376"/>
      <c r="HX139" s="376"/>
      <c r="HY139" s="376"/>
      <c r="HZ139" s="376"/>
      <c r="IA139" s="376"/>
      <c r="IB139" s="376"/>
      <c r="IC139" s="376"/>
      <c r="ID139" s="376"/>
      <c r="IE139" s="376"/>
      <c r="IF139" s="376"/>
      <c r="IG139" s="376"/>
      <c r="IH139" s="376"/>
      <c r="II139" s="376"/>
      <c r="IJ139" s="376"/>
      <c r="IK139" s="376"/>
      <c r="IL139" s="376"/>
      <c r="IM139" s="376"/>
      <c r="IN139" s="376"/>
      <c r="IO139" s="376"/>
      <c r="IP139" s="376"/>
      <c r="IQ139" s="376"/>
      <c r="IR139" s="376"/>
      <c r="IS139" s="376"/>
      <c r="IT139" s="376"/>
      <c r="IU139" s="376"/>
      <c r="IV139" s="376"/>
      <c r="IW139" s="376"/>
      <c r="IX139" s="376"/>
      <c r="IY139" s="376"/>
      <c r="IZ139" s="376"/>
      <c r="JA139" s="376"/>
      <c r="JB139" s="376"/>
      <c r="JC139" s="376"/>
      <c r="JD139" s="376"/>
      <c r="JE139" s="376"/>
      <c r="JF139" s="376"/>
      <c r="JG139" s="376"/>
      <c r="JH139" s="376"/>
      <c r="JI139" s="376"/>
      <c r="JJ139" s="376"/>
      <c r="JK139" s="376"/>
      <c r="JL139" s="376"/>
      <c r="JM139" s="376"/>
      <c r="JN139" s="376"/>
      <c r="JO139" s="376"/>
      <c r="JP139" s="376"/>
      <c r="JQ139" s="376"/>
      <c r="JR139" s="376"/>
      <c r="JS139" s="376"/>
      <c r="JT139" s="376"/>
      <c r="JU139" s="376"/>
      <c r="JV139" s="376"/>
      <c r="JW139" s="376"/>
      <c r="JX139" s="376"/>
      <c r="JY139" s="376"/>
      <c r="JZ139" s="376"/>
      <c r="KA139" s="376"/>
      <c r="KB139" s="376"/>
      <c r="KC139" s="376"/>
      <c r="KD139" s="376"/>
      <c r="KE139" s="376"/>
      <c r="KF139" s="376"/>
      <c r="KG139" s="376"/>
      <c r="KH139" s="376"/>
      <c r="KI139" s="376"/>
      <c r="KJ139" s="376"/>
      <c r="KK139" s="376"/>
      <c r="KL139" s="376"/>
      <c r="KM139" s="376"/>
      <c r="KN139" s="376"/>
      <c r="KO139" s="376"/>
      <c r="KP139" s="376"/>
      <c r="KQ139" s="376"/>
      <c r="KR139" s="376"/>
      <c r="KS139" s="376"/>
      <c r="KT139" s="376"/>
      <c r="KU139" s="376"/>
      <c r="KV139" s="376"/>
      <c r="KW139" s="376"/>
      <c r="KX139" s="376"/>
      <c r="KY139" s="376"/>
      <c r="KZ139" s="376"/>
      <c r="LA139" s="376"/>
      <c r="LB139" s="376"/>
      <c r="LC139" s="376"/>
      <c r="LD139" s="376"/>
      <c r="LE139" s="376"/>
      <c r="LF139" s="376"/>
      <c r="LG139" s="376"/>
      <c r="LH139" s="376"/>
      <c r="LI139" s="376"/>
    </row>
    <row r="140" spans="1:321" ht="30">
      <c r="D140" s="74">
        <v>4253</v>
      </c>
      <c r="E140" s="78" t="s">
        <v>288</v>
      </c>
      <c r="F140" s="104"/>
      <c r="G140" s="105"/>
      <c r="H140" s="105"/>
      <c r="I140" s="105"/>
      <c r="J140" s="105"/>
      <c r="K140" s="105"/>
      <c r="L140" s="105"/>
      <c r="M140" s="105"/>
      <c r="N140" s="105"/>
      <c r="O140" s="105"/>
      <c r="P140" s="105"/>
      <c r="Q140" s="106"/>
      <c r="R140" s="104"/>
      <c r="S140" s="105"/>
      <c r="T140" s="105"/>
      <c r="U140" s="105"/>
      <c r="V140" s="105"/>
      <c r="W140" s="105"/>
      <c r="X140" s="105"/>
      <c r="Y140" s="105"/>
      <c r="Z140" s="105"/>
      <c r="AA140" s="105"/>
      <c r="AB140" s="105"/>
      <c r="AC140" s="106"/>
      <c r="AD140" s="104"/>
      <c r="AE140" s="105"/>
      <c r="AF140" s="105"/>
      <c r="AG140" s="105"/>
      <c r="AH140" s="105"/>
      <c r="AI140" s="105"/>
      <c r="AJ140" s="105"/>
      <c r="AK140" s="105"/>
      <c r="AL140" s="105"/>
      <c r="AM140" s="105"/>
      <c r="AN140" s="105"/>
      <c r="AO140" s="106"/>
      <c r="AP140" s="104"/>
      <c r="AQ140" s="105"/>
      <c r="AR140" s="105"/>
      <c r="AS140" s="105"/>
      <c r="AT140" s="105"/>
      <c r="AU140" s="105"/>
      <c r="AV140" s="105"/>
      <c r="AW140" s="105"/>
      <c r="AX140" s="105"/>
      <c r="AY140" s="105"/>
      <c r="AZ140" s="105"/>
      <c r="BA140" s="106"/>
      <c r="BB140" s="104"/>
      <c r="BC140" s="105"/>
      <c r="BD140" s="105"/>
      <c r="BE140" s="105"/>
      <c r="BF140" s="105"/>
      <c r="BG140" s="105"/>
      <c r="BH140" s="105"/>
      <c r="BI140" s="105"/>
      <c r="BJ140" s="105"/>
      <c r="BK140" s="105"/>
      <c r="BL140" s="105"/>
      <c r="BM140" s="106"/>
      <c r="BN140" s="104"/>
      <c r="BO140" s="105"/>
      <c r="BP140" s="105"/>
      <c r="BQ140" s="105"/>
      <c r="BR140" s="105"/>
      <c r="BS140" s="105"/>
      <c r="BT140" s="105"/>
      <c r="BU140" s="105"/>
      <c r="BV140" s="105"/>
      <c r="BW140" s="105"/>
      <c r="BX140" s="105"/>
      <c r="BY140" s="106"/>
      <c r="BZ140" s="104"/>
      <c r="CA140" s="105"/>
      <c r="CB140" s="105"/>
      <c r="CC140" s="105"/>
      <c r="CD140" s="105"/>
      <c r="CE140" s="105"/>
      <c r="CF140" s="105"/>
      <c r="CG140" s="105"/>
      <c r="CH140" s="105"/>
      <c r="CI140" s="105"/>
      <c r="CJ140" s="105"/>
      <c r="CK140" s="105"/>
      <c r="CL140" s="104">
        <v>190102.43</v>
      </c>
      <c r="CM140" s="105">
        <v>321988.04999999981</v>
      </c>
      <c r="CN140" s="105">
        <v>331000.32000000001</v>
      </c>
      <c r="CO140" s="105">
        <v>224120.7099999999</v>
      </c>
      <c r="CP140" s="105">
        <v>236532.18000000008</v>
      </c>
      <c r="CQ140" s="105">
        <v>624884.43000000005</v>
      </c>
      <c r="CR140" s="105">
        <v>222553.83999999997</v>
      </c>
      <c r="CS140" s="105">
        <v>323064.17000000004</v>
      </c>
      <c r="CT140" s="105">
        <v>350156.53999999986</v>
      </c>
      <c r="CU140" s="105">
        <v>313754.65999999997</v>
      </c>
      <c r="CV140" s="105">
        <v>186909.66</v>
      </c>
      <c r="CW140" s="106">
        <v>769338.08999999973</v>
      </c>
      <c r="CX140" s="104">
        <v>235534.55000000005</v>
      </c>
      <c r="CY140" s="105">
        <v>184125.15999999997</v>
      </c>
      <c r="CZ140" s="105">
        <v>313162.79000000004</v>
      </c>
      <c r="DA140" s="105">
        <v>302689.12999999989</v>
      </c>
      <c r="DB140" s="105">
        <v>320042.01000000007</v>
      </c>
      <c r="DC140" s="105">
        <v>466086.18999999994</v>
      </c>
      <c r="DD140" s="105">
        <v>372556.48000000004</v>
      </c>
      <c r="DE140" s="105">
        <v>288149.52000000014</v>
      </c>
      <c r="DF140" s="105">
        <v>350970.42999999993</v>
      </c>
      <c r="DG140" s="105">
        <v>494685.33999999979</v>
      </c>
      <c r="DH140" s="105">
        <v>593103.40000000026</v>
      </c>
      <c r="DI140" s="106">
        <v>413235.1100000001</v>
      </c>
      <c r="DJ140" s="104">
        <v>322027.86999999994</v>
      </c>
      <c r="DK140" s="105">
        <v>316292.23999999993</v>
      </c>
      <c r="DL140" s="105">
        <v>210059.75000000003</v>
      </c>
      <c r="DM140" s="105">
        <v>333147.17999999993</v>
      </c>
      <c r="DN140" s="105">
        <v>445618.63</v>
      </c>
      <c r="DO140" s="105">
        <v>366829.49</v>
      </c>
      <c r="DP140" s="105">
        <v>323743.16999999993</v>
      </c>
      <c r="DQ140" s="105">
        <v>9902.7200000000012</v>
      </c>
      <c r="DR140" s="105">
        <v>739243.23000000045</v>
      </c>
      <c r="DS140" s="105">
        <v>369703.42</v>
      </c>
      <c r="DT140" s="105">
        <v>463527.52</v>
      </c>
      <c r="DU140" s="106">
        <v>366446.88999999996</v>
      </c>
      <c r="DV140" s="337">
        <v>296144.57999999984</v>
      </c>
      <c r="DW140" s="337">
        <v>394658.67000000004</v>
      </c>
      <c r="DX140" s="337">
        <v>324903.65999999986</v>
      </c>
      <c r="DY140" s="337">
        <v>403481.20000000013</v>
      </c>
      <c r="DZ140" s="370">
        <v>351676.02</v>
      </c>
      <c r="EB140" s="373"/>
      <c r="EC140" s="373"/>
      <c r="ED140" s="373"/>
      <c r="EE140" s="373"/>
      <c r="EF140" s="373"/>
      <c r="EG140" s="373"/>
      <c r="ET140" s="376"/>
      <c r="EU140" s="376"/>
      <c r="EV140" s="376"/>
      <c r="EW140" s="376"/>
      <c r="EX140" s="376"/>
      <c r="EY140" s="376"/>
      <c r="EZ140" s="376"/>
      <c r="FA140" s="376"/>
      <c r="FB140" s="376"/>
      <c r="FC140" s="376"/>
      <c r="FD140" s="376"/>
      <c r="FE140" s="376"/>
      <c r="FF140" s="376"/>
      <c r="FG140" s="376"/>
      <c r="FH140" s="376"/>
      <c r="FI140" s="376"/>
      <c r="FJ140" s="376"/>
      <c r="FK140" s="376"/>
      <c r="FL140" s="376"/>
      <c r="FM140" s="376"/>
      <c r="FN140" s="376"/>
      <c r="FO140" s="376"/>
      <c r="FP140" s="376"/>
      <c r="FQ140" s="376"/>
      <c r="FR140" s="376"/>
      <c r="FS140" s="376"/>
      <c r="FT140" s="376"/>
      <c r="FU140" s="376"/>
      <c r="FV140" s="376"/>
      <c r="FW140" s="376"/>
      <c r="FX140" s="376"/>
      <c r="FY140" s="376"/>
      <c r="FZ140" s="376"/>
      <c r="GA140" s="376"/>
      <c r="GB140" s="376"/>
      <c r="GC140" s="376"/>
      <c r="GD140" s="376"/>
      <c r="GE140" s="376"/>
      <c r="GF140" s="376"/>
      <c r="GG140" s="376"/>
      <c r="GH140" s="376"/>
      <c r="GI140" s="376"/>
      <c r="GJ140" s="376"/>
      <c r="GK140" s="376"/>
      <c r="GL140" s="376"/>
      <c r="GM140" s="376"/>
      <c r="GN140" s="376"/>
      <c r="GO140" s="376"/>
      <c r="GP140" s="376"/>
      <c r="GQ140" s="376"/>
      <c r="GR140" s="376"/>
      <c r="GS140" s="376"/>
      <c r="GT140" s="376"/>
      <c r="GU140" s="376"/>
      <c r="GV140" s="376"/>
      <c r="GW140" s="376"/>
      <c r="GX140" s="376"/>
      <c r="GY140" s="376"/>
      <c r="GZ140" s="376"/>
      <c r="HA140" s="376"/>
      <c r="HB140" s="376"/>
      <c r="HC140" s="376"/>
      <c r="HD140" s="376"/>
      <c r="HE140" s="376"/>
      <c r="HF140" s="376"/>
      <c r="HG140" s="376"/>
      <c r="HH140" s="376"/>
      <c r="HI140" s="376"/>
      <c r="HJ140" s="376"/>
      <c r="HK140" s="376"/>
      <c r="HL140" s="376"/>
      <c r="HM140" s="376"/>
      <c r="HN140" s="376"/>
      <c r="HO140" s="376"/>
      <c r="HP140" s="376"/>
      <c r="HQ140" s="376"/>
      <c r="HR140" s="376"/>
      <c r="HS140" s="376"/>
      <c r="HT140" s="376"/>
      <c r="HU140" s="376"/>
      <c r="HV140" s="376"/>
      <c r="HW140" s="376"/>
      <c r="HX140" s="376"/>
      <c r="HY140" s="376"/>
      <c r="HZ140" s="376"/>
      <c r="IA140" s="376"/>
      <c r="IB140" s="376"/>
      <c r="IC140" s="376"/>
      <c r="ID140" s="376"/>
      <c r="IE140" s="376"/>
      <c r="IF140" s="376"/>
      <c r="IG140" s="376"/>
      <c r="IH140" s="376"/>
      <c r="II140" s="376"/>
      <c r="IJ140" s="376"/>
      <c r="IK140" s="376"/>
      <c r="IL140" s="376"/>
      <c r="IM140" s="376"/>
      <c r="IN140" s="376"/>
      <c r="IO140" s="376"/>
      <c r="IP140" s="376"/>
      <c r="IQ140" s="376"/>
      <c r="IR140" s="376"/>
      <c r="IS140" s="376"/>
      <c r="IT140" s="376"/>
      <c r="IU140" s="376"/>
      <c r="IV140" s="376"/>
      <c r="IW140" s="376"/>
      <c r="IX140" s="376"/>
      <c r="IY140" s="376"/>
      <c r="IZ140" s="376"/>
      <c r="JA140" s="376"/>
      <c r="JB140" s="376"/>
      <c r="JC140" s="376"/>
      <c r="JD140" s="376"/>
      <c r="JE140" s="376"/>
      <c r="JF140" s="376"/>
      <c r="JG140" s="376"/>
      <c r="JH140" s="376"/>
      <c r="JI140" s="376"/>
      <c r="JJ140" s="376"/>
      <c r="JK140" s="376"/>
      <c r="JL140" s="376"/>
      <c r="JM140" s="376"/>
      <c r="JN140" s="376"/>
      <c r="JO140" s="376"/>
      <c r="JP140" s="376"/>
      <c r="JQ140" s="376"/>
      <c r="JR140" s="376"/>
      <c r="JS140" s="376"/>
      <c r="JT140" s="376"/>
      <c r="JU140" s="376"/>
      <c r="JV140" s="376"/>
      <c r="JW140" s="376"/>
      <c r="JX140" s="376"/>
      <c r="JY140" s="376"/>
      <c r="JZ140" s="376"/>
      <c r="KA140" s="376"/>
      <c r="KB140" s="376"/>
      <c r="KC140" s="376"/>
      <c r="KD140" s="376"/>
      <c r="KE140" s="376"/>
      <c r="KF140" s="376"/>
      <c r="KG140" s="376"/>
      <c r="KH140" s="376"/>
      <c r="KI140" s="376"/>
      <c r="KJ140" s="376"/>
      <c r="KK140" s="376"/>
      <c r="KL140" s="376"/>
      <c r="KM140" s="376"/>
      <c r="KN140" s="376"/>
      <c r="KO140" s="376"/>
      <c r="KP140" s="376"/>
      <c r="KQ140" s="376"/>
      <c r="KR140" s="376"/>
      <c r="KS140" s="376"/>
      <c r="KT140" s="376"/>
      <c r="KU140" s="376"/>
      <c r="KV140" s="376"/>
      <c r="KW140" s="376"/>
      <c r="KX140" s="376"/>
      <c r="KY140" s="376"/>
      <c r="KZ140" s="376"/>
      <c r="LA140" s="376"/>
      <c r="LB140" s="376"/>
      <c r="LC140" s="376"/>
      <c r="LD140" s="376"/>
      <c r="LE140" s="376"/>
      <c r="LF140" s="376"/>
      <c r="LG140" s="376"/>
      <c r="LH140" s="376"/>
      <c r="LI140" s="376"/>
    </row>
    <row r="141" spans="1:321" ht="45">
      <c r="A141" s="74" t="s">
        <v>96</v>
      </c>
      <c r="B141" s="74">
        <v>43</v>
      </c>
      <c r="D141" s="74">
        <v>43</v>
      </c>
      <c r="E141" s="78" t="s">
        <v>290</v>
      </c>
      <c r="F141" s="104"/>
      <c r="G141" s="105"/>
      <c r="H141" s="105"/>
      <c r="I141" s="105"/>
      <c r="J141" s="105"/>
      <c r="K141" s="105"/>
      <c r="L141" s="105"/>
      <c r="M141" s="105"/>
      <c r="N141" s="105"/>
      <c r="O141" s="105"/>
      <c r="P141" s="105"/>
      <c r="Q141" s="106"/>
      <c r="R141" s="104"/>
      <c r="S141" s="105"/>
      <c r="T141" s="105"/>
      <c r="U141" s="105"/>
      <c r="V141" s="105"/>
      <c r="W141" s="105"/>
      <c r="X141" s="105"/>
      <c r="Y141" s="105"/>
      <c r="Z141" s="105"/>
      <c r="AA141" s="105"/>
      <c r="AB141" s="105"/>
      <c r="AC141" s="106"/>
      <c r="AD141" s="104"/>
      <c r="AE141" s="105"/>
      <c r="AF141" s="105"/>
      <c r="AG141" s="105"/>
      <c r="AH141" s="105"/>
      <c r="AI141" s="105"/>
      <c r="AJ141" s="105"/>
      <c r="AK141" s="105"/>
      <c r="AL141" s="105"/>
      <c r="AM141" s="105"/>
      <c r="AN141" s="105"/>
      <c r="AO141" s="106"/>
      <c r="AP141" s="104"/>
      <c r="AQ141" s="105"/>
      <c r="AR141" s="105"/>
      <c r="AS141" s="105"/>
      <c r="AT141" s="105"/>
      <c r="AU141" s="105"/>
      <c r="AV141" s="105"/>
      <c r="AW141" s="105"/>
      <c r="AX141" s="105"/>
      <c r="AY141" s="105"/>
      <c r="AZ141" s="105"/>
      <c r="BA141" s="106"/>
      <c r="BB141" s="104"/>
      <c r="BC141" s="105"/>
      <c r="BD141" s="105"/>
      <c r="BE141" s="105"/>
      <c r="BF141" s="105"/>
      <c r="BG141" s="105"/>
      <c r="BH141" s="105"/>
      <c r="BI141" s="105"/>
      <c r="BJ141" s="105"/>
      <c r="BK141" s="105"/>
      <c r="BL141" s="105"/>
      <c r="BM141" s="106"/>
      <c r="BN141" s="104"/>
      <c r="BO141" s="105"/>
      <c r="BP141" s="105"/>
      <c r="BQ141" s="105"/>
      <c r="BR141" s="105"/>
      <c r="BS141" s="105"/>
      <c r="BT141" s="105"/>
      <c r="BU141" s="105"/>
      <c r="BV141" s="105"/>
      <c r="BW141" s="105"/>
      <c r="BX141" s="105"/>
      <c r="BY141" s="106"/>
      <c r="BZ141" s="104"/>
      <c r="CA141" s="105"/>
      <c r="CB141" s="105"/>
      <c r="CC141" s="105"/>
      <c r="CD141" s="105"/>
      <c r="CE141" s="105"/>
      <c r="CF141" s="105"/>
      <c r="CG141" s="105"/>
      <c r="CH141" s="105"/>
      <c r="CI141" s="105"/>
      <c r="CJ141" s="105"/>
      <c r="CK141" s="105"/>
      <c r="CL141" s="104">
        <v>4766352.82</v>
      </c>
      <c r="CM141" s="105">
        <v>7183318.2800000003</v>
      </c>
      <c r="CN141" s="105">
        <v>8947545.6400000043</v>
      </c>
      <c r="CO141" s="105">
        <v>5884665.6099999966</v>
      </c>
      <c r="CP141" s="105">
        <v>7415737.6300000092</v>
      </c>
      <c r="CQ141" s="105">
        <v>7060820.3000000007</v>
      </c>
      <c r="CR141" s="105">
        <v>5861351.5200000033</v>
      </c>
      <c r="CS141" s="105">
        <v>9038041.9699999969</v>
      </c>
      <c r="CT141" s="105">
        <v>8245712.2599999988</v>
      </c>
      <c r="CU141" s="105">
        <v>7298462.0700000059</v>
      </c>
      <c r="CV141" s="105">
        <v>4753269.4800000023</v>
      </c>
      <c r="CW141" s="106">
        <v>17851748.629999999</v>
      </c>
      <c r="CX141" s="104">
        <v>4729453.0199999968</v>
      </c>
      <c r="CY141" s="105">
        <v>3668588.0200000005</v>
      </c>
      <c r="CZ141" s="105">
        <v>11943087.780000003</v>
      </c>
      <c r="DA141" s="105">
        <v>8801515.4700000044</v>
      </c>
      <c r="DB141" s="105">
        <v>7959182.730000007</v>
      </c>
      <c r="DC141" s="105">
        <v>8709222.3800000045</v>
      </c>
      <c r="DD141" s="105">
        <v>7344002.3300000019</v>
      </c>
      <c r="DE141" s="105">
        <v>8854476.2599999998</v>
      </c>
      <c r="DF141" s="105">
        <v>7105061.4999999991</v>
      </c>
      <c r="DG141" s="105">
        <v>13729651.66</v>
      </c>
      <c r="DH141" s="105">
        <v>4705106.5999999996</v>
      </c>
      <c r="DI141" s="106">
        <v>11500398.329999996</v>
      </c>
      <c r="DJ141" s="104">
        <v>11457600.680000011</v>
      </c>
      <c r="DK141" s="105">
        <v>6752624.2700000033</v>
      </c>
      <c r="DL141" s="105">
        <v>11420501.770000005</v>
      </c>
      <c r="DM141" s="105">
        <v>14999479.220000006</v>
      </c>
      <c r="DN141" s="105">
        <v>7593694.929999995</v>
      </c>
      <c r="DO141" s="105">
        <v>8426871.379999999</v>
      </c>
      <c r="DP141" s="105">
        <v>10744092.740000006</v>
      </c>
      <c r="DQ141" s="105">
        <v>11333981.32</v>
      </c>
      <c r="DR141" s="105">
        <v>10383700.710000008</v>
      </c>
      <c r="DS141" s="105">
        <v>11050474.780000005</v>
      </c>
      <c r="DT141" s="105">
        <v>10760211.210000003</v>
      </c>
      <c r="DU141" s="106">
        <v>21302981.459999997</v>
      </c>
      <c r="DV141" s="337">
        <v>5182408.62</v>
      </c>
      <c r="DW141" s="337">
        <v>8548848.3000000007</v>
      </c>
      <c r="DX141" s="337">
        <v>21000988.850000013</v>
      </c>
      <c r="DY141" s="337">
        <v>15199940.680000002</v>
      </c>
      <c r="DZ141" s="370">
        <v>11045075.699999999</v>
      </c>
      <c r="EA141" s="370">
        <v>11676659.710000001</v>
      </c>
      <c r="EB141" s="373">
        <v>10057576.49</v>
      </c>
      <c r="EC141" s="380">
        <v>13191630.189999999</v>
      </c>
      <c r="ED141" s="373">
        <v>11618940.939999999</v>
      </c>
      <c r="EE141" s="373">
        <v>10639076.880000001</v>
      </c>
      <c r="EF141" s="373">
        <v>14397093.9</v>
      </c>
      <c r="EG141" s="373">
        <v>39257145.460000001</v>
      </c>
      <c r="EH141" s="376">
        <v>5367351.82</v>
      </c>
      <c r="EI141" s="376">
        <v>7878426.2999999998</v>
      </c>
      <c r="EJ141" s="376">
        <v>12624632.02</v>
      </c>
      <c r="EK141" s="376">
        <v>15717196.880000001</v>
      </c>
      <c r="EL141" s="376">
        <v>10712461.529999999</v>
      </c>
      <c r="EM141" s="376">
        <v>13589172.92</v>
      </c>
      <c r="EN141" s="376">
        <v>17165199.760000002</v>
      </c>
      <c r="EO141" s="376">
        <v>15793377.119999999</v>
      </c>
      <c r="EP141" s="376">
        <v>13743974.02</v>
      </c>
      <c r="EQ141" s="376">
        <v>13251144.24</v>
      </c>
      <c r="ER141" s="376">
        <v>11142113.050000001</v>
      </c>
      <c r="ES141" s="376">
        <v>29896675.100000001</v>
      </c>
      <c r="ET141" s="376">
        <v>11036841.98</v>
      </c>
      <c r="EU141" s="376">
        <v>13096709.15</v>
      </c>
      <c r="EV141" s="376">
        <v>16347312.470000001</v>
      </c>
      <c r="EW141" s="376">
        <v>15698178.050000001</v>
      </c>
      <c r="EX141" s="376">
        <v>13306183.48</v>
      </c>
      <c r="EY141" s="376">
        <v>17878544.43</v>
      </c>
      <c r="EZ141" s="376">
        <v>20218156.109999999</v>
      </c>
      <c r="FA141" s="376">
        <v>17179475.350000001</v>
      </c>
      <c r="FB141" s="376">
        <v>16100951.01</v>
      </c>
      <c r="FC141" s="376">
        <v>16865431.859999999</v>
      </c>
      <c r="FD141" s="376">
        <v>17575098.66</v>
      </c>
      <c r="FE141" s="376">
        <v>33426737.670000002</v>
      </c>
      <c r="FF141" s="376">
        <v>15740550.810000001</v>
      </c>
      <c r="FG141" s="376"/>
      <c r="FH141" s="376"/>
      <c r="FI141" s="376"/>
      <c r="FJ141" s="376"/>
      <c r="FK141" s="376"/>
      <c r="FL141" s="376"/>
      <c r="FM141" s="376"/>
      <c r="FN141" s="376"/>
      <c r="FO141" s="376"/>
      <c r="FP141" s="376"/>
      <c r="FQ141" s="376"/>
      <c r="FR141" s="376"/>
      <c r="FS141" s="376"/>
      <c r="FT141" s="376"/>
      <c r="FU141" s="376"/>
      <c r="FV141" s="376"/>
      <c r="FW141" s="376"/>
      <c r="FX141" s="376"/>
      <c r="FY141" s="376"/>
      <c r="FZ141" s="376"/>
      <c r="GA141" s="376"/>
      <c r="GB141" s="376"/>
      <c r="GC141" s="376"/>
      <c r="GD141" s="376"/>
      <c r="GE141" s="376"/>
      <c r="GF141" s="376"/>
      <c r="GG141" s="376"/>
      <c r="GH141" s="376"/>
      <c r="GI141" s="376"/>
      <c r="GJ141" s="376"/>
      <c r="GK141" s="376"/>
      <c r="GL141" s="376"/>
      <c r="GM141" s="376"/>
      <c r="GN141" s="376"/>
      <c r="GO141" s="376"/>
      <c r="GP141" s="376"/>
      <c r="GQ141" s="376"/>
      <c r="GR141" s="376"/>
      <c r="GS141" s="376"/>
      <c r="GT141" s="376"/>
      <c r="GU141" s="376"/>
      <c r="GV141" s="376"/>
      <c r="GW141" s="376"/>
      <c r="GX141" s="376"/>
      <c r="GY141" s="376"/>
      <c r="GZ141" s="376"/>
      <c r="HA141" s="376"/>
      <c r="HB141" s="376"/>
      <c r="HC141" s="376"/>
      <c r="HD141" s="376"/>
      <c r="HE141" s="376"/>
      <c r="HF141" s="376"/>
      <c r="HG141" s="376"/>
      <c r="HH141" s="376"/>
      <c r="HI141" s="376"/>
      <c r="HJ141" s="376"/>
      <c r="HK141" s="376"/>
      <c r="HL141" s="376"/>
      <c r="HM141" s="376"/>
      <c r="HN141" s="376"/>
      <c r="HO141" s="376"/>
      <c r="HP141" s="376"/>
      <c r="HQ141" s="376"/>
      <c r="HR141" s="376"/>
      <c r="HS141" s="376"/>
      <c r="HT141" s="376"/>
      <c r="HU141" s="376"/>
      <c r="HV141" s="376"/>
      <c r="HW141" s="376"/>
      <c r="HX141" s="376"/>
      <c r="HY141" s="376"/>
      <c r="HZ141" s="376"/>
      <c r="IA141" s="376"/>
      <c r="IB141" s="376"/>
      <c r="IC141" s="376"/>
      <c r="ID141" s="376"/>
      <c r="IE141" s="376"/>
      <c r="IF141" s="376"/>
      <c r="IG141" s="376"/>
      <c r="IH141" s="376"/>
      <c r="II141" s="376"/>
      <c r="IJ141" s="376"/>
      <c r="IK141" s="376"/>
      <c r="IL141" s="376"/>
      <c r="IM141" s="376"/>
      <c r="IN141" s="376"/>
      <c r="IO141" s="376"/>
      <c r="IP141" s="376"/>
      <c r="IQ141" s="376"/>
      <c r="IR141" s="376"/>
      <c r="IS141" s="376"/>
      <c r="IT141" s="376"/>
      <c r="IU141" s="376"/>
      <c r="IV141" s="376"/>
      <c r="IW141" s="376"/>
      <c r="IX141" s="376"/>
      <c r="IY141" s="376"/>
      <c r="IZ141" s="376"/>
      <c r="JA141" s="376"/>
      <c r="JB141" s="376"/>
      <c r="JC141" s="376"/>
      <c r="JD141" s="376"/>
      <c r="JE141" s="376"/>
      <c r="JF141" s="376"/>
      <c r="JG141" s="376"/>
      <c r="JH141" s="376"/>
      <c r="JI141" s="376"/>
      <c r="JJ141" s="376"/>
      <c r="JK141" s="376"/>
      <c r="JL141" s="376"/>
      <c r="JM141" s="376"/>
      <c r="JN141" s="376"/>
      <c r="JO141" s="376"/>
      <c r="JP141" s="376"/>
      <c r="JQ141" s="376"/>
      <c r="JR141" s="376"/>
      <c r="JS141" s="376"/>
      <c r="JT141" s="376"/>
      <c r="JU141" s="376"/>
      <c r="JV141" s="376"/>
      <c r="JW141" s="376"/>
      <c r="JX141" s="376"/>
      <c r="JY141" s="376"/>
      <c r="JZ141" s="376"/>
      <c r="KA141" s="376"/>
      <c r="KB141" s="376"/>
      <c r="KC141" s="376"/>
      <c r="KD141" s="376"/>
      <c r="KE141" s="376"/>
      <c r="KF141" s="376"/>
      <c r="KG141" s="376"/>
      <c r="KH141" s="376"/>
      <c r="KI141" s="376"/>
      <c r="KJ141" s="376"/>
      <c r="KK141" s="376"/>
      <c r="KL141" s="376"/>
      <c r="KM141" s="376"/>
      <c r="KN141" s="376"/>
      <c r="KO141" s="376"/>
      <c r="KP141" s="376"/>
      <c r="KQ141" s="376"/>
      <c r="KR141" s="376"/>
      <c r="KS141" s="376"/>
      <c r="KT141" s="376"/>
      <c r="KU141" s="376"/>
      <c r="KV141" s="376"/>
      <c r="KW141" s="376"/>
      <c r="KX141" s="376"/>
      <c r="KY141" s="376"/>
      <c r="KZ141" s="376"/>
      <c r="LA141" s="376"/>
      <c r="LB141" s="376"/>
      <c r="LC141" s="376"/>
      <c r="LD141" s="376"/>
      <c r="LE141" s="376"/>
      <c r="LF141" s="376"/>
      <c r="LG141" s="376"/>
      <c r="LH141" s="376"/>
      <c r="LI141" s="376"/>
    </row>
    <row r="142" spans="1:321" ht="45">
      <c r="A142" s="74" t="s">
        <v>96</v>
      </c>
      <c r="B142" s="74" t="s">
        <v>96</v>
      </c>
      <c r="C142" s="74">
        <v>431</v>
      </c>
      <c r="D142" s="74">
        <v>431</v>
      </c>
      <c r="E142" s="78" t="s">
        <v>290</v>
      </c>
      <c r="F142" s="104"/>
      <c r="G142" s="105"/>
      <c r="H142" s="105"/>
      <c r="I142" s="105"/>
      <c r="J142" s="105"/>
      <c r="K142" s="105"/>
      <c r="L142" s="105"/>
      <c r="M142" s="105"/>
      <c r="N142" s="105"/>
      <c r="O142" s="105"/>
      <c r="P142" s="105"/>
      <c r="Q142" s="106"/>
      <c r="R142" s="104"/>
      <c r="S142" s="105"/>
      <c r="T142" s="105"/>
      <c r="U142" s="105"/>
      <c r="V142" s="105"/>
      <c r="W142" s="105"/>
      <c r="X142" s="105"/>
      <c r="Y142" s="105"/>
      <c r="Z142" s="105"/>
      <c r="AA142" s="105"/>
      <c r="AB142" s="105"/>
      <c r="AC142" s="106"/>
      <c r="AD142" s="104"/>
      <c r="AE142" s="105"/>
      <c r="AF142" s="105"/>
      <c r="AG142" s="105"/>
      <c r="AH142" s="105"/>
      <c r="AI142" s="105"/>
      <c r="AJ142" s="105"/>
      <c r="AK142" s="105"/>
      <c r="AL142" s="105"/>
      <c r="AM142" s="105"/>
      <c r="AN142" s="105"/>
      <c r="AO142" s="106"/>
      <c r="AP142" s="104"/>
      <c r="AQ142" s="105"/>
      <c r="AR142" s="105"/>
      <c r="AS142" s="105"/>
      <c r="AT142" s="105"/>
      <c r="AU142" s="105"/>
      <c r="AV142" s="105"/>
      <c r="AW142" s="105"/>
      <c r="AX142" s="105"/>
      <c r="AY142" s="105"/>
      <c r="AZ142" s="105"/>
      <c r="BA142" s="106"/>
      <c r="BB142" s="104"/>
      <c r="BC142" s="105"/>
      <c r="BD142" s="105"/>
      <c r="BE142" s="105"/>
      <c r="BF142" s="105"/>
      <c r="BG142" s="105"/>
      <c r="BH142" s="105"/>
      <c r="BI142" s="105"/>
      <c r="BJ142" s="105"/>
      <c r="BK142" s="105"/>
      <c r="BL142" s="105"/>
      <c r="BM142" s="106"/>
      <c r="BN142" s="104"/>
      <c r="BO142" s="105"/>
      <c r="BP142" s="105"/>
      <c r="BQ142" s="105"/>
      <c r="BR142" s="105"/>
      <c r="BS142" s="105"/>
      <c r="BT142" s="105"/>
      <c r="BU142" s="105"/>
      <c r="BV142" s="105"/>
      <c r="BW142" s="105"/>
      <c r="BX142" s="105"/>
      <c r="BY142" s="106"/>
      <c r="BZ142" s="104"/>
      <c r="CA142" s="105"/>
      <c r="CB142" s="105"/>
      <c r="CC142" s="105"/>
      <c r="CD142" s="105"/>
      <c r="CE142" s="105"/>
      <c r="CF142" s="105"/>
      <c r="CG142" s="105"/>
      <c r="CH142" s="105"/>
      <c r="CI142" s="105"/>
      <c r="CJ142" s="105"/>
      <c r="CK142" s="105"/>
      <c r="CL142" s="104">
        <v>4766352.82</v>
      </c>
      <c r="CM142" s="105">
        <v>7183318.2800000003</v>
      </c>
      <c r="CN142" s="105">
        <v>8945045.6400000043</v>
      </c>
      <c r="CO142" s="105">
        <v>5880665.6099999966</v>
      </c>
      <c r="CP142" s="105">
        <v>7415737.6300000092</v>
      </c>
      <c r="CQ142" s="105">
        <v>7060820.3000000007</v>
      </c>
      <c r="CR142" s="105">
        <v>5860351.5200000033</v>
      </c>
      <c r="CS142" s="105">
        <v>9017741.9699999969</v>
      </c>
      <c r="CT142" s="105">
        <v>8242712.2599999988</v>
      </c>
      <c r="CU142" s="105">
        <v>7282489.8800000055</v>
      </c>
      <c r="CV142" s="105">
        <v>4546653.2400000021</v>
      </c>
      <c r="CW142" s="106">
        <v>16619491.83</v>
      </c>
      <c r="CX142" s="104">
        <v>4729453.0199999968</v>
      </c>
      <c r="CY142" s="105">
        <v>3668588.0200000005</v>
      </c>
      <c r="CZ142" s="105">
        <v>11943087.780000003</v>
      </c>
      <c r="DA142" s="105">
        <v>8801515.4700000044</v>
      </c>
      <c r="DB142" s="105">
        <v>7959182.730000007</v>
      </c>
      <c r="DC142" s="105">
        <v>8474803.7700000051</v>
      </c>
      <c r="DD142" s="105">
        <v>7344002.3300000019</v>
      </c>
      <c r="DE142" s="105">
        <v>8688828.7300000004</v>
      </c>
      <c r="DF142" s="105">
        <v>7098548.0999999987</v>
      </c>
      <c r="DG142" s="105">
        <v>13257486.939999999</v>
      </c>
      <c r="DH142" s="105">
        <v>4644206.5999999996</v>
      </c>
      <c r="DI142" s="106">
        <v>10253278.469999997</v>
      </c>
      <c r="DJ142" s="104">
        <v>11457600.680000011</v>
      </c>
      <c r="DK142" s="105">
        <v>6752624.2700000033</v>
      </c>
      <c r="DL142" s="105">
        <v>11210501.770000005</v>
      </c>
      <c r="DM142" s="105">
        <v>14999479.220000006</v>
      </c>
      <c r="DN142" s="105">
        <v>7593694.929999995</v>
      </c>
      <c r="DO142" s="105">
        <v>8416871.379999999</v>
      </c>
      <c r="DP142" s="105">
        <v>10541092.800000006</v>
      </c>
      <c r="DQ142" s="105">
        <v>11333981.32</v>
      </c>
      <c r="DR142" s="105">
        <v>10383700.710000008</v>
      </c>
      <c r="DS142" s="105">
        <v>11050474.780000005</v>
      </c>
      <c r="DT142" s="105">
        <v>10758211.210000003</v>
      </c>
      <c r="DU142" s="106">
        <v>21273051.029999997</v>
      </c>
      <c r="DV142" s="337">
        <v>5182408.62</v>
      </c>
      <c r="DW142" s="337">
        <v>8542348.3000000007</v>
      </c>
      <c r="DX142" s="337">
        <v>20704889.629999999</v>
      </c>
      <c r="DY142" s="337">
        <v>14867940.68</v>
      </c>
      <c r="DZ142" s="370">
        <v>11045075.699999999</v>
      </c>
      <c r="EA142" s="373">
        <v>11393659.710000001</v>
      </c>
      <c r="EB142" s="373">
        <v>10057576.49</v>
      </c>
      <c r="EC142" s="380">
        <v>13191630.189999999</v>
      </c>
      <c r="ED142" s="373">
        <v>11618940.939999999</v>
      </c>
      <c r="EE142" s="373">
        <v>10639076.880000001</v>
      </c>
      <c r="EF142" s="373">
        <v>14397093.9</v>
      </c>
      <c r="EG142" s="373">
        <v>38981145.460000001</v>
      </c>
      <c r="EH142" s="376"/>
      <c r="EI142" s="376">
        <v>7878426.2999999998</v>
      </c>
      <c r="EJ142" s="376">
        <v>12624632.02</v>
      </c>
      <c r="EK142" s="376">
        <v>15248396.880000001</v>
      </c>
      <c r="EL142" s="376">
        <v>10712461.529999999</v>
      </c>
      <c r="EM142" s="376">
        <v>13530839.57</v>
      </c>
      <c r="EN142" s="376">
        <v>16956874.25</v>
      </c>
      <c r="EO142" s="376">
        <v>15251339.6</v>
      </c>
      <c r="EP142" s="376"/>
      <c r="EQ142" s="376">
        <v>13129810.890000001</v>
      </c>
      <c r="ER142" s="376">
        <v>11137560.17</v>
      </c>
      <c r="ES142" s="376"/>
      <c r="ET142" s="376">
        <v>10553508.65</v>
      </c>
      <c r="EU142" s="376">
        <v>12813375.82</v>
      </c>
      <c r="EV142" s="376">
        <v>16064062.789999999</v>
      </c>
      <c r="EW142" s="376">
        <v>15105967.18</v>
      </c>
      <c r="EX142" s="376">
        <v>13005350.15</v>
      </c>
      <c r="EY142" s="376">
        <v>17522711.100000001</v>
      </c>
      <c r="EZ142" s="376">
        <v>19249518.940000001</v>
      </c>
      <c r="FA142" s="376">
        <v>16863227.57</v>
      </c>
      <c r="FB142" s="376">
        <v>15737223.15</v>
      </c>
      <c r="FC142" s="376">
        <v>16273114.359999999</v>
      </c>
      <c r="FD142" s="376">
        <v>17323478.239999998</v>
      </c>
      <c r="FE142" s="376">
        <v>33100597.25</v>
      </c>
      <c r="FF142" s="376"/>
      <c r="FG142" s="376"/>
      <c r="FH142" s="376"/>
      <c r="FI142" s="376"/>
      <c r="FJ142" s="376"/>
      <c r="FK142" s="376"/>
      <c r="FL142" s="376"/>
      <c r="FM142" s="376"/>
      <c r="FN142" s="376"/>
      <c r="FO142" s="376"/>
      <c r="FP142" s="376"/>
      <c r="FQ142" s="376"/>
      <c r="FR142" s="376"/>
      <c r="FS142" s="376"/>
      <c r="FT142" s="376"/>
      <c r="FU142" s="376"/>
      <c r="FV142" s="376"/>
      <c r="FW142" s="376"/>
      <c r="FX142" s="376"/>
      <c r="FY142" s="376"/>
      <c r="FZ142" s="376"/>
      <c r="GA142" s="376"/>
      <c r="GB142" s="376"/>
      <c r="GC142" s="376"/>
      <c r="GD142" s="376"/>
      <c r="GE142" s="376"/>
      <c r="GF142" s="376"/>
      <c r="GG142" s="376"/>
      <c r="GH142" s="376"/>
      <c r="GI142" s="376"/>
      <c r="GJ142" s="376"/>
      <c r="GK142" s="376"/>
      <c r="GL142" s="376"/>
      <c r="GM142" s="376"/>
      <c r="GN142" s="376"/>
      <c r="GO142" s="376"/>
      <c r="GP142" s="376"/>
      <c r="GQ142" s="376"/>
      <c r="GR142" s="376"/>
      <c r="GS142" s="376"/>
      <c r="GT142" s="376"/>
      <c r="GU142" s="376"/>
      <c r="GV142" s="376"/>
      <c r="GW142" s="376"/>
      <c r="GX142" s="376"/>
      <c r="GY142" s="376"/>
      <c r="GZ142" s="376"/>
      <c r="HA142" s="376"/>
      <c r="HB142" s="376"/>
      <c r="HC142" s="376"/>
      <c r="HD142" s="376"/>
      <c r="HE142" s="376"/>
      <c r="HF142" s="376"/>
      <c r="HG142" s="376"/>
      <c r="HH142" s="376"/>
      <c r="HI142" s="376"/>
      <c r="HJ142" s="376"/>
      <c r="HK142" s="376"/>
      <c r="HL142" s="376"/>
      <c r="HM142" s="376"/>
      <c r="HN142" s="376"/>
      <c r="HO142" s="376"/>
      <c r="HP142" s="376"/>
      <c r="HQ142" s="376"/>
      <c r="HR142" s="376"/>
      <c r="HS142" s="376"/>
      <c r="HT142" s="376"/>
      <c r="HU142" s="376"/>
      <c r="HV142" s="376"/>
      <c r="HW142" s="376"/>
      <c r="HX142" s="376"/>
      <c r="HY142" s="376"/>
      <c r="HZ142" s="376"/>
      <c r="IA142" s="376"/>
      <c r="IB142" s="376"/>
      <c r="IC142" s="376"/>
      <c r="ID142" s="376"/>
      <c r="IE142" s="376"/>
      <c r="IF142" s="376"/>
      <c r="IG142" s="376"/>
      <c r="IH142" s="376"/>
      <c r="II142" s="376"/>
      <c r="IJ142" s="376"/>
      <c r="IK142" s="376"/>
      <c r="IL142" s="376"/>
      <c r="IM142" s="376"/>
      <c r="IN142" s="376"/>
      <c r="IO142" s="376"/>
      <c r="IP142" s="376"/>
      <c r="IQ142" s="376"/>
      <c r="IR142" s="376"/>
      <c r="IS142" s="376"/>
      <c r="IT142" s="376"/>
      <c r="IU142" s="376"/>
      <c r="IV142" s="376"/>
      <c r="IW142" s="376"/>
      <c r="IX142" s="376"/>
      <c r="IY142" s="376"/>
      <c r="IZ142" s="376"/>
      <c r="JA142" s="376"/>
      <c r="JB142" s="376"/>
      <c r="JC142" s="376"/>
      <c r="JD142" s="376"/>
      <c r="JE142" s="376"/>
      <c r="JF142" s="376"/>
      <c r="JG142" s="376"/>
      <c r="JH142" s="376"/>
      <c r="JI142" s="376"/>
      <c r="JJ142" s="376"/>
      <c r="JK142" s="376"/>
      <c r="JL142" s="376"/>
      <c r="JM142" s="376"/>
      <c r="JN142" s="376"/>
      <c r="JO142" s="376"/>
      <c r="JP142" s="376"/>
      <c r="JQ142" s="376"/>
      <c r="JR142" s="376"/>
      <c r="JS142" s="376"/>
      <c r="JT142" s="376"/>
      <c r="JU142" s="376"/>
      <c r="JV142" s="376"/>
      <c r="JW142" s="376"/>
      <c r="JX142" s="376"/>
      <c r="JY142" s="376"/>
      <c r="JZ142" s="376"/>
      <c r="KA142" s="376"/>
      <c r="KB142" s="376"/>
      <c r="KC142" s="376"/>
      <c r="KD142" s="376"/>
      <c r="KE142" s="376"/>
      <c r="KF142" s="376"/>
      <c r="KG142" s="376"/>
      <c r="KH142" s="376"/>
      <c r="KI142" s="376"/>
      <c r="KJ142" s="376"/>
      <c r="KK142" s="376"/>
      <c r="KL142" s="376"/>
      <c r="KM142" s="376"/>
      <c r="KN142" s="376"/>
      <c r="KO142" s="376"/>
      <c r="KP142" s="376"/>
      <c r="KQ142" s="376"/>
      <c r="KR142" s="376"/>
      <c r="KS142" s="376"/>
      <c r="KT142" s="376"/>
      <c r="KU142" s="376"/>
      <c r="KV142" s="376"/>
      <c r="KW142" s="376"/>
      <c r="KX142" s="376"/>
      <c r="KY142" s="376"/>
      <c r="KZ142" s="376"/>
      <c r="LA142" s="376"/>
      <c r="LB142" s="376"/>
      <c r="LC142" s="376"/>
      <c r="LD142" s="376"/>
      <c r="LE142" s="376"/>
      <c r="LF142" s="376"/>
      <c r="LG142" s="376"/>
      <c r="LH142" s="376"/>
      <c r="LI142" s="376"/>
    </row>
    <row r="143" spans="1:321">
      <c r="D143" s="74">
        <v>4311</v>
      </c>
      <c r="E143" s="78" t="s">
        <v>292</v>
      </c>
      <c r="F143" s="104"/>
      <c r="G143" s="105"/>
      <c r="H143" s="105"/>
      <c r="I143" s="105"/>
      <c r="J143" s="105"/>
      <c r="K143" s="105"/>
      <c r="L143" s="105"/>
      <c r="M143" s="105"/>
      <c r="N143" s="105"/>
      <c r="O143" s="105"/>
      <c r="P143" s="105"/>
      <c r="Q143" s="106"/>
      <c r="R143" s="104"/>
      <c r="S143" s="105"/>
      <c r="T143" s="105"/>
      <c r="U143" s="105"/>
      <c r="V143" s="105"/>
      <c r="W143" s="105"/>
      <c r="X143" s="105"/>
      <c r="Y143" s="105"/>
      <c r="Z143" s="105"/>
      <c r="AA143" s="105"/>
      <c r="AB143" s="105"/>
      <c r="AC143" s="106"/>
      <c r="AD143" s="104"/>
      <c r="AE143" s="105"/>
      <c r="AF143" s="105"/>
      <c r="AG143" s="105"/>
      <c r="AH143" s="105"/>
      <c r="AI143" s="105"/>
      <c r="AJ143" s="105"/>
      <c r="AK143" s="105"/>
      <c r="AL143" s="105"/>
      <c r="AM143" s="105"/>
      <c r="AN143" s="105"/>
      <c r="AO143" s="106"/>
      <c r="AP143" s="104"/>
      <c r="AQ143" s="105"/>
      <c r="AR143" s="105"/>
      <c r="AS143" s="105"/>
      <c r="AT143" s="105"/>
      <c r="AU143" s="105"/>
      <c r="AV143" s="105"/>
      <c r="AW143" s="105"/>
      <c r="AX143" s="105"/>
      <c r="AY143" s="105"/>
      <c r="AZ143" s="105"/>
      <c r="BA143" s="106"/>
      <c r="BB143" s="104"/>
      <c r="BC143" s="105"/>
      <c r="BD143" s="105"/>
      <c r="BE143" s="105"/>
      <c r="BF143" s="105"/>
      <c r="BG143" s="105"/>
      <c r="BH143" s="105"/>
      <c r="BI143" s="105"/>
      <c r="BJ143" s="105"/>
      <c r="BK143" s="105"/>
      <c r="BL143" s="105"/>
      <c r="BM143" s="106"/>
      <c r="BN143" s="104"/>
      <c r="BO143" s="105"/>
      <c r="BP143" s="105"/>
      <c r="BQ143" s="105"/>
      <c r="BR143" s="105"/>
      <c r="BS143" s="105"/>
      <c r="BT143" s="105"/>
      <c r="BU143" s="105"/>
      <c r="BV143" s="105"/>
      <c r="BW143" s="105"/>
      <c r="BX143" s="105"/>
      <c r="BY143" s="106"/>
      <c r="BZ143" s="104"/>
      <c r="CA143" s="105"/>
      <c r="CB143" s="105"/>
      <c r="CC143" s="105"/>
      <c r="CD143" s="105"/>
      <c r="CE143" s="105"/>
      <c r="CF143" s="105"/>
      <c r="CG143" s="105"/>
      <c r="CH143" s="105"/>
      <c r="CI143" s="105"/>
      <c r="CJ143" s="105"/>
      <c r="CK143" s="105"/>
      <c r="CL143" s="104">
        <v>3573650.94</v>
      </c>
      <c r="CM143" s="105">
        <v>4505192.4200000009</v>
      </c>
      <c r="CN143" s="105">
        <v>6025699.8300000029</v>
      </c>
      <c r="CO143" s="105">
        <v>2615352.1199999973</v>
      </c>
      <c r="CP143" s="105">
        <v>5152536.1200000066</v>
      </c>
      <c r="CQ143" s="105">
        <v>4523363.4999999991</v>
      </c>
      <c r="CR143" s="105">
        <v>2913767.9499999993</v>
      </c>
      <c r="CS143" s="105">
        <v>6138065.4799999977</v>
      </c>
      <c r="CT143" s="105">
        <v>5872842.96</v>
      </c>
      <c r="CU143" s="105">
        <v>4772419.6500000041</v>
      </c>
      <c r="CV143" s="105">
        <v>3110152.7700000014</v>
      </c>
      <c r="CW143" s="106">
        <v>9177617.7000000011</v>
      </c>
      <c r="CX143" s="104">
        <v>3853394.4399999967</v>
      </c>
      <c r="CY143" s="105">
        <v>1640129.33</v>
      </c>
      <c r="CZ143" s="105">
        <v>8519754.9900000021</v>
      </c>
      <c r="DA143" s="105">
        <v>6327561.1900000041</v>
      </c>
      <c r="DB143" s="105">
        <v>5336289.8400000073</v>
      </c>
      <c r="DC143" s="105">
        <v>5156467.1200000057</v>
      </c>
      <c r="DD143" s="105">
        <v>4564730.6000000006</v>
      </c>
      <c r="DE143" s="105">
        <v>5589535.3500000006</v>
      </c>
      <c r="DF143" s="105">
        <v>4053275.8599999985</v>
      </c>
      <c r="DG143" s="105">
        <v>9566505.2000000011</v>
      </c>
      <c r="DH143" s="105">
        <v>2162806.0199999996</v>
      </c>
      <c r="DI143" s="106">
        <v>3175131.2299999972</v>
      </c>
      <c r="DJ143" s="104">
        <v>5536673.8800000101</v>
      </c>
      <c r="DK143" s="105">
        <v>4300280.2700000023</v>
      </c>
      <c r="DL143" s="105">
        <v>5807149.2000000058</v>
      </c>
      <c r="DM143" s="105">
        <v>8234781.9800000079</v>
      </c>
      <c r="DN143" s="105">
        <v>2175484.1599999941</v>
      </c>
      <c r="DO143" s="105">
        <v>4610413.3299999982</v>
      </c>
      <c r="DP143" s="105">
        <v>4653281.7500000047</v>
      </c>
      <c r="DQ143" s="105">
        <v>4996181.6099999975</v>
      </c>
      <c r="DR143" s="105">
        <v>5017138.6900000088</v>
      </c>
      <c r="DS143" s="105">
        <v>5157752.2200000035</v>
      </c>
      <c r="DT143" s="105">
        <v>6081931.6000000043</v>
      </c>
      <c r="DU143" s="106">
        <v>5914938.5799999991</v>
      </c>
      <c r="DV143" s="337">
        <v>3612271.65</v>
      </c>
      <c r="DW143" s="337">
        <v>3581008.5500000003</v>
      </c>
      <c r="DX143" s="337">
        <v>10432641.290000016</v>
      </c>
      <c r="DY143" s="337">
        <v>7162067.3800000018</v>
      </c>
      <c r="DZ143" s="370">
        <v>5662218.6100000003</v>
      </c>
      <c r="EB143" s="373"/>
      <c r="EC143" s="373"/>
      <c r="ED143" s="373"/>
      <c r="EE143" s="373"/>
      <c r="EF143" s="373"/>
      <c r="EG143" s="373"/>
      <c r="EH143" s="376"/>
      <c r="EI143" s="376"/>
      <c r="EJ143" s="376"/>
      <c r="EK143" s="376"/>
      <c r="EL143" s="376"/>
      <c r="EM143" s="376"/>
      <c r="EN143" s="376"/>
      <c r="EO143" s="376"/>
      <c r="EP143" s="376"/>
      <c r="EQ143" s="376"/>
      <c r="ER143" s="376"/>
      <c r="ES143" s="376"/>
      <c r="ET143" s="376"/>
      <c r="EU143" s="376"/>
      <c r="EV143" s="376"/>
      <c r="EW143" s="376"/>
      <c r="EX143" s="376"/>
      <c r="EY143" s="376"/>
      <c r="EZ143" s="376"/>
      <c r="FA143" s="376"/>
      <c r="FB143" s="376"/>
      <c r="FC143" s="376"/>
      <c r="FD143" s="376"/>
      <c r="FE143" s="376"/>
      <c r="FF143" s="376"/>
      <c r="FG143" s="376"/>
      <c r="FH143" s="376"/>
      <c r="FI143" s="376"/>
      <c r="FJ143" s="376"/>
      <c r="FK143" s="376"/>
      <c r="FL143" s="376"/>
      <c r="FM143" s="376"/>
      <c r="FN143" s="376"/>
      <c r="FO143" s="376"/>
      <c r="FP143" s="376"/>
      <c r="FQ143" s="376"/>
      <c r="FR143" s="376"/>
      <c r="FS143" s="376"/>
      <c r="FT143" s="376"/>
      <c r="FU143" s="376"/>
      <c r="FV143" s="376"/>
      <c r="FW143" s="376"/>
      <c r="FX143" s="376"/>
      <c r="FY143" s="376"/>
      <c r="FZ143" s="376"/>
      <c r="GA143" s="376"/>
      <c r="GB143" s="376"/>
      <c r="GC143" s="376"/>
      <c r="GD143" s="376"/>
      <c r="GE143" s="376"/>
      <c r="GF143" s="376"/>
      <c r="GG143" s="376"/>
      <c r="GH143" s="376"/>
      <c r="GI143" s="376"/>
      <c r="GJ143" s="376"/>
      <c r="GK143" s="376"/>
      <c r="GL143" s="376"/>
      <c r="GM143" s="376"/>
      <c r="GN143" s="376"/>
      <c r="GO143" s="376"/>
      <c r="GP143" s="376"/>
      <c r="GQ143" s="376"/>
      <c r="GR143" s="376"/>
      <c r="GS143" s="376"/>
      <c r="GT143" s="376"/>
      <c r="GU143" s="376"/>
      <c r="GV143" s="376"/>
      <c r="GW143" s="376"/>
      <c r="GX143" s="376"/>
      <c r="GY143" s="376"/>
      <c r="GZ143" s="376"/>
      <c r="HA143" s="376"/>
      <c r="HB143" s="376"/>
      <c r="HC143" s="376"/>
      <c r="HD143" s="376"/>
      <c r="HE143" s="376"/>
      <c r="HF143" s="376"/>
      <c r="HG143" s="376"/>
      <c r="HH143" s="376"/>
      <c r="HI143" s="376"/>
      <c r="HJ143" s="376"/>
      <c r="HK143" s="376"/>
      <c r="HL143" s="376"/>
      <c r="HM143" s="376"/>
      <c r="HN143" s="376"/>
      <c r="HO143" s="376"/>
      <c r="HP143" s="376"/>
      <c r="HQ143" s="376"/>
      <c r="HR143" s="376"/>
      <c r="HS143" s="376"/>
      <c r="HT143" s="376"/>
      <c r="HU143" s="376"/>
      <c r="HV143" s="376"/>
      <c r="HW143" s="376"/>
      <c r="HX143" s="376"/>
      <c r="HY143" s="376"/>
      <c r="HZ143" s="376"/>
      <c r="IA143" s="376"/>
      <c r="IB143" s="376"/>
      <c r="IC143" s="376"/>
      <c r="ID143" s="376"/>
      <c r="IE143" s="376"/>
      <c r="IF143" s="376"/>
      <c r="IG143" s="376"/>
      <c r="IH143" s="376"/>
      <c r="II143" s="376"/>
      <c r="IJ143" s="376"/>
      <c r="IK143" s="376"/>
      <c r="IL143" s="376"/>
      <c r="IM143" s="376"/>
      <c r="IN143" s="376"/>
      <c r="IO143" s="376"/>
      <c r="IP143" s="376"/>
      <c r="IQ143" s="376"/>
      <c r="IR143" s="376"/>
      <c r="IS143" s="376"/>
      <c r="IT143" s="376"/>
      <c r="IU143" s="376"/>
      <c r="IV143" s="376"/>
      <c r="IW143" s="376"/>
      <c r="IX143" s="376"/>
      <c r="IY143" s="376"/>
      <c r="IZ143" s="376"/>
      <c r="JA143" s="376"/>
      <c r="JB143" s="376"/>
      <c r="JC143" s="376"/>
      <c r="JD143" s="376"/>
      <c r="JE143" s="376"/>
      <c r="JF143" s="376"/>
      <c r="JG143" s="376"/>
      <c r="JH143" s="376"/>
      <c r="JI143" s="376"/>
      <c r="JJ143" s="376"/>
      <c r="JK143" s="376"/>
      <c r="JL143" s="376"/>
      <c r="JM143" s="376"/>
      <c r="JN143" s="376"/>
      <c r="JO143" s="376"/>
      <c r="JP143" s="376"/>
      <c r="JQ143" s="376"/>
      <c r="JR143" s="376"/>
      <c r="JS143" s="376"/>
      <c r="JT143" s="376"/>
      <c r="JU143" s="376"/>
      <c r="JV143" s="376"/>
      <c r="JW143" s="376"/>
      <c r="JX143" s="376"/>
      <c r="JY143" s="376"/>
      <c r="JZ143" s="376"/>
      <c r="KA143" s="376"/>
      <c r="KB143" s="376"/>
      <c r="KC143" s="376"/>
      <c r="KD143" s="376"/>
      <c r="KE143" s="376"/>
      <c r="KF143" s="376"/>
      <c r="KG143" s="376"/>
      <c r="KH143" s="376"/>
      <c r="KI143" s="376"/>
      <c r="KJ143" s="376"/>
      <c r="KK143" s="376"/>
      <c r="KL143" s="376"/>
      <c r="KM143" s="376"/>
      <c r="KN143" s="376"/>
      <c r="KO143" s="376"/>
      <c r="KP143" s="376"/>
      <c r="KQ143" s="376"/>
      <c r="KR143" s="376"/>
      <c r="KS143" s="376"/>
      <c r="KT143" s="376"/>
      <c r="KU143" s="376"/>
      <c r="KV143" s="376"/>
      <c r="KW143" s="376"/>
      <c r="KX143" s="376"/>
      <c r="KY143" s="376"/>
      <c r="KZ143" s="376"/>
      <c r="LA143" s="376"/>
      <c r="LB143" s="376"/>
      <c r="LC143" s="376"/>
      <c r="LD143" s="376"/>
      <c r="LE143" s="376"/>
      <c r="LF143" s="376"/>
      <c r="LG143" s="376"/>
      <c r="LH143" s="376"/>
      <c r="LI143" s="376"/>
    </row>
    <row r="144" spans="1:321">
      <c r="D144" s="74">
        <v>4312</v>
      </c>
      <c r="E144" s="78" t="s">
        <v>294</v>
      </c>
      <c r="F144" s="104"/>
      <c r="G144" s="105"/>
      <c r="H144" s="105"/>
      <c r="I144" s="105"/>
      <c r="J144" s="105"/>
      <c r="K144" s="105"/>
      <c r="L144" s="105"/>
      <c r="M144" s="105"/>
      <c r="N144" s="105"/>
      <c r="O144" s="105"/>
      <c r="P144" s="105"/>
      <c r="Q144" s="106"/>
      <c r="R144" s="104"/>
      <c r="S144" s="105"/>
      <c r="T144" s="105"/>
      <c r="U144" s="105"/>
      <c r="V144" s="105"/>
      <c r="W144" s="105"/>
      <c r="X144" s="105"/>
      <c r="Y144" s="105"/>
      <c r="Z144" s="105"/>
      <c r="AA144" s="105"/>
      <c r="AB144" s="105"/>
      <c r="AC144" s="106"/>
      <c r="AD144" s="104"/>
      <c r="AE144" s="105"/>
      <c r="AF144" s="105"/>
      <c r="AG144" s="105"/>
      <c r="AH144" s="105"/>
      <c r="AI144" s="105"/>
      <c r="AJ144" s="105"/>
      <c r="AK144" s="105"/>
      <c r="AL144" s="105"/>
      <c r="AM144" s="105"/>
      <c r="AN144" s="105"/>
      <c r="AO144" s="106"/>
      <c r="AP144" s="104"/>
      <c r="AQ144" s="105"/>
      <c r="AR144" s="105"/>
      <c r="AS144" s="105"/>
      <c r="AT144" s="105"/>
      <c r="AU144" s="105"/>
      <c r="AV144" s="105"/>
      <c r="AW144" s="105"/>
      <c r="AX144" s="105"/>
      <c r="AY144" s="105"/>
      <c r="AZ144" s="105"/>
      <c r="BA144" s="106"/>
      <c r="BB144" s="104"/>
      <c r="BC144" s="105"/>
      <c r="BD144" s="105"/>
      <c r="BE144" s="105"/>
      <c r="BF144" s="105"/>
      <c r="BG144" s="105"/>
      <c r="BH144" s="105"/>
      <c r="BI144" s="105"/>
      <c r="BJ144" s="105"/>
      <c r="BK144" s="105"/>
      <c r="BL144" s="105"/>
      <c r="BM144" s="106"/>
      <c r="BN144" s="104"/>
      <c r="BO144" s="105"/>
      <c r="BP144" s="105"/>
      <c r="BQ144" s="105"/>
      <c r="BR144" s="105"/>
      <c r="BS144" s="105"/>
      <c r="BT144" s="105"/>
      <c r="BU144" s="105"/>
      <c r="BV144" s="105"/>
      <c r="BW144" s="105"/>
      <c r="BX144" s="105"/>
      <c r="BY144" s="106"/>
      <c r="BZ144" s="104"/>
      <c r="CA144" s="105"/>
      <c r="CB144" s="105"/>
      <c r="CC144" s="105"/>
      <c r="CD144" s="105"/>
      <c r="CE144" s="105"/>
      <c r="CF144" s="105"/>
      <c r="CG144" s="105"/>
      <c r="CH144" s="105"/>
      <c r="CI144" s="105"/>
      <c r="CJ144" s="105"/>
      <c r="CK144" s="105"/>
      <c r="CL144" s="104">
        <v>248962.44</v>
      </c>
      <c r="CM144" s="105">
        <v>252365.31</v>
      </c>
      <c r="CN144" s="105">
        <v>0</v>
      </c>
      <c r="CO144" s="105">
        <v>259865.02999999997</v>
      </c>
      <c r="CP144" s="105">
        <v>11196.529999999999</v>
      </c>
      <c r="CQ144" s="105">
        <v>257246.21000000008</v>
      </c>
      <c r="CR144" s="105">
        <v>200</v>
      </c>
      <c r="CS144" s="105">
        <v>268390.82</v>
      </c>
      <c r="CT144" s="105">
        <v>1757</v>
      </c>
      <c r="CU144" s="105">
        <v>450</v>
      </c>
      <c r="CV144" s="105">
        <v>53573.08</v>
      </c>
      <c r="CW144" s="106">
        <v>1500728.43</v>
      </c>
      <c r="CX144" s="104">
        <v>99665.95</v>
      </c>
      <c r="CY144" s="105">
        <v>381698.57000000007</v>
      </c>
      <c r="CZ144" s="105">
        <v>433969.12000000017</v>
      </c>
      <c r="DA144" s="105">
        <v>55645.069999999992</v>
      </c>
      <c r="DB144" s="105">
        <v>469121.1999999999</v>
      </c>
      <c r="DC144" s="105">
        <v>873450.41999999993</v>
      </c>
      <c r="DD144" s="105">
        <v>383008.91</v>
      </c>
      <c r="DE144" s="105">
        <v>800416.66999999993</v>
      </c>
      <c r="DF144" s="105">
        <v>311688.29000000004</v>
      </c>
      <c r="DG144" s="105">
        <v>745448.95999999961</v>
      </c>
      <c r="DH144" s="105">
        <v>9994.48</v>
      </c>
      <c r="DI144" s="106">
        <v>1998310.4699999995</v>
      </c>
      <c r="DJ144" s="104">
        <v>1177476.83</v>
      </c>
      <c r="DK144" s="105">
        <v>416971.60000000003</v>
      </c>
      <c r="DL144" s="105">
        <v>1545683.8399999999</v>
      </c>
      <c r="DM144" s="105">
        <v>2973747.0599999996</v>
      </c>
      <c r="DN144" s="105">
        <v>1626606.61</v>
      </c>
      <c r="DO144" s="105">
        <v>151911.44999999995</v>
      </c>
      <c r="DP144" s="105">
        <v>2854382.15</v>
      </c>
      <c r="DQ144" s="105">
        <v>1797132.86</v>
      </c>
      <c r="DR144" s="105">
        <v>1733810.6800000002</v>
      </c>
      <c r="DS144" s="105">
        <v>1606402.17</v>
      </c>
      <c r="DT144" s="105">
        <v>493304.1700000001</v>
      </c>
      <c r="DU144" s="106">
        <v>4673911.5500000007</v>
      </c>
      <c r="DV144" s="337">
        <v>117683.83999999998</v>
      </c>
      <c r="DW144" s="337">
        <v>1736761.8299999998</v>
      </c>
      <c r="DX144" s="337">
        <v>2593457.83</v>
      </c>
      <c r="DY144" s="337">
        <v>3024939.8899999992</v>
      </c>
      <c r="DZ144" s="370">
        <v>1118400.17</v>
      </c>
      <c r="EB144" s="373"/>
      <c r="EC144" s="373"/>
      <c r="ED144" s="373"/>
      <c r="EE144" s="373"/>
      <c r="EF144" s="373"/>
      <c r="EG144" s="373"/>
      <c r="EH144" s="376"/>
      <c r="EI144" s="376"/>
      <c r="EJ144" s="376"/>
      <c r="EK144" s="376"/>
      <c r="EL144" s="376"/>
      <c r="EM144" s="376"/>
      <c r="EN144" s="376"/>
      <c r="EO144" s="376"/>
      <c r="EP144" s="376"/>
      <c r="EQ144" s="376"/>
      <c r="ER144" s="376"/>
      <c r="ES144" s="376"/>
      <c r="ET144" s="376"/>
      <c r="EU144" s="376"/>
      <c r="EV144" s="376"/>
      <c r="EW144" s="376"/>
      <c r="EX144" s="376"/>
      <c r="EY144" s="376"/>
      <c r="EZ144" s="376"/>
      <c r="FA144" s="376"/>
      <c r="FB144" s="376"/>
      <c r="FC144" s="376"/>
      <c r="FD144" s="376"/>
      <c r="FE144" s="376"/>
      <c r="FF144" s="376"/>
      <c r="FG144" s="376"/>
      <c r="FH144" s="376"/>
      <c r="FI144" s="376"/>
      <c r="FJ144" s="376"/>
      <c r="FK144" s="376"/>
      <c r="FL144" s="376"/>
      <c r="FM144" s="376"/>
      <c r="FN144" s="376"/>
      <c r="FO144" s="376"/>
      <c r="FP144" s="376"/>
      <c r="FQ144" s="376"/>
      <c r="FR144" s="376"/>
      <c r="FS144" s="376"/>
      <c r="FT144" s="376"/>
      <c r="FU144" s="376"/>
      <c r="FV144" s="376"/>
      <c r="FW144" s="376"/>
      <c r="FX144" s="376"/>
      <c r="FY144" s="376"/>
      <c r="FZ144" s="376"/>
      <c r="GA144" s="376"/>
      <c r="GB144" s="376"/>
      <c r="GC144" s="376"/>
      <c r="GD144" s="376"/>
      <c r="GE144" s="376"/>
      <c r="GF144" s="376"/>
      <c r="GG144" s="376"/>
      <c r="GH144" s="376"/>
      <c r="GI144" s="376"/>
      <c r="GJ144" s="376"/>
      <c r="GK144" s="376"/>
      <c r="GL144" s="376"/>
      <c r="GM144" s="376"/>
      <c r="GN144" s="376"/>
      <c r="GO144" s="376"/>
      <c r="GP144" s="376"/>
      <c r="GQ144" s="376"/>
      <c r="GR144" s="376"/>
      <c r="GS144" s="376"/>
      <c r="GT144" s="376"/>
      <c r="GU144" s="376"/>
      <c r="GV144" s="376"/>
      <c r="GW144" s="376"/>
      <c r="GX144" s="376"/>
      <c r="GY144" s="376"/>
      <c r="GZ144" s="376"/>
      <c r="HA144" s="376"/>
      <c r="HB144" s="376"/>
      <c r="HC144" s="376"/>
      <c r="HD144" s="376"/>
      <c r="HE144" s="376"/>
      <c r="HF144" s="376"/>
      <c r="HG144" s="376"/>
      <c r="HH144" s="376"/>
      <c r="HI144" s="376"/>
      <c r="HJ144" s="376"/>
      <c r="HK144" s="376"/>
      <c r="HL144" s="376"/>
      <c r="HM144" s="376"/>
      <c r="HN144" s="376"/>
      <c r="HO144" s="376"/>
      <c r="HP144" s="376"/>
      <c r="HQ144" s="376"/>
      <c r="HR144" s="376"/>
      <c r="HS144" s="376"/>
      <c r="HT144" s="376"/>
      <c r="HU144" s="376"/>
      <c r="HV144" s="376"/>
      <c r="HW144" s="376"/>
      <c r="HX144" s="376"/>
      <c r="HY144" s="376"/>
      <c r="HZ144" s="376"/>
      <c r="IA144" s="376"/>
      <c r="IB144" s="376"/>
      <c r="IC144" s="376"/>
      <c r="ID144" s="376"/>
      <c r="IE144" s="376"/>
      <c r="IF144" s="376"/>
      <c r="IG144" s="376"/>
      <c r="IH144" s="376"/>
      <c r="II144" s="376"/>
      <c r="IJ144" s="376"/>
      <c r="IK144" s="376"/>
      <c r="IL144" s="376"/>
      <c r="IM144" s="376"/>
      <c r="IN144" s="376"/>
      <c r="IO144" s="376"/>
      <c r="IP144" s="376"/>
      <c r="IQ144" s="376"/>
      <c r="IR144" s="376"/>
      <c r="IS144" s="376"/>
      <c r="IT144" s="376"/>
      <c r="IU144" s="376"/>
      <c r="IV144" s="376"/>
      <c r="IW144" s="376"/>
      <c r="IX144" s="376"/>
      <c r="IY144" s="376"/>
      <c r="IZ144" s="376"/>
      <c r="JA144" s="376"/>
      <c r="JB144" s="376"/>
      <c r="JC144" s="376"/>
      <c r="JD144" s="376"/>
      <c r="JE144" s="376"/>
      <c r="JF144" s="376"/>
      <c r="JG144" s="376"/>
      <c r="JH144" s="376"/>
      <c r="JI144" s="376"/>
      <c r="JJ144" s="376"/>
      <c r="JK144" s="376"/>
      <c r="JL144" s="376"/>
      <c r="JM144" s="376"/>
      <c r="JN144" s="376"/>
      <c r="JO144" s="376"/>
      <c r="JP144" s="376"/>
      <c r="JQ144" s="376"/>
      <c r="JR144" s="376"/>
      <c r="JS144" s="376"/>
      <c r="JT144" s="376"/>
      <c r="JU144" s="376"/>
      <c r="JV144" s="376"/>
      <c r="JW144" s="376"/>
      <c r="JX144" s="376"/>
      <c r="JY144" s="376"/>
      <c r="JZ144" s="376"/>
      <c r="KA144" s="376"/>
      <c r="KB144" s="376"/>
      <c r="KC144" s="376"/>
      <c r="KD144" s="376"/>
      <c r="KE144" s="376"/>
      <c r="KF144" s="376"/>
      <c r="KG144" s="376"/>
      <c r="KH144" s="376"/>
      <c r="KI144" s="376"/>
      <c r="KJ144" s="376"/>
      <c r="KK144" s="376"/>
      <c r="KL144" s="376"/>
      <c r="KM144" s="376"/>
      <c r="KN144" s="376"/>
      <c r="KO144" s="376"/>
      <c r="KP144" s="376"/>
      <c r="KQ144" s="376"/>
      <c r="KR144" s="376"/>
      <c r="KS144" s="376"/>
      <c r="KT144" s="376"/>
      <c r="KU144" s="376"/>
      <c r="KV144" s="376"/>
      <c r="KW144" s="376"/>
      <c r="KX144" s="376"/>
      <c r="KY144" s="376"/>
      <c r="KZ144" s="376"/>
      <c r="LA144" s="376"/>
      <c r="LB144" s="376"/>
      <c r="LC144" s="376"/>
      <c r="LD144" s="376"/>
      <c r="LE144" s="376"/>
      <c r="LF144" s="376"/>
      <c r="LG144" s="376"/>
      <c r="LH144" s="376"/>
      <c r="LI144" s="376"/>
    </row>
    <row r="145" spans="1:321" ht="30">
      <c r="D145" s="74">
        <v>4313</v>
      </c>
      <c r="E145" s="78" t="s">
        <v>296</v>
      </c>
      <c r="F145" s="104"/>
      <c r="G145" s="105"/>
      <c r="H145" s="105"/>
      <c r="I145" s="105"/>
      <c r="J145" s="105"/>
      <c r="K145" s="105"/>
      <c r="L145" s="105"/>
      <c r="M145" s="105"/>
      <c r="N145" s="105"/>
      <c r="O145" s="105"/>
      <c r="P145" s="105"/>
      <c r="Q145" s="106"/>
      <c r="R145" s="104"/>
      <c r="S145" s="105"/>
      <c r="T145" s="105"/>
      <c r="U145" s="105"/>
      <c r="V145" s="105"/>
      <c r="W145" s="105"/>
      <c r="X145" s="105"/>
      <c r="Y145" s="105"/>
      <c r="Z145" s="105"/>
      <c r="AA145" s="105"/>
      <c r="AB145" s="105"/>
      <c r="AC145" s="106"/>
      <c r="AD145" s="104"/>
      <c r="AE145" s="105"/>
      <c r="AF145" s="105"/>
      <c r="AG145" s="105"/>
      <c r="AH145" s="105"/>
      <c r="AI145" s="105"/>
      <c r="AJ145" s="105"/>
      <c r="AK145" s="105"/>
      <c r="AL145" s="105"/>
      <c r="AM145" s="105"/>
      <c r="AN145" s="105"/>
      <c r="AO145" s="106"/>
      <c r="AP145" s="104"/>
      <c r="AQ145" s="105"/>
      <c r="AR145" s="105"/>
      <c r="AS145" s="105"/>
      <c r="AT145" s="105"/>
      <c r="AU145" s="105"/>
      <c r="AV145" s="105"/>
      <c r="AW145" s="105"/>
      <c r="AX145" s="105"/>
      <c r="AY145" s="105"/>
      <c r="AZ145" s="105"/>
      <c r="BA145" s="106"/>
      <c r="BB145" s="104"/>
      <c r="BC145" s="105"/>
      <c r="BD145" s="105"/>
      <c r="BE145" s="105"/>
      <c r="BF145" s="105"/>
      <c r="BG145" s="105"/>
      <c r="BH145" s="105"/>
      <c r="BI145" s="105"/>
      <c r="BJ145" s="105"/>
      <c r="BK145" s="105"/>
      <c r="BL145" s="105"/>
      <c r="BM145" s="106"/>
      <c r="BN145" s="104"/>
      <c r="BO145" s="105"/>
      <c r="BP145" s="105"/>
      <c r="BQ145" s="105"/>
      <c r="BR145" s="105"/>
      <c r="BS145" s="105"/>
      <c r="BT145" s="105"/>
      <c r="BU145" s="105"/>
      <c r="BV145" s="105"/>
      <c r="BW145" s="105"/>
      <c r="BX145" s="105"/>
      <c r="BY145" s="106"/>
      <c r="BZ145" s="104"/>
      <c r="CA145" s="105"/>
      <c r="CB145" s="105"/>
      <c r="CC145" s="105"/>
      <c r="CD145" s="105"/>
      <c r="CE145" s="105"/>
      <c r="CF145" s="105"/>
      <c r="CG145" s="105"/>
      <c r="CH145" s="105"/>
      <c r="CI145" s="105"/>
      <c r="CJ145" s="105"/>
      <c r="CK145" s="105"/>
      <c r="CL145" s="104">
        <v>246666.66999999998</v>
      </c>
      <c r="CM145" s="105">
        <v>308916.67</v>
      </c>
      <c r="CN145" s="105">
        <v>385415.67</v>
      </c>
      <c r="CO145" s="105">
        <v>779576.67</v>
      </c>
      <c r="CP145" s="105">
        <v>457682.02999999997</v>
      </c>
      <c r="CQ145" s="105">
        <v>285623.46999999997</v>
      </c>
      <c r="CR145" s="105">
        <v>363833.33999999997</v>
      </c>
      <c r="CS145" s="105">
        <v>287350</v>
      </c>
      <c r="CT145" s="105">
        <v>500733.33999999997</v>
      </c>
      <c r="CU145" s="105">
        <v>147416.66999999998</v>
      </c>
      <c r="CV145" s="105">
        <v>104666</v>
      </c>
      <c r="CW145" s="106">
        <v>141155</v>
      </c>
      <c r="CX145" s="104">
        <v>255500</v>
      </c>
      <c r="CY145" s="105">
        <v>233100</v>
      </c>
      <c r="CZ145" s="105">
        <v>232640</v>
      </c>
      <c r="DA145" s="105">
        <v>369303.35</v>
      </c>
      <c r="DB145" s="105">
        <v>347953.33999999997</v>
      </c>
      <c r="DC145" s="105">
        <v>435633.32999999996</v>
      </c>
      <c r="DD145" s="105">
        <v>276511.67</v>
      </c>
      <c r="DE145" s="105">
        <v>139333.5</v>
      </c>
      <c r="DF145" s="105">
        <v>364603.31</v>
      </c>
      <c r="DG145" s="105">
        <v>363353.02</v>
      </c>
      <c r="DH145" s="105">
        <v>624811.14</v>
      </c>
      <c r="DI145" s="106">
        <v>535620</v>
      </c>
      <c r="DJ145" s="104">
        <v>225520</v>
      </c>
      <c r="DK145" s="105">
        <v>245350</v>
      </c>
      <c r="DL145" s="105">
        <v>299100</v>
      </c>
      <c r="DM145" s="105">
        <v>460704</v>
      </c>
      <c r="DN145" s="105">
        <v>929500</v>
      </c>
      <c r="DO145" s="105">
        <v>178500</v>
      </c>
      <c r="DP145" s="105">
        <v>245700</v>
      </c>
      <c r="DQ145" s="105">
        <v>152220</v>
      </c>
      <c r="DR145" s="105">
        <v>412220</v>
      </c>
      <c r="DS145" s="105">
        <v>204373.29999999987</v>
      </c>
      <c r="DT145" s="105">
        <v>1808570</v>
      </c>
      <c r="DU145" s="106">
        <v>1176730.9800000002</v>
      </c>
      <c r="DV145" s="337">
        <v>150630</v>
      </c>
      <c r="DW145" s="337">
        <v>537020</v>
      </c>
      <c r="DX145" s="337">
        <v>896220</v>
      </c>
      <c r="DY145" s="337">
        <v>1033230</v>
      </c>
      <c r="DZ145" s="370">
        <v>880300</v>
      </c>
      <c r="EB145" s="373"/>
      <c r="EC145" s="373"/>
      <c r="ED145" s="373"/>
      <c r="EE145" s="373"/>
      <c r="EF145" s="373"/>
      <c r="EG145" s="373"/>
      <c r="EH145" s="376"/>
      <c r="EI145" s="376"/>
      <c r="EJ145" s="376"/>
      <c r="EK145" s="376"/>
      <c r="EL145" s="376"/>
      <c r="EM145" s="376"/>
      <c r="EN145" s="376"/>
      <c r="EO145" s="376"/>
      <c r="EP145" s="376"/>
      <c r="EQ145" s="376"/>
      <c r="ER145" s="376"/>
      <c r="ES145" s="376"/>
      <c r="ET145" s="376"/>
      <c r="EU145" s="376"/>
      <c r="EV145" s="376"/>
      <c r="EW145" s="376"/>
      <c r="EX145" s="376"/>
      <c r="EY145" s="376"/>
      <c r="EZ145" s="376"/>
      <c r="FA145" s="376"/>
      <c r="FB145" s="376"/>
      <c r="FC145" s="376"/>
      <c r="FD145" s="376"/>
      <c r="FE145" s="376"/>
      <c r="FF145" s="376"/>
      <c r="FG145" s="376"/>
      <c r="FH145" s="376"/>
      <c r="FI145" s="376"/>
      <c r="FJ145" s="376"/>
      <c r="FK145" s="376"/>
      <c r="FL145" s="376"/>
      <c r="FM145" s="376"/>
      <c r="FN145" s="376"/>
      <c r="FO145" s="376"/>
      <c r="FP145" s="376"/>
      <c r="FQ145" s="376"/>
      <c r="FR145" s="376"/>
      <c r="FS145" s="376"/>
      <c r="FT145" s="376"/>
      <c r="FU145" s="376"/>
      <c r="FV145" s="376"/>
      <c r="FW145" s="376"/>
      <c r="FX145" s="376"/>
      <c r="FY145" s="376"/>
      <c r="FZ145" s="376"/>
      <c r="GA145" s="376"/>
      <c r="GB145" s="376"/>
      <c r="GC145" s="376"/>
      <c r="GD145" s="376"/>
      <c r="GE145" s="376"/>
      <c r="GF145" s="376"/>
      <c r="GG145" s="376"/>
      <c r="GH145" s="376"/>
      <c r="GI145" s="376"/>
      <c r="GJ145" s="376"/>
      <c r="GK145" s="376"/>
      <c r="GL145" s="376"/>
      <c r="GM145" s="376"/>
      <c r="GN145" s="376"/>
      <c r="GO145" s="376"/>
      <c r="GP145" s="376"/>
      <c r="GQ145" s="376"/>
      <c r="GR145" s="376"/>
      <c r="GS145" s="376"/>
      <c r="GT145" s="376"/>
      <c r="GU145" s="376"/>
      <c r="GV145" s="376"/>
      <c r="GW145" s="376"/>
      <c r="GX145" s="376"/>
      <c r="GY145" s="376"/>
      <c r="GZ145" s="376"/>
      <c r="HA145" s="376"/>
      <c r="HB145" s="376"/>
      <c r="HC145" s="376"/>
      <c r="HD145" s="376"/>
      <c r="HE145" s="376"/>
      <c r="HF145" s="376"/>
      <c r="HG145" s="376"/>
      <c r="HH145" s="376"/>
      <c r="HI145" s="376"/>
      <c r="HJ145" s="376"/>
      <c r="HK145" s="376"/>
      <c r="HL145" s="376"/>
      <c r="HM145" s="376"/>
      <c r="HN145" s="376"/>
      <c r="HO145" s="376"/>
      <c r="HP145" s="376"/>
      <c r="HQ145" s="376"/>
      <c r="HR145" s="376"/>
      <c r="HS145" s="376"/>
      <c r="HT145" s="376"/>
      <c r="HU145" s="376"/>
      <c r="HV145" s="376"/>
      <c r="HW145" s="376"/>
      <c r="HX145" s="376"/>
      <c r="HY145" s="376"/>
      <c r="HZ145" s="376"/>
      <c r="IA145" s="376"/>
      <c r="IB145" s="376"/>
      <c r="IC145" s="376"/>
      <c r="ID145" s="376"/>
      <c r="IE145" s="376"/>
      <c r="IF145" s="376"/>
      <c r="IG145" s="376"/>
      <c r="IH145" s="376"/>
      <c r="II145" s="376"/>
      <c r="IJ145" s="376"/>
      <c r="IK145" s="376"/>
      <c r="IL145" s="376"/>
      <c r="IM145" s="376"/>
      <c r="IN145" s="376"/>
      <c r="IO145" s="376"/>
      <c r="IP145" s="376"/>
      <c r="IQ145" s="376"/>
      <c r="IR145" s="376"/>
      <c r="IS145" s="376"/>
      <c r="IT145" s="376"/>
      <c r="IU145" s="376"/>
      <c r="IV145" s="376"/>
      <c r="IW145" s="376"/>
      <c r="IX145" s="376"/>
      <c r="IY145" s="376"/>
      <c r="IZ145" s="376"/>
      <c r="JA145" s="376"/>
      <c r="JB145" s="376"/>
      <c r="JC145" s="376"/>
      <c r="JD145" s="376"/>
      <c r="JE145" s="376"/>
      <c r="JF145" s="376"/>
      <c r="JG145" s="376"/>
      <c r="JH145" s="376"/>
      <c r="JI145" s="376"/>
      <c r="JJ145" s="376"/>
      <c r="JK145" s="376"/>
      <c r="JL145" s="376"/>
      <c r="JM145" s="376"/>
      <c r="JN145" s="376"/>
      <c r="JO145" s="376"/>
      <c r="JP145" s="376"/>
      <c r="JQ145" s="376"/>
      <c r="JR145" s="376"/>
      <c r="JS145" s="376"/>
      <c r="JT145" s="376"/>
      <c r="JU145" s="376"/>
      <c r="JV145" s="376"/>
      <c r="JW145" s="376"/>
      <c r="JX145" s="376"/>
      <c r="JY145" s="376"/>
      <c r="JZ145" s="376"/>
      <c r="KA145" s="376"/>
      <c r="KB145" s="376"/>
      <c r="KC145" s="376"/>
      <c r="KD145" s="376"/>
      <c r="KE145" s="376"/>
      <c r="KF145" s="376"/>
      <c r="KG145" s="376"/>
      <c r="KH145" s="376"/>
      <c r="KI145" s="376"/>
      <c r="KJ145" s="376"/>
      <c r="KK145" s="376"/>
      <c r="KL145" s="376"/>
      <c r="KM145" s="376"/>
      <c r="KN145" s="376"/>
      <c r="KO145" s="376"/>
      <c r="KP145" s="376"/>
      <c r="KQ145" s="376"/>
      <c r="KR145" s="376"/>
      <c r="KS145" s="376"/>
      <c r="KT145" s="376"/>
      <c r="KU145" s="376"/>
      <c r="KV145" s="376"/>
      <c r="KW145" s="376"/>
      <c r="KX145" s="376"/>
      <c r="KY145" s="376"/>
      <c r="KZ145" s="376"/>
      <c r="LA145" s="376"/>
      <c r="LB145" s="376"/>
      <c r="LC145" s="376"/>
      <c r="LD145" s="376"/>
      <c r="LE145" s="376"/>
      <c r="LF145" s="376"/>
      <c r="LG145" s="376"/>
      <c r="LH145" s="376"/>
      <c r="LI145" s="376"/>
    </row>
    <row r="146" spans="1:321" ht="30">
      <c r="D146" s="74">
        <v>4314</v>
      </c>
      <c r="E146" s="78" t="s">
        <v>298</v>
      </c>
      <c r="F146" s="104"/>
      <c r="G146" s="105"/>
      <c r="H146" s="105"/>
      <c r="I146" s="105"/>
      <c r="J146" s="105"/>
      <c r="K146" s="105"/>
      <c r="L146" s="105"/>
      <c r="M146" s="105"/>
      <c r="N146" s="105"/>
      <c r="O146" s="105"/>
      <c r="P146" s="105"/>
      <c r="Q146" s="106"/>
      <c r="R146" s="104"/>
      <c r="S146" s="105"/>
      <c r="T146" s="105"/>
      <c r="U146" s="105"/>
      <c r="V146" s="105"/>
      <c r="W146" s="105"/>
      <c r="X146" s="105"/>
      <c r="Y146" s="105"/>
      <c r="Z146" s="105"/>
      <c r="AA146" s="105"/>
      <c r="AB146" s="105"/>
      <c r="AC146" s="106"/>
      <c r="AD146" s="104"/>
      <c r="AE146" s="105"/>
      <c r="AF146" s="105"/>
      <c r="AG146" s="105"/>
      <c r="AH146" s="105"/>
      <c r="AI146" s="105"/>
      <c r="AJ146" s="105"/>
      <c r="AK146" s="105"/>
      <c r="AL146" s="105"/>
      <c r="AM146" s="105"/>
      <c r="AN146" s="105"/>
      <c r="AO146" s="106"/>
      <c r="AP146" s="104"/>
      <c r="AQ146" s="105"/>
      <c r="AR146" s="105"/>
      <c r="AS146" s="105"/>
      <c r="AT146" s="105"/>
      <c r="AU146" s="105"/>
      <c r="AV146" s="105"/>
      <c r="AW146" s="105"/>
      <c r="AX146" s="105"/>
      <c r="AY146" s="105"/>
      <c r="AZ146" s="105"/>
      <c r="BA146" s="106"/>
      <c r="BB146" s="104"/>
      <c r="BC146" s="105"/>
      <c r="BD146" s="105"/>
      <c r="BE146" s="105"/>
      <c r="BF146" s="105"/>
      <c r="BG146" s="105"/>
      <c r="BH146" s="105"/>
      <c r="BI146" s="105"/>
      <c r="BJ146" s="105"/>
      <c r="BK146" s="105"/>
      <c r="BL146" s="105"/>
      <c r="BM146" s="106"/>
      <c r="BN146" s="104"/>
      <c r="BO146" s="105"/>
      <c r="BP146" s="105"/>
      <c r="BQ146" s="105"/>
      <c r="BR146" s="105"/>
      <c r="BS146" s="105"/>
      <c r="BT146" s="105"/>
      <c r="BU146" s="105"/>
      <c r="BV146" s="105"/>
      <c r="BW146" s="105"/>
      <c r="BX146" s="105"/>
      <c r="BY146" s="106"/>
      <c r="BZ146" s="104"/>
      <c r="CA146" s="105"/>
      <c r="CB146" s="105"/>
      <c r="CC146" s="105"/>
      <c r="CD146" s="105"/>
      <c r="CE146" s="105"/>
      <c r="CF146" s="105"/>
      <c r="CG146" s="105"/>
      <c r="CH146" s="105"/>
      <c r="CI146" s="105"/>
      <c r="CJ146" s="105"/>
      <c r="CK146" s="105"/>
      <c r="CL146" s="104">
        <v>0</v>
      </c>
      <c r="CM146" s="105">
        <v>45833.34</v>
      </c>
      <c r="CN146" s="105">
        <v>23116.67</v>
      </c>
      <c r="CO146" s="105">
        <v>0</v>
      </c>
      <c r="CP146" s="105">
        <v>22916.67</v>
      </c>
      <c r="CQ146" s="105">
        <v>22916.67</v>
      </c>
      <c r="CR146" s="105">
        <v>69816.67</v>
      </c>
      <c r="CS146" s="105">
        <v>129466.67</v>
      </c>
      <c r="CT146" s="105">
        <v>136466.66999999998</v>
      </c>
      <c r="CU146" s="105">
        <v>67316.67</v>
      </c>
      <c r="CV146" s="105">
        <v>64700</v>
      </c>
      <c r="CW146" s="106">
        <v>1798665.9900000002</v>
      </c>
      <c r="CX146" s="104">
        <v>9800</v>
      </c>
      <c r="CY146" s="105">
        <v>23187.5</v>
      </c>
      <c r="CZ146" s="105">
        <v>22687.5</v>
      </c>
      <c r="DA146" s="105">
        <v>22687.5</v>
      </c>
      <c r="DB146" s="105">
        <v>45375</v>
      </c>
      <c r="DC146" s="105">
        <v>23337.5</v>
      </c>
      <c r="DD146" s="105">
        <v>96000</v>
      </c>
      <c r="DE146" s="105">
        <v>197875</v>
      </c>
      <c r="DF146" s="105">
        <v>33100</v>
      </c>
      <c r="DG146" s="105">
        <v>118875</v>
      </c>
      <c r="DH146" s="105">
        <v>71787.5</v>
      </c>
      <c r="DI146" s="106">
        <v>1675968.5</v>
      </c>
      <c r="DJ146" s="104">
        <v>0</v>
      </c>
      <c r="DK146" s="105">
        <v>0</v>
      </c>
      <c r="DL146" s="105">
        <v>4320</v>
      </c>
      <c r="DM146" s="105">
        <v>500</v>
      </c>
      <c r="DN146" s="105">
        <v>39480</v>
      </c>
      <c r="DO146" s="105">
        <v>148920</v>
      </c>
      <c r="DP146" s="105">
        <v>53100</v>
      </c>
      <c r="DQ146" s="105">
        <v>135160</v>
      </c>
      <c r="DR146" s="105">
        <v>44150</v>
      </c>
      <c r="DS146" s="105">
        <v>61760</v>
      </c>
      <c r="DT146" s="105">
        <v>95140</v>
      </c>
      <c r="DU146" s="106">
        <v>2352165.5500000007</v>
      </c>
      <c r="DV146" s="337">
        <v>0</v>
      </c>
      <c r="DW146" s="337">
        <v>6000</v>
      </c>
      <c r="DX146" s="337">
        <v>1719.9999999999998</v>
      </c>
      <c r="DY146" s="337">
        <v>32295</v>
      </c>
      <c r="DZ146" s="370">
        <v>131308.32999999999</v>
      </c>
      <c r="EB146" s="373"/>
      <c r="EC146" s="373"/>
      <c r="ED146" s="373"/>
      <c r="EE146" s="373"/>
      <c r="EF146" s="373"/>
      <c r="EG146" s="373"/>
      <c r="EH146" s="376"/>
      <c r="EI146" s="376"/>
      <c r="EJ146" s="376"/>
      <c r="EK146" s="376"/>
      <c r="EL146" s="376"/>
      <c r="EM146" s="376"/>
      <c r="EN146" s="376"/>
      <c r="EO146" s="376"/>
      <c r="EP146" s="376"/>
      <c r="EQ146" s="376"/>
      <c r="ER146" s="376"/>
      <c r="ES146" s="376"/>
      <c r="ET146" s="376"/>
      <c r="EU146" s="376"/>
      <c r="EV146" s="376"/>
      <c r="EW146" s="376"/>
      <c r="EX146" s="376"/>
      <c r="EY146" s="376"/>
      <c r="EZ146" s="376"/>
      <c r="FA146" s="376"/>
      <c r="FB146" s="376"/>
      <c r="FC146" s="376"/>
      <c r="FD146" s="376"/>
      <c r="FE146" s="376"/>
      <c r="FF146" s="376"/>
      <c r="FG146" s="376"/>
      <c r="FH146" s="376"/>
      <c r="FI146" s="376"/>
      <c r="FJ146" s="376"/>
      <c r="FK146" s="376"/>
      <c r="FL146" s="376"/>
      <c r="FM146" s="376"/>
      <c r="FN146" s="376"/>
      <c r="FO146" s="376"/>
      <c r="FP146" s="376"/>
      <c r="FQ146" s="376"/>
      <c r="FR146" s="376"/>
      <c r="FS146" s="376"/>
      <c r="FT146" s="376"/>
      <c r="FU146" s="376"/>
      <c r="FV146" s="376"/>
      <c r="FW146" s="376"/>
      <c r="FX146" s="376"/>
      <c r="FY146" s="376"/>
      <c r="FZ146" s="376"/>
      <c r="GA146" s="376"/>
      <c r="GB146" s="376"/>
      <c r="GC146" s="376"/>
      <c r="GD146" s="376"/>
      <c r="GE146" s="376"/>
      <c r="GF146" s="376"/>
      <c r="GG146" s="376"/>
      <c r="GH146" s="376"/>
      <c r="GI146" s="376"/>
      <c r="GJ146" s="376"/>
      <c r="GK146" s="376"/>
      <c r="GL146" s="376"/>
      <c r="GM146" s="376"/>
      <c r="GN146" s="376"/>
      <c r="GO146" s="376"/>
      <c r="GP146" s="376"/>
      <c r="GQ146" s="376"/>
      <c r="GR146" s="376"/>
      <c r="GS146" s="376"/>
      <c r="GT146" s="376"/>
      <c r="GU146" s="376"/>
      <c r="GV146" s="376"/>
      <c r="GW146" s="376"/>
      <c r="GX146" s="376"/>
      <c r="GY146" s="376"/>
      <c r="GZ146" s="376"/>
      <c r="HA146" s="376"/>
      <c r="HB146" s="376"/>
      <c r="HC146" s="376"/>
      <c r="HD146" s="376"/>
      <c r="HE146" s="376"/>
      <c r="HF146" s="376"/>
      <c r="HG146" s="376"/>
      <c r="HH146" s="376"/>
      <c r="HI146" s="376"/>
      <c r="HJ146" s="376"/>
      <c r="HK146" s="376"/>
      <c r="HL146" s="376"/>
      <c r="HM146" s="376"/>
      <c r="HN146" s="376"/>
      <c r="HO146" s="376"/>
      <c r="HP146" s="376"/>
      <c r="HQ146" s="376"/>
      <c r="HR146" s="376"/>
      <c r="HS146" s="376"/>
      <c r="HT146" s="376"/>
      <c r="HU146" s="376"/>
      <c r="HV146" s="376"/>
      <c r="HW146" s="376"/>
      <c r="HX146" s="376"/>
      <c r="HY146" s="376"/>
      <c r="HZ146" s="376"/>
      <c r="IA146" s="376"/>
      <c r="IB146" s="376"/>
      <c r="IC146" s="376"/>
      <c r="ID146" s="376"/>
      <c r="IE146" s="376"/>
      <c r="IF146" s="376"/>
      <c r="IG146" s="376"/>
      <c r="IH146" s="376"/>
      <c r="II146" s="376"/>
      <c r="IJ146" s="376"/>
      <c r="IK146" s="376"/>
      <c r="IL146" s="376"/>
      <c r="IM146" s="376"/>
      <c r="IN146" s="376"/>
      <c r="IO146" s="376"/>
      <c r="IP146" s="376"/>
      <c r="IQ146" s="376"/>
      <c r="IR146" s="376"/>
      <c r="IS146" s="376"/>
      <c r="IT146" s="376"/>
      <c r="IU146" s="376"/>
      <c r="IV146" s="376"/>
      <c r="IW146" s="376"/>
      <c r="IX146" s="376"/>
      <c r="IY146" s="376"/>
      <c r="IZ146" s="376"/>
      <c r="JA146" s="376"/>
      <c r="JB146" s="376"/>
      <c r="JC146" s="376"/>
      <c r="JD146" s="376"/>
      <c r="JE146" s="376"/>
      <c r="JF146" s="376"/>
      <c r="JG146" s="376"/>
      <c r="JH146" s="376"/>
      <c r="JI146" s="376"/>
      <c r="JJ146" s="376"/>
      <c r="JK146" s="376"/>
      <c r="JL146" s="376"/>
      <c r="JM146" s="376"/>
      <c r="JN146" s="376"/>
      <c r="JO146" s="376"/>
      <c r="JP146" s="376"/>
      <c r="JQ146" s="376"/>
      <c r="JR146" s="376"/>
      <c r="JS146" s="376"/>
      <c r="JT146" s="376"/>
      <c r="JU146" s="376"/>
      <c r="JV146" s="376"/>
      <c r="JW146" s="376"/>
      <c r="JX146" s="376"/>
      <c r="JY146" s="376"/>
      <c r="JZ146" s="376"/>
      <c r="KA146" s="376"/>
      <c r="KB146" s="376"/>
      <c r="KC146" s="376"/>
      <c r="KD146" s="376"/>
      <c r="KE146" s="376"/>
      <c r="KF146" s="376"/>
      <c r="KG146" s="376"/>
      <c r="KH146" s="376"/>
      <c r="KI146" s="376"/>
      <c r="KJ146" s="376"/>
      <c r="KK146" s="376"/>
      <c r="KL146" s="376"/>
      <c r="KM146" s="376"/>
      <c r="KN146" s="376"/>
      <c r="KO146" s="376"/>
      <c r="KP146" s="376"/>
      <c r="KQ146" s="376"/>
      <c r="KR146" s="376"/>
      <c r="KS146" s="376"/>
      <c r="KT146" s="376"/>
      <c r="KU146" s="376"/>
      <c r="KV146" s="376"/>
      <c r="KW146" s="376"/>
      <c r="KX146" s="376"/>
      <c r="KY146" s="376"/>
      <c r="KZ146" s="376"/>
      <c r="LA146" s="376"/>
      <c r="LB146" s="376"/>
      <c r="LC146" s="376"/>
      <c r="LD146" s="376"/>
      <c r="LE146" s="376"/>
      <c r="LF146" s="376"/>
      <c r="LG146" s="376"/>
      <c r="LH146" s="376"/>
      <c r="LI146" s="376"/>
    </row>
    <row r="147" spans="1:321" ht="30">
      <c r="D147" s="74">
        <v>4315</v>
      </c>
      <c r="E147" s="78" t="s">
        <v>300</v>
      </c>
      <c r="F147" s="104"/>
      <c r="G147" s="105"/>
      <c r="H147" s="105"/>
      <c r="I147" s="105"/>
      <c r="J147" s="105"/>
      <c r="K147" s="105"/>
      <c r="L147" s="105"/>
      <c r="M147" s="105"/>
      <c r="N147" s="105"/>
      <c r="O147" s="105"/>
      <c r="P147" s="105"/>
      <c r="Q147" s="106"/>
      <c r="R147" s="104"/>
      <c r="S147" s="105"/>
      <c r="T147" s="105"/>
      <c r="U147" s="105"/>
      <c r="V147" s="105"/>
      <c r="W147" s="105"/>
      <c r="X147" s="105"/>
      <c r="Y147" s="105"/>
      <c r="Z147" s="105"/>
      <c r="AA147" s="105"/>
      <c r="AB147" s="105"/>
      <c r="AC147" s="106"/>
      <c r="AD147" s="104"/>
      <c r="AE147" s="105"/>
      <c r="AF147" s="105"/>
      <c r="AG147" s="105"/>
      <c r="AH147" s="105"/>
      <c r="AI147" s="105"/>
      <c r="AJ147" s="105"/>
      <c r="AK147" s="105"/>
      <c r="AL147" s="105"/>
      <c r="AM147" s="105"/>
      <c r="AN147" s="105"/>
      <c r="AO147" s="106"/>
      <c r="AP147" s="104"/>
      <c r="AQ147" s="105"/>
      <c r="AR147" s="105"/>
      <c r="AS147" s="105"/>
      <c r="AT147" s="105"/>
      <c r="AU147" s="105"/>
      <c r="AV147" s="105"/>
      <c r="AW147" s="105"/>
      <c r="AX147" s="105"/>
      <c r="AY147" s="105"/>
      <c r="AZ147" s="105"/>
      <c r="BA147" s="106"/>
      <c r="BB147" s="104"/>
      <c r="BC147" s="105"/>
      <c r="BD147" s="105"/>
      <c r="BE147" s="105"/>
      <c r="BF147" s="105"/>
      <c r="BG147" s="105"/>
      <c r="BH147" s="105"/>
      <c r="BI147" s="105"/>
      <c r="BJ147" s="105"/>
      <c r="BK147" s="105"/>
      <c r="BL147" s="105"/>
      <c r="BM147" s="106"/>
      <c r="BN147" s="104"/>
      <c r="BO147" s="105"/>
      <c r="BP147" s="105"/>
      <c r="BQ147" s="105"/>
      <c r="BR147" s="105"/>
      <c r="BS147" s="105"/>
      <c r="BT147" s="105"/>
      <c r="BU147" s="105"/>
      <c r="BV147" s="105"/>
      <c r="BW147" s="105"/>
      <c r="BX147" s="105"/>
      <c r="BY147" s="106"/>
      <c r="BZ147" s="104"/>
      <c r="CA147" s="105"/>
      <c r="CB147" s="105"/>
      <c r="CC147" s="105"/>
      <c r="CD147" s="105"/>
      <c r="CE147" s="105"/>
      <c r="CF147" s="105"/>
      <c r="CG147" s="105"/>
      <c r="CH147" s="105"/>
      <c r="CI147" s="105"/>
      <c r="CJ147" s="105"/>
      <c r="CK147" s="105"/>
      <c r="CL147" s="104">
        <v>266748.61999999994</v>
      </c>
      <c r="CM147" s="105">
        <v>316898.53999999975</v>
      </c>
      <c r="CN147" s="105">
        <v>292348.57999999984</v>
      </c>
      <c r="CO147" s="105">
        <v>291648.57999999984</v>
      </c>
      <c r="CP147" s="105">
        <v>266748.62</v>
      </c>
      <c r="CQ147" s="105">
        <v>316748.5399999998</v>
      </c>
      <c r="CR147" s="105">
        <v>275481.90999999986</v>
      </c>
      <c r="CS147" s="105">
        <v>303848.58999999997</v>
      </c>
      <c r="CT147" s="105">
        <v>267648.58999999997</v>
      </c>
      <c r="CU147" s="105">
        <v>298848.57999999978</v>
      </c>
      <c r="CV147" s="105">
        <v>270032.63999999996</v>
      </c>
      <c r="CW147" s="106">
        <v>314977.80999999982</v>
      </c>
      <c r="CX147" s="104">
        <v>299820.37999999995</v>
      </c>
      <c r="CY147" s="105">
        <v>313632.45</v>
      </c>
      <c r="CZ147" s="105">
        <v>320131.86999999976</v>
      </c>
      <c r="DA147" s="105">
        <v>311194.89999999997</v>
      </c>
      <c r="DB147" s="105">
        <v>311194.89999999979</v>
      </c>
      <c r="DC147" s="105">
        <v>311194.89999999979</v>
      </c>
      <c r="DD147" s="105">
        <v>311194.90000000002</v>
      </c>
      <c r="DE147" s="105">
        <v>310591.24999999994</v>
      </c>
      <c r="DF147" s="105">
        <v>311798.54999999993</v>
      </c>
      <c r="DG147" s="105">
        <v>311894.89999999997</v>
      </c>
      <c r="DH147" s="105">
        <v>311844.89999999979</v>
      </c>
      <c r="DI147" s="106">
        <v>312245.30999999994</v>
      </c>
      <c r="DJ147" s="104">
        <v>372755.46999999991</v>
      </c>
      <c r="DK147" s="105">
        <v>372755.4599999999</v>
      </c>
      <c r="DL147" s="105">
        <v>406190.3000000001</v>
      </c>
      <c r="DM147" s="105">
        <v>373755.46000000008</v>
      </c>
      <c r="DN147" s="105">
        <v>390912.02</v>
      </c>
      <c r="DO147" s="105">
        <v>381833.74000000011</v>
      </c>
      <c r="DP147" s="105">
        <v>381383.74</v>
      </c>
      <c r="DQ147" s="105">
        <v>406333.69999999984</v>
      </c>
      <c r="DR147" s="105">
        <v>348750.45000000013</v>
      </c>
      <c r="DS147" s="105">
        <v>388917.07</v>
      </c>
      <c r="DT147" s="105">
        <v>381633.73999999993</v>
      </c>
      <c r="DU147" s="106">
        <v>382732.66000000009</v>
      </c>
      <c r="DV147" s="337">
        <v>428528.31999999989</v>
      </c>
      <c r="DW147" s="337">
        <v>428528.33999999991</v>
      </c>
      <c r="DX147" s="337">
        <v>435428.33</v>
      </c>
      <c r="DY147" s="337">
        <v>428528.3299999999</v>
      </c>
      <c r="DZ147" s="370">
        <v>428528</v>
      </c>
      <c r="EB147" s="373"/>
      <c r="EC147" s="373"/>
      <c r="ED147" s="373"/>
      <c r="EE147" s="373"/>
      <c r="EF147" s="373"/>
      <c r="EG147" s="373"/>
      <c r="EH147" s="376"/>
      <c r="EI147" s="376"/>
      <c r="EJ147" s="376"/>
      <c r="EK147" s="376"/>
      <c r="EL147" s="376"/>
      <c r="EM147" s="376"/>
      <c r="EN147" s="376"/>
      <c r="EO147" s="376"/>
      <c r="EP147" s="376"/>
      <c r="EQ147" s="376"/>
      <c r="ER147" s="376"/>
      <c r="ES147" s="376"/>
      <c r="ET147" s="376"/>
      <c r="EU147" s="376"/>
      <c r="EV147" s="376"/>
      <c r="EW147" s="376"/>
      <c r="EX147" s="376"/>
      <c r="EY147" s="376"/>
      <c r="EZ147" s="376"/>
      <c r="FA147" s="376"/>
      <c r="FB147" s="376"/>
      <c r="FC147" s="376"/>
      <c r="FD147" s="376"/>
      <c r="FE147" s="376"/>
      <c r="FF147" s="376"/>
      <c r="FG147" s="376"/>
      <c r="FH147" s="376"/>
      <c r="FI147" s="376"/>
      <c r="FJ147" s="376"/>
      <c r="FK147" s="376"/>
      <c r="FL147" s="376"/>
      <c r="FM147" s="376"/>
      <c r="FN147" s="376"/>
      <c r="FO147" s="376"/>
      <c r="FP147" s="376"/>
      <c r="FQ147" s="376"/>
      <c r="FR147" s="376"/>
      <c r="FS147" s="376"/>
      <c r="FT147" s="376"/>
      <c r="FU147" s="376"/>
      <c r="FV147" s="376"/>
      <c r="FW147" s="376"/>
      <c r="FX147" s="376"/>
      <c r="FY147" s="376"/>
      <c r="FZ147" s="376"/>
      <c r="GA147" s="376"/>
      <c r="GB147" s="376"/>
      <c r="GC147" s="376"/>
      <c r="GD147" s="376"/>
      <c r="GE147" s="376"/>
      <c r="GF147" s="376"/>
      <c r="GG147" s="376"/>
      <c r="GH147" s="376"/>
      <c r="GI147" s="376"/>
      <c r="GJ147" s="376"/>
      <c r="GK147" s="376"/>
      <c r="GL147" s="376"/>
      <c r="GM147" s="376"/>
      <c r="GN147" s="376"/>
      <c r="GO147" s="376"/>
      <c r="GP147" s="376"/>
      <c r="GQ147" s="376"/>
      <c r="GR147" s="376"/>
      <c r="GS147" s="376"/>
      <c r="GT147" s="376"/>
      <c r="GU147" s="376"/>
      <c r="GV147" s="376"/>
      <c r="GW147" s="376"/>
      <c r="GX147" s="376"/>
      <c r="GY147" s="376"/>
      <c r="GZ147" s="376"/>
      <c r="HA147" s="376"/>
      <c r="HB147" s="376"/>
      <c r="HC147" s="376"/>
      <c r="HD147" s="376"/>
      <c r="HE147" s="376"/>
      <c r="HF147" s="376"/>
      <c r="HG147" s="376"/>
      <c r="HH147" s="376"/>
      <c r="HI147" s="376"/>
      <c r="HJ147" s="376"/>
      <c r="HK147" s="376"/>
      <c r="HL147" s="376"/>
      <c r="HM147" s="376"/>
      <c r="HN147" s="376"/>
      <c r="HO147" s="376"/>
      <c r="HP147" s="376"/>
      <c r="HQ147" s="376"/>
      <c r="HR147" s="376"/>
      <c r="HS147" s="376"/>
      <c r="HT147" s="376"/>
      <c r="HU147" s="376"/>
      <c r="HV147" s="376"/>
      <c r="HW147" s="376"/>
      <c r="HX147" s="376"/>
      <c r="HY147" s="376"/>
      <c r="HZ147" s="376"/>
      <c r="IA147" s="376"/>
      <c r="IB147" s="376"/>
      <c r="IC147" s="376"/>
      <c r="ID147" s="376"/>
      <c r="IE147" s="376"/>
      <c r="IF147" s="376"/>
      <c r="IG147" s="376"/>
      <c r="IH147" s="376"/>
      <c r="II147" s="376"/>
      <c r="IJ147" s="376"/>
      <c r="IK147" s="376"/>
      <c r="IL147" s="376"/>
      <c r="IM147" s="376"/>
      <c r="IN147" s="376"/>
      <c r="IO147" s="376"/>
      <c r="IP147" s="376"/>
      <c r="IQ147" s="376"/>
      <c r="IR147" s="376"/>
      <c r="IS147" s="376"/>
      <c r="IT147" s="376"/>
      <c r="IU147" s="376"/>
      <c r="IV147" s="376"/>
      <c r="IW147" s="376"/>
      <c r="IX147" s="376"/>
      <c r="IY147" s="376"/>
      <c r="IZ147" s="376"/>
      <c r="JA147" s="376"/>
      <c r="JB147" s="376"/>
      <c r="JC147" s="376"/>
      <c r="JD147" s="376"/>
      <c r="JE147" s="376"/>
      <c r="JF147" s="376"/>
      <c r="JG147" s="376"/>
      <c r="JH147" s="376"/>
      <c r="JI147" s="376"/>
      <c r="JJ147" s="376"/>
      <c r="JK147" s="376"/>
      <c r="JL147" s="376"/>
      <c r="JM147" s="376"/>
      <c r="JN147" s="376"/>
      <c r="JO147" s="376"/>
      <c r="JP147" s="376"/>
      <c r="JQ147" s="376"/>
      <c r="JR147" s="376"/>
      <c r="JS147" s="376"/>
      <c r="JT147" s="376"/>
      <c r="JU147" s="376"/>
      <c r="JV147" s="376"/>
      <c r="JW147" s="376"/>
      <c r="JX147" s="376"/>
      <c r="JY147" s="376"/>
      <c r="JZ147" s="376"/>
      <c r="KA147" s="376"/>
      <c r="KB147" s="376"/>
      <c r="KC147" s="376"/>
      <c r="KD147" s="376"/>
      <c r="KE147" s="376"/>
      <c r="KF147" s="376"/>
      <c r="KG147" s="376"/>
      <c r="KH147" s="376"/>
      <c r="KI147" s="376"/>
      <c r="KJ147" s="376"/>
      <c r="KK147" s="376"/>
      <c r="KL147" s="376"/>
      <c r="KM147" s="376"/>
      <c r="KN147" s="376"/>
      <c r="KO147" s="376"/>
      <c r="KP147" s="376"/>
      <c r="KQ147" s="376"/>
      <c r="KR147" s="376"/>
      <c r="KS147" s="376"/>
      <c r="KT147" s="376"/>
      <c r="KU147" s="376"/>
      <c r="KV147" s="376"/>
      <c r="KW147" s="376"/>
      <c r="KX147" s="376"/>
      <c r="KY147" s="376"/>
      <c r="KZ147" s="376"/>
      <c r="LA147" s="376"/>
      <c r="LB147" s="376"/>
      <c r="LC147" s="376"/>
      <c r="LD147" s="376"/>
      <c r="LE147" s="376"/>
      <c r="LF147" s="376"/>
      <c r="LG147" s="376"/>
      <c r="LH147" s="376"/>
      <c r="LI147" s="376"/>
    </row>
    <row r="148" spans="1:321" ht="30">
      <c r="D148" s="74">
        <v>4316</v>
      </c>
      <c r="E148" s="78" t="s">
        <v>302</v>
      </c>
      <c r="F148" s="104"/>
      <c r="G148" s="105"/>
      <c r="H148" s="105"/>
      <c r="I148" s="105"/>
      <c r="J148" s="105"/>
      <c r="K148" s="105"/>
      <c r="L148" s="105"/>
      <c r="M148" s="105"/>
      <c r="N148" s="105"/>
      <c r="O148" s="105"/>
      <c r="P148" s="105"/>
      <c r="Q148" s="106"/>
      <c r="R148" s="104"/>
      <c r="S148" s="105"/>
      <c r="T148" s="105"/>
      <c r="U148" s="105"/>
      <c r="V148" s="105"/>
      <c r="W148" s="105"/>
      <c r="X148" s="105"/>
      <c r="Y148" s="105"/>
      <c r="Z148" s="105"/>
      <c r="AA148" s="105"/>
      <c r="AB148" s="105"/>
      <c r="AC148" s="106"/>
      <c r="AD148" s="104"/>
      <c r="AE148" s="105"/>
      <c r="AF148" s="105"/>
      <c r="AG148" s="105"/>
      <c r="AH148" s="105"/>
      <c r="AI148" s="105"/>
      <c r="AJ148" s="105"/>
      <c r="AK148" s="105"/>
      <c r="AL148" s="105"/>
      <c r="AM148" s="105"/>
      <c r="AN148" s="105"/>
      <c r="AO148" s="106"/>
      <c r="AP148" s="104"/>
      <c r="AQ148" s="105"/>
      <c r="AR148" s="105"/>
      <c r="AS148" s="105"/>
      <c r="AT148" s="105"/>
      <c r="AU148" s="105"/>
      <c r="AV148" s="105"/>
      <c r="AW148" s="105"/>
      <c r="AX148" s="105"/>
      <c r="AY148" s="105"/>
      <c r="AZ148" s="105"/>
      <c r="BA148" s="106"/>
      <c r="BB148" s="104"/>
      <c r="BC148" s="105"/>
      <c r="BD148" s="105"/>
      <c r="BE148" s="105"/>
      <c r="BF148" s="105"/>
      <c r="BG148" s="105"/>
      <c r="BH148" s="105"/>
      <c r="BI148" s="105"/>
      <c r="BJ148" s="105"/>
      <c r="BK148" s="105"/>
      <c r="BL148" s="105"/>
      <c r="BM148" s="106"/>
      <c r="BN148" s="104"/>
      <c r="BO148" s="105"/>
      <c r="BP148" s="105"/>
      <c r="BQ148" s="105"/>
      <c r="BR148" s="105"/>
      <c r="BS148" s="105"/>
      <c r="BT148" s="105"/>
      <c r="BU148" s="105"/>
      <c r="BV148" s="105"/>
      <c r="BW148" s="105"/>
      <c r="BX148" s="105"/>
      <c r="BY148" s="106"/>
      <c r="BZ148" s="104"/>
      <c r="CA148" s="105"/>
      <c r="CB148" s="105"/>
      <c r="CC148" s="105"/>
      <c r="CD148" s="105"/>
      <c r="CE148" s="105"/>
      <c r="CF148" s="105"/>
      <c r="CG148" s="105"/>
      <c r="CH148" s="105"/>
      <c r="CI148" s="105"/>
      <c r="CJ148" s="105"/>
      <c r="CK148" s="105"/>
      <c r="CL148" s="104">
        <v>0</v>
      </c>
      <c r="CM148" s="105">
        <v>10476.59</v>
      </c>
      <c r="CN148" s="105">
        <v>8230</v>
      </c>
      <c r="CO148" s="105">
        <v>3315</v>
      </c>
      <c r="CP148" s="105">
        <v>4472.75</v>
      </c>
      <c r="CQ148" s="105">
        <v>3325</v>
      </c>
      <c r="CR148" s="105">
        <v>310430</v>
      </c>
      <c r="CS148" s="105">
        <v>1370</v>
      </c>
      <c r="CT148" s="105">
        <v>880</v>
      </c>
      <c r="CU148" s="105">
        <v>6050</v>
      </c>
      <c r="CV148" s="105">
        <v>1310</v>
      </c>
      <c r="CW148" s="106">
        <v>324403.81999999995</v>
      </c>
      <c r="CX148" s="104">
        <v>10200</v>
      </c>
      <c r="CY148" s="105">
        <v>22350</v>
      </c>
      <c r="CZ148" s="105">
        <v>47450.43</v>
      </c>
      <c r="DA148" s="105">
        <v>3850</v>
      </c>
      <c r="DB148" s="105">
        <v>1650</v>
      </c>
      <c r="DC148" s="105">
        <v>45270</v>
      </c>
      <c r="DD148" s="105">
        <v>55243.73000000001</v>
      </c>
      <c r="DE148" s="105">
        <v>10048.689999999999</v>
      </c>
      <c r="DF148" s="105">
        <v>427624</v>
      </c>
      <c r="DG148" s="105">
        <v>497989.00000000006</v>
      </c>
      <c r="DH148" s="105">
        <v>43536</v>
      </c>
      <c r="DI148" s="106">
        <v>78394</v>
      </c>
      <c r="DJ148" s="104">
        <v>37890</v>
      </c>
      <c r="DK148" s="105">
        <v>16614</v>
      </c>
      <c r="DL148" s="105">
        <v>52898.679999999993</v>
      </c>
      <c r="DM148" s="105">
        <v>157505.70000000001</v>
      </c>
      <c r="DN148" s="105">
        <v>38178.479999999996</v>
      </c>
      <c r="DO148" s="105">
        <v>67698.319999999992</v>
      </c>
      <c r="DP148" s="105">
        <v>78813.75</v>
      </c>
      <c r="DQ148" s="105">
        <v>582872.80000000005</v>
      </c>
      <c r="DR148" s="105">
        <v>76313.909999999989</v>
      </c>
      <c r="DS148" s="105">
        <v>220363.19999999998</v>
      </c>
      <c r="DT148" s="105">
        <v>133899.73000000001</v>
      </c>
      <c r="DU148" s="106">
        <v>364944.91000000003</v>
      </c>
      <c r="DV148" s="337">
        <v>48117.740000000005</v>
      </c>
      <c r="DW148" s="337">
        <v>205967.35</v>
      </c>
      <c r="DX148" s="337">
        <v>139628.79999999999</v>
      </c>
      <c r="DY148" s="337">
        <v>67970.5</v>
      </c>
      <c r="DZ148" s="370">
        <v>163659.67000000001</v>
      </c>
      <c r="EB148" s="373"/>
      <c r="EC148" s="373"/>
      <c r="ED148" s="373"/>
      <c r="EE148" s="373"/>
      <c r="EF148" s="373"/>
      <c r="EG148" s="373"/>
      <c r="EH148" s="376"/>
      <c r="EI148" s="376"/>
      <c r="EJ148" s="376"/>
      <c r="EK148" s="376"/>
      <c r="EL148" s="376"/>
      <c r="EM148" s="376"/>
      <c r="EN148" s="376"/>
      <c r="EO148" s="376"/>
      <c r="EP148" s="376"/>
      <c r="EQ148" s="376"/>
      <c r="ER148" s="376"/>
      <c r="ES148" s="376"/>
      <c r="ET148" s="376"/>
      <c r="EU148" s="376"/>
      <c r="EV148" s="376"/>
      <c r="EW148" s="376"/>
      <c r="EX148" s="376"/>
      <c r="EY148" s="376"/>
      <c r="EZ148" s="376"/>
      <c r="FA148" s="376"/>
      <c r="FB148" s="376"/>
      <c r="FC148" s="376"/>
      <c r="FD148" s="376"/>
      <c r="FE148" s="376"/>
      <c r="FF148" s="376"/>
      <c r="FG148" s="376"/>
      <c r="FH148" s="376"/>
      <c r="FI148" s="376"/>
      <c r="FJ148" s="376"/>
      <c r="FK148" s="376"/>
      <c r="FL148" s="376"/>
      <c r="FM148" s="376"/>
      <c r="FN148" s="376"/>
      <c r="FO148" s="376"/>
      <c r="FP148" s="376"/>
      <c r="FQ148" s="376"/>
      <c r="FR148" s="376"/>
      <c r="FS148" s="376"/>
      <c r="FT148" s="376"/>
      <c r="FU148" s="376"/>
      <c r="FV148" s="376"/>
      <c r="FW148" s="376"/>
      <c r="FX148" s="376"/>
      <c r="FY148" s="376"/>
      <c r="FZ148" s="376"/>
      <c r="GA148" s="376"/>
      <c r="GB148" s="376"/>
      <c r="GC148" s="376"/>
      <c r="GD148" s="376"/>
      <c r="GE148" s="376"/>
      <c r="GF148" s="376"/>
      <c r="GG148" s="376"/>
      <c r="GH148" s="376"/>
      <c r="GI148" s="376"/>
      <c r="GJ148" s="376"/>
      <c r="GK148" s="376"/>
      <c r="GL148" s="376"/>
      <c r="GM148" s="376"/>
      <c r="GN148" s="376"/>
      <c r="GO148" s="376"/>
      <c r="GP148" s="376"/>
      <c r="GQ148" s="376"/>
      <c r="GR148" s="376"/>
      <c r="GS148" s="376"/>
      <c r="GT148" s="376"/>
      <c r="GU148" s="376"/>
      <c r="GV148" s="376"/>
      <c r="GW148" s="376"/>
      <c r="GX148" s="376"/>
      <c r="GY148" s="376"/>
      <c r="GZ148" s="376"/>
      <c r="HA148" s="376"/>
      <c r="HB148" s="376"/>
      <c r="HC148" s="376"/>
      <c r="HD148" s="376"/>
      <c r="HE148" s="376"/>
      <c r="HF148" s="376"/>
      <c r="HG148" s="376"/>
      <c r="HH148" s="376"/>
      <c r="HI148" s="376"/>
      <c r="HJ148" s="376"/>
      <c r="HK148" s="376"/>
      <c r="HL148" s="376"/>
      <c r="HM148" s="376"/>
      <c r="HN148" s="376"/>
      <c r="HO148" s="376"/>
      <c r="HP148" s="376"/>
      <c r="HQ148" s="376"/>
      <c r="HR148" s="376"/>
      <c r="HS148" s="376"/>
      <c r="HT148" s="376"/>
      <c r="HU148" s="376"/>
      <c r="HV148" s="376"/>
      <c r="HW148" s="376"/>
      <c r="HX148" s="376"/>
      <c r="HY148" s="376"/>
      <c r="HZ148" s="376"/>
      <c r="IA148" s="376"/>
      <c r="IB148" s="376"/>
      <c r="IC148" s="376"/>
      <c r="ID148" s="376"/>
      <c r="IE148" s="376"/>
      <c r="IF148" s="376"/>
      <c r="IG148" s="376"/>
      <c r="IH148" s="376"/>
      <c r="II148" s="376"/>
      <c r="IJ148" s="376"/>
      <c r="IK148" s="376"/>
      <c r="IL148" s="376"/>
      <c r="IM148" s="376"/>
      <c r="IN148" s="376"/>
      <c r="IO148" s="376"/>
      <c r="IP148" s="376"/>
      <c r="IQ148" s="376"/>
      <c r="IR148" s="376"/>
      <c r="IS148" s="376"/>
      <c r="IT148" s="376"/>
      <c r="IU148" s="376"/>
      <c r="IV148" s="376"/>
      <c r="IW148" s="376"/>
      <c r="IX148" s="376"/>
      <c r="IY148" s="376"/>
      <c r="IZ148" s="376"/>
      <c r="JA148" s="376"/>
      <c r="JB148" s="376"/>
      <c r="JC148" s="376"/>
      <c r="JD148" s="376"/>
      <c r="JE148" s="376"/>
      <c r="JF148" s="376"/>
      <c r="JG148" s="376"/>
      <c r="JH148" s="376"/>
      <c r="JI148" s="376"/>
      <c r="JJ148" s="376"/>
      <c r="JK148" s="376"/>
      <c r="JL148" s="376"/>
      <c r="JM148" s="376"/>
      <c r="JN148" s="376"/>
      <c r="JO148" s="376"/>
      <c r="JP148" s="376"/>
      <c r="JQ148" s="376"/>
      <c r="JR148" s="376"/>
      <c r="JS148" s="376"/>
      <c r="JT148" s="376"/>
      <c r="JU148" s="376"/>
      <c r="JV148" s="376"/>
      <c r="JW148" s="376"/>
      <c r="JX148" s="376"/>
      <c r="JY148" s="376"/>
      <c r="JZ148" s="376"/>
      <c r="KA148" s="376"/>
      <c r="KB148" s="376"/>
      <c r="KC148" s="376"/>
      <c r="KD148" s="376"/>
      <c r="KE148" s="376"/>
      <c r="KF148" s="376"/>
      <c r="KG148" s="376"/>
      <c r="KH148" s="376"/>
      <c r="KI148" s="376"/>
      <c r="KJ148" s="376"/>
      <c r="KK148" s="376"/>
      <c r="KL148" s="376"/>
      <c r="KM148" s="376"/>
      <c r="KN148" s="376"/>
      <c r="KO148" s="376"/>
      <c r="KP148" s="376"/>
      <c r="KQ148" s="376"/>
      <c r="KR148" s="376"/>
      <c r="KS148" s="376"/>
      <c r="KT148" s="376"/>
      <c r="KU148" s="376"/>
      <c r="KV148" s="376"/>
      <c r="KW148" s="376"/>
      <c r="KX148" s="376"/>
      <c r="KY148" s="376"/>
      <c r="KZ148" s="376"/>
      <c r="LA148" s="376"/>
      <c r="LB148" s="376"/>
      <c r="LC148" s="376"/>
      <c r="LD148" s="376"/>
      <c r="LE148" s="376"/>
      <c r="LF148" s="376"/>
      <c r="LG148" s="376"/>
      <c r="LH148" s="376"/>
      <c r="LI148" s="376"/>
    </row>
    <row r="149" spans="1:321" ht="30">
      <c r="D149" s="74">
        <v>4317</v>
      </c>
      <c r="E149" s="78" t="s">
        <v>304</v>
      </c>
      <c r="F149" s="104"/>
      <c r="G149" s="105"/>
      <c r="H149" s="105"/>
      <c r="I149" s="105"/>
      <c r="J149" s="105"/>
      <c r="K149" s="105"/>
      <c r="L149" s="105"/>
      <c r="M149" s="105"/>
      <c r="N149" s="105"/>
      <c r="O149" s="105"/>
      <c r="P149" s="105"/>
      <c r="Q149" s="106"/>
      <c r="R149" s="104"/>
      <c r="S149" s="105"/>
      <c r="T149" s="105"/>
      <c r="U149" s="105"/>
      <c r="V149" s="105"/>
      <c r="W149" s="105"/>
      <c r="X149" s="105"/>
      <c r="Y149" s="105"/>
      <c r="Z149" s="105"/>
      <c r="AA149" s="105"/>
      <c r="AB149" s="105"/>
      <c r="AC149" s="106"/>
      <c r="AD149" s="104"/>
      <c r="AE149" s="105"/>
      <c r="AF149" s="105"/>
      <c r="AG149" s="105"/>
      <c r="AH149" s="105"/>
      <c r="AI149" s="105"/>
      <c r="AJ149" s="105"/>
      <c r="AK149" s="105"/>
      <c r="AL149" s="105"/>
      <c r="AM149" s="105"/>
      <c r="AN149" s="105"/>
      <c r="AO149" s="106"/>
      <c r="AP149" s="104"/>
      <c r="AQ149" s="105"/>
      <c r="AR149" s="105"/>
      <c r="AS149" s="105"/>
      <c r="AT149" s="105"/>
      <c r="AU149" s="105"/>
      <c r="AV149" s="105"/>
      <c r="AW149" s="105"/>
      <c r="AX149" s="105"/>
      <c r="AY149" s="105"/>
      <c r="AZ149" s="105"/>
      <c r="BA149" s="106"/>
      <c r="BB149" s="104"/>
      <c r="BC149" s="105"/>
      <c r="BD149" s="105"/>
      <c r="BE149" s="105"/>
      <c r="BF149" s="105"/>
      <c r="BG149" s="105"/>
      <c r="BH149" s="105"/>
      <c r="BI149" s="105"/>
      <c r="BJ149" s="105"/>
      <c r="BK149" s="105"/>
      <c r="BL149" s="105"/>
      <c r="BM149" s="106"/>
      <c r="BN149" s="104"/>
      <c r="BO149" s="105"/>
      <c r="BP149" s="105"/>
      <c r="BQ149" s="105"/>
      <c r="BR149" s="105"/>
      <c r="BS149" s="105"/>
      <c r="BT149" s="105"/>
      <c r="BU149" s="105"/>
      <c r="BV149" s="105"/>
      <c r="BW149" s="105"/>
      <c r="BX149" s="105"/>
      <c r="BY149" s="106"/>
      <c r="BZ149" s="104"/>
      <c r="CA149" s="105"/>
      <c r="CB149" s="105"/>
      <c r="CC149" s="105"/>
      <c r="CD149" s="105"/>
      <c r="CE149" s="105"/>
      <c r="CF149" s="105"/>
      <c r="CG149" s="105"/>
      <c r="CH149" s="105"/>
      <c r="CI149" s="105"/>
      <c r="CJ149" s="105"/>
      <c r="CK149" s="105"/>
      <c r="CL149" s="104">
        <v>3237.41</v>
      </c>
      <c r="CM149" s="105">
        <v>96184.400000000023</v>
      </c>
      <c r="CN149" s="105">
        <v>89346.049999999988</v>
      </c>
      <c r="CO149" s="105">
        <v>145886.35999999999</v>
      </c>
      <c r="CP149" s="105">
        <v>3237.41</v>
      </c>
      <c r="CQ149" s="105">
        <v>82166.94</v>
      </c>
      <c r="CR149" s="105">
        <v>49107.600000000006</v>
      </c>
      <c r="CS149" s="105">
        <v>52798.87000000001</v>
      </c>
      <c r="CT149" s="105">
        <v>32492.760000000002</v>
      </c>
      <c r="CU149" s="105">
        <v>28540.980000000003</v>
      </c>
      <c r="CV149" s="105">
        <v>22385.61</v>
      </c>
      <c r="CW149" s="106">
        <v>389400.5400000001</v>
      </c>
      <c r="CX149" s="104">
        <v>0</v>
      </c>
      <c r="CY149" s="105">
        <v>405707.50000000012</v>
      </c>
      <c r="CZ149" s="105">
        <v>957720.87999999989</v>
      </c>
      <c r="DA149" s="105">
        <v>928328.25999999989</v>
      </c>
      <c r="DB149" s="105">
        <v>881192.29</v>
      </c>
      <c r="DC149" s="105">
        <v>936996.85</v>
      </c>
      <c r="DD149" s="105">
        <v>906223.41999999993</v>
      </c>
      <c r="DE149" s="105">
        <v>1096158.4399999997</v>
      </c>
      <c r="DF149" s="105">
        <v>889074.96999999974</v>
      </c>
      <c r="DG149" s="105">
        <v>896285.74999999977</v>
      </c>
      <c r="DH149" s="105">
        <v>454865.69</v>
      </c>
      <c r="DI149" s="106">
        <v>84429.430000000008</v>
      </c>
      <c r="DJ149" s="104">
        <v>0</v>
      </c>
      <c r="DK149" s="105">
        <v>434202.28</v>
      </c>
      <c r="DL149" s="105">
        <v>867874.35000000009</v>
      </c>
      <c r="DM149" s="105">
        <v>862676.80999999971</v>
      </c>
      <c r="DN149" s="105">
        <v>848123.13</v>
      </c>
      <c r="DO149" s="105">
        <v>872521.20999999973</v>
      </c>
      <c r="DP149" s="105">
        <v>828213.14000000013</v>
      </c>
      <c r="DQ149" s="105">
        <v>857958.06000000017</v>
      </c>
      <c r="DR149" s="105">
        <v>848986.98999999987</v>
      </c>
      <c r="DS149" s="105">
        <v>834822.32999999984</v>
      </c>
      <c r="DT149" s="105">
        <v>426163.12</v>
      </c>
      <c r="DU149" s="106">
        <v>175020.66999999998</v>
      </c>
      <c r="DV149" s="337">
        <v>0</v>
      </c>
      <c r="DW149" s="337">
        <v>376004.54000000004</v>
      </c>
      <c r="DX149" s="337">
        <v>869121.24000000011</v>
      </c>
      <c r="DY149" s="337">
        <v>839366.55</v>
      </c>
      <c r="DZ149" s="370">
        <v>827960.69</v>
      </c>
      <c r="EB149" s="373"/>
      <c r="EC149" s="373"/>
      <c r="ED149" s="373"/>
      <c r="EE149" s="373"/>
      <c r="EF149" s="373"/>
      <c r="EG149" s="373"/>
      <c r="EH149" s="376"/>
      <c r="EI149" s="376"/>
      <c r="EJ149" s="376"/>
      <c r="EK149" s="376"/>
      <c r="EL149" s="376"/>
      <c r="EM149" s="376"/>
      <c r="EN149" s="376"/>
      <c r="EO149" s="376"/>
      <c r="EP149" s="376"/>
      <c r="EQ149" s="376"/>
      <c r="ER149" s="376"/>
      <c r="ES149" s="376"/>
      <c r="ET149" s="376"/>
      <c r="EU149" s="376"/>
      <c r="EV149" s="376"/>
      <c r="EW149" s="376"/>
      <c r="EX149" s="376"/>
      <c r="EY149" s="376"/>
      <c r="EZ149" s="376"/>
      <c r="FA149" s="376"/>
      <c r="FB149" s="376"/>
      <c r="FC149" s="376"/>
      <c r="FD149" s="376"/>
      <c r="FE149" s="376"/>
      <c r="FF149" s="376"/>
      <c r="FG149" s="376"/>
      <c r="FH149" s="376"/>
      <c r="FI149" s="376"/>
      <c r="FJ149" s="376"/>
      <c r="FK149" s="376"/>
      <c r="FL149" s="376"/>
      <c r="FM149" s="376"/>
      <c r="FN149" s="376"/>
      <c r="FO149" s="376"/>
      <c r="FP149" s="376"/>
      <c r="FQ149" s="376"/>
      <c r="FR149" s="376"/>
      <c r="FS149" s="376"/>
      <c r="FT149" s="376"/>
      <c r="FU149" s="376"/>
      <c r="FV149" s="376"/>
      <c r="FW149" s="376"/>
      <c r="FX149" s="376"/>
      <c r="FY149" s="376"/>
      <c r="FZ149" s="376"/>
      <c r="GA149" s="376"/>
      <c r="GB149" s="376"/>
      <c r="GC149" s="376"/>
      <c r="GD149" s="376"/>
      <c r="GE149" s="376"/>
      <c r="GF149" s="376"/>
      <c r="GG149" s="376"/>
      <c r="GH149" s="376"/>
      <c r="GI149" s="376"/>
      <c r="GJ149" s="376"/>
      <c r="GK149" s="376"/>
      <c r="GL149" s="376"/>
      <c r="GM149" s="376"/>
      <c r="GN149" s="376"/>
      <c r="GO149" s="376"/>
      <c r="GP149" s="376"/>
      <c r="GQ149" s="376"/>
      <c r="GR149" s="376"/>
      <c r="GS149" s="376"/>
      <c r="GT149" s="376"/>
      <c r="GU149" s="376"/>
      <c r="GV149" s="376"/>
      <c r="GW149" s="376"/>
      <c r="GX149" s="376"/>
      <c r="GY149" s="376"/>
      <c r="GZ149" s="376"/>
      <c r="HA149" s="376"/>
      <c r="HB149" s="376"/>
      <c r="HC149" s="376"/>
      <c r="HD149" s="376"/>
      <c r="HE149" s="376"/>
      <c r="HF149" s="376"/>
      <c r="HG149" s="376"/>
      <c r="HH149" s="376"/>
      <c r="HI149" s="376"/>
      <c r="HJ149" s="376"/>
      <c r="HK149" s="376"/>
      <c r="HL149" s="376"/>
      <c r="HM149" s="376"/>
      <c r="HN149" s="376"/>
      <c r="HO149" s="376"/>
      <c r="HP149" s="376"/>
      <c r="HQ149" s="376"/>
      <c r="HR149" s="376"/>
      <c r="HS149" s="376"/>
      <c r="HT149" s="376"/>
      <c r="HU149" s="376"/>
      <c r="HV149" s="376"/>
      <c r="HW149" s="376"/>
      <c r="HX149" s="376"/>
      <c r="HY149" s="376"/>
      <c r="HZ149" s="376"/>
      <c r="IA149" s="376"/>
      <c r="IB149" s="376"/>
      <c r="IC149" s="376"/>
      <c r="ID149" s="376"/>
      <c r="IE149" s="376"/>
      <c r="IF149" s="376"/>
      <c r="IG149" s="376"/>
      <c r="IH149" s="376"/>
      <c r="II149" s="376"/>
      <c r="IJ149" s="376"/>
      <c r="IK149" s="376"/>
      <c r="IL149" s="376"/>
      <c r="IM149" s="376"/>
      <c r="IN149" s="376"/>
      <c r="IO149" s="376"/>
      <c r="IP149" s="376"/>
      <c r="IQ149" s="376"/>
      <c r="IR149" s="376"/>
      <c r="IS149" s="376"/>
      <c r="IT149" s="376"/>
      <c r="IU149" s="376"/>
      <c r="IV149" s="376"/>
      <c r="IW149" s="376"/>
      <c r="IX149" s="376"/>
      <c r="IY149" s="376"/>
      <c r="IZ149" s="376"/>
      <c r="JA149" s="376"/>
      <c r="JB149" s="376"/>
      <c r="JC149" s="376"/>
      <c r="JD149" s="376"/>
      <c r="JE149" s="376"/>
      <c r="JF149" s="376"/>
      <c r="JG149" s="376"/>
      <c r="JH149" s="376"/>
      <c r="JI149" s="376"/>
      <c r="JJ149" s="376"/>
      <c r="JK149" s="376"/>
      <c r="JL149" s="376"/>
      <c r="JM149" s="376"/>
      <c r="JN149" s="376"/>
      <c r="JO149" s="376"/>
      <c r="JP149" s="376"/>
      <c r="JQ149" s="376"/>
      <c r="JR149" s="376"/>
      <c r="JS149" s="376"/>
      <c r="JT149" s="376"/>
      <c r="JU149" s="376"/>
      <c r="JV149" s="376"/>
      <c r="JW149" s="376"/>
      <c r="JX149" s="376"/>
      <c r="JY149" s="376"/>
      <c r="JZ149" s="376"/>
      <c r="KA149" s="376"/>
      <c r="KB149" s="376"/>
      <c r="KC149" s="376"/>
      <c r="KD149" s="376"/>
      <c r="KE149" s="376"/>
      <c r="KF149" s="376"/>
      <c r="KG149" s="376"/>
      <c r="KH149" s="376"/>
      <c r="KI149" s="376"/>
      <c r="KJ149" s="376"/>
      <c r="KK149" s="376"/>
      <c r="KL149" s="376"/>
      <c r="KM149" s="376"/>
      <c r="KN149" s="376"/>
      <c r="KO149" s="376"/>
      <c r="KP149" s="376"/>
      <c r="KQ149" s="376"/>
      <c r="KR149" s="376"/>
      <c r="KS149" s="376"/>
      <c r="KT149" s="376"/>
      <c r="KU149" s="376"/>
      <c r="KV149" s="376"/>
      <c r="KW149" s="376"/>
      <c r="KX149" s="376"/>
      <c r="KY149" s="376"/>
      <c r="KZ149" s="376"/>
      <c r="LA149" s="376"/>
      <c r="LB149" s="376"/>
      <c r="LC149" s="376"/>
      <c r="LD149" s="376"/>
      <c r="LE149" s="376"/>
      <c r="LF149" s="376"/>
      <c r="LG149" s="376"/>
      <c r="LH149" s="376"/>
      <c r="LI149" s="376"/>
    </row>
    <row r="150" spans="1:321">
      <c r="D150" s="74">
        <v>4318</v>
      </c>
      <c r="E150" s="78" t="s">
        <v>306</v>
      </c>
      <c r="F150" s="104"/>
      <c r="G150" s="105"/>
      <c r="H150" s="105"/>
      <c r="I150" s="105"/>
      <c r="J150" s="105"/>
      <c r="K150" s="105"/>
      <c r="L150" s="105"/>
      <c r="M150" s="105"/>
      <c r="N150" s="105"/>
      <c r="O150" s="105"/>
      <c r="P150" s="105"/>
      <c r="Q150" s="106"/>
      <c r="R150" s="104"/>
      <c r="S150" s="105"/>
      <c r="T150" s="105"/>
      <c r="U150" s="105"/>
      <c r="V150" s="105"/>
      <c r="W150" s="105"/>
      <c r="X150" s="105"/>
      <c r="Y150" s="105"/>
      <c r="Z150" s="105"/>
      <c r="AA150" s="105"/>
      <c r="AB150" s="105"/>
      <c r="AC150" s="106"/>
      <c r="AD150" s="104"/>
      <c r="AE150" s="105"/>
      <c r="AF150" s="105"/>
      <c r="AG150" s="105"/>
      <c r="AH150" s="105"/>
      <c r="AI150" s="105"/>
      <c r="AJ150" s="105"/>
      <c r="AK150" s="105"/>
      <c r="AL150" s="105"/>
      <c r="AM150" s="105"/>
      <c r="AN150" s="105"/>
      <c r="AO150" s="106"/>
      <c r="AP150" s="104"/>
      <c r="AQ150" s="105"/>
      <c r="AR150" s="105"/>
      <c r="AS150" s="105"/>
      <c r="AT150" s="105"/>
      <c r="AU150" s="105"/>
      <c r="AV150" s="105"/>
      <c r="AW150" s="105"/>
      <c r="AX150" s="105"/>
      <c r="AY150" s="105"/>
      <c r="AZ150" s="105"/>
      <c r="BA150" s="106"/>
      <c r="BB150" s="104"/>
      <c r="BC150" s="105"/>
      <c r="BD150" s="105"/>
      <c r="BE150" s="105"/>
      <c r="BF150" s="105"/>
      <c r="BG150" s="105"/>
      <c r="BH150" s="105"/>
      <c r="BI150" s="105"/>
      <c r="BJ150" s="105"/>
      <c r="BK150" s="105"/>
      <c r="BL150" s="105"/>
      <c r="BM150" s="106"/>
      <c r="BN150" s="104"/>
      <c r="BO150" s="105"/>
      <c r="BP150" s="105"/>
      <c r="BQ150" s="105"/>
      <c r="BR150" s="105"/>
      <c r="BS150" s="105"/>
      <c r="BT150" s="105"/>
      <c r="BU150" s="105"/>
      <c r="BV150" s="105"/>
      <c r="BW150" s="105"/>
      <c r="BX150" s="105"/>
      <c r="BY150" s="106"/>
      <c r="BZ150" s="104"/>
      <c r="CA150" s="105"/>
      <c r="CB150" s="105"/>
      <c r="CC150" s="105"/>
      <c r="CD150" s="105"/>
      <c r="CE150" s="105"/>
      <c r="CF150" s="105"/>
      <c r="CG150" s="105"/>
      <c r="CH150" s="105"/>
      <c r="CI150" s="105"/>
      <c r="CJ150" s="105"/>
      <c r="CK150" s="105"/>
      <c r="CL150" s="104">
        <v>403695.66999999993</v>
      </c>
      <c r="CM150" s="105">
        <v>1104292.8000000003</v>
      </c>
      <c r="CN150" s="105">
        <v>2009659.2300000021</v>
      </c>
      <c r="CO150" s="105">
        <v>1710678.0800000008</v>
      </c>
      <c r="CP150" s="105">
        <v>1460705.2400000021</v>
      </c>
      <c r="CQ150" s="105">
        <v>1441074.4000000018</v>
      </c>
      <c r="CR150" s="105">
        <v>1808425.0700000038</v>
      </c>
      <c r="CS150" s="105">
        <v>1772052.2500000007</v>
      </c>
      <c r="CT150" s="105">
        <v>1343330.8900000001</v>
      </c>
      <c r="CU150" s="105">
        <v>1849553.7100000009</v>
      </c>
      <c r="CV150" s="105">
        <v>906550.39000000025</v>
      </c>
      <c r="CW150" s="106">
        <v>2344583.7199999974</v>
      </c>
      <c r="CX150" s="104">
        <v>154210.70000000007</v>
      </c>
      <c r="CY150" s="105">
        <v>506535.48000000004</v>
      </c>
      <c r="CZ150" s="105">
        <v>603849.34000000032</v>
      </c>
      <c r="DA150" s="105">
        <v>726205.21000000043</v>
      </c>
      <c r="DB150" s="105">
        <v>455906.81000000046</v>
      </c>
      <c r="DC150" s="105">
        <v>585050.16000000015</v>
      </c>
      <c r="DD150" s="105">
        <v>686132.44000000006</v>
      </c>
      <c r="DE150" s="105">
        <v>475722.24000000011</v>
      </c>
      <c r="DF150" s="105">
        <v>607299.71000000054</v>
      </c>
      <c r="DG150" s="105">
        <v>560977.44000000041</v>
      </c>
      <c r="DH150" s="105">
        <v>713554.15000000026</v>
      </c>
      <c r="DI150" s="106">
        <v>1031421.8600000018</v>
      </c>
      <c r="DJ150" s="104">
        <v>298624.92000000004</v>
      </c>
      <c r="DK150" s="105">
        <v>498809.93000000046</v>
      </c>
      <c r="DL150" s="105">
        <v>852681.2699999999</v>
      </c>
      <c r="DM150" s="105">
        <v>365615.20999999973</v>
      </c>
      <c r="DN150" s="105">
        <v>522771.63000000064</v>
      </c>
      <c r="DO150" s="105">
        <v>972235.08000000124</v>
      </c>
      <c r="DP150" s="105">
        <v>786771.90000000142</v>
      </c>
      <c r="DQ150" s="105">
        <v>671148.39000000199</v>
      </c>
      <c r="DR150" s="105">
        <v>588789.3600000008</v>
      </c>
      <c r="DS150" s="105">
        <v>954967.48000000254</v>
      </c>
      <c r="DT150" s="105">
        <v>994040.65000000119</v>
      </c>
      <c r="DU150" s="106">
        <v>3593424.239999997</v>
      </c>
      <c r="DV150" s="337">
        <v>203334.19000000006</v>
      </c>
      <c r="DW150" s="337">
        <v>568203.01000000013</v>
      </c>
      <c r="DX150" s="337">
        <v>581566.50999999989</v>
      </c>
      <c r="DY150" s="337">
        <v>848586.34000000043</v>
      </c>
      <c r="DZ150" s="370">
        <v>997953.14</v>
      </c>
      <c r="EB150" s="373"/>
      <c r="EC150" s="373"/>
      <c r="ED150" s="373"/>
      <c r="EE150" s="373"/>
      <c r="EF150" s="373"/>
      <c r="EG150" s="373"/>
      <c r="EH150" s="376"/>
      <c r="EI150" s="376"/>
      <c r="EJ150" s="376"/>
      <c r="EK150" s="376"/>
      <c r="EL150" s="376"/>
      <c r="EM150" s="376"/>
      <c r="EN150" s="376"/>
      <c r="EO150" s="376"/>
      <c r="EP150" s="376"/>
      <c r="EQ150" s="376"/>
      <c r="ER150" s="376"/>
      <c r="ES150" s="376"/>
      <c r="ET150" s="376"/>
      <c r="EU150" s="376"/>
      <c r="EV150" s="376"/>
      <c r="EW150" s="376"/>
      <c r="EX150" s="376"/>
      <c r="EY150" s="376"/>
      <c r="EZ150" s="376"/>
      <c r="FA150" s="376"/>
      <c r="FB150" s="376"/>
      <c r="FC150" s="376"/>
      <c r="FD150" s="376"/>
      <c r="FE150" s="376"/>
      <c r="FF150" s="376"/>
      <c r="FG150" s="376"/>
      <c r="FH150" s="376"/>
      <c r="FI150" s="376"/>
      <c r="FJ150" s="376"/>
      <c r="FK150" s="376"/>
      <c r="FL150" s="376"/>
      <c r="FM150" s="376"/>
      <c r="FN150" s="376"/>
      <c r="FO150" s="376"/>
      <c r="FP150" s="376"/>
      <c r="FQ150" s="376"/>
      <c r="FR150" s="376"/>
      <c r="FS150" s="376"/>
      <c r="FT150" s="376"/>
      <c r="FU150" s="376"/>
      <c r="FV150" s="376"/>
      <c r="FW150" s="376"/>
      <c r="FX150" s="376"/>
      <c r="FY150" s="376"/>
      <c r="FZ150" s="376"/>
      <c r="GA150" s="376"/>
      <c r="GB150" s="376"/>
      <c r="GC150" s="376"/>
      <c r="GD150" s="376"/>
      <c r="GE150" s="376"/>
      <c r="GF150" s="376"/>
      <c r="GG150" s="376"/>
      <c r="GH150" s="376"/>
      <c r="GI150" s="376"/>
      <c r="GJ150" s="376"/>
      <c r="GK150" s="376"/>
      <c r="GL150" s="376"/>
      <c r="GM150" s="376"/>
      <c r="GN150" s="376"/>
      <c r="GO150" s="376"/>
      <c r="GP150" s="376"/>
      <c r="GQ150" s="376"/>
      <c r="GR150" s="376"/>
      <c r="GS150" s="376"/>
      <c r="GT150" s="376"/>
      <c r="GU150" s="376"/>
      <c r="GV150" s="376"/>
      <c r="GW150" s="376"/>
      <c r="GX150" s="376"/>
      <c r="GY150" s="376"/>
      <c r="GZ150" s="376"/>
      <c r="HA150" s="376"/>
      <c r="HB150" s="376"/>
      <c r="HC150" s="376"/>
      <c r="HD150" s="376"/>
      <c r="HE150" s="376"/>
      <c r="HF150" s="376"/>
      <c r="HG150" s="376"/>
      <c r="HH150" s="376"/>
      <c r="HI150" s="376"/>
      <c r="HJ150" s="376"/>
      <c r="HK150" s="376"/>
      <c r="HL150" s="376"/>
      <c r="HM150" s="376"/>
      <c r="HN150" s="376"/>
      <c r="HO150" s="376"/>
      <c r="HP150" s="376"/>
      <c r="HQ150" s="376"/>
      <c r="HR150" s="376"/>
      <c r="HS150" s="376"/>
      <c r="HT150" s="376"/>
      <c r="HU150" s="376"/>
      <c r="HV150" s="376"/>
      <c r="HW150" s="376"/>
      <c r="HX150" s="376"/>
      <c r="HY150" s="376"/>
      <c r="HZ150" s="376"/>
      <c r="IA150" s="376"/>
      <c r="IB150" s="376"/>
      <c r="IC150" s="376"/>
      <c r="ID150" s="376"/>
      <c r="IE150" s="376"/>
      <c r="IF150" s="376"/>
      <c r="IG150" s="376"/>
      <c r="IH150" s="376"/>
      <c r="II150" s="376"/>
      <c r="IJ150" s="376"/>
      <c r="IK150" s="376"/>
      <c r="IL150" s="376"/>
      <c r="IM150" s="376"/>
      <c r="IN150" s="376"/>
      <c r="IO150" s="376"/>
      <c r="IP150" s="376"/>
      <c r="IQ150" s="376"/>
      <c r="IR150" s="376"/>
      <c r="IS150" s="376"/>
      <c r="IT150" s="376"/>
      <c r="IU150" s="376"/>
      <c r="IV150" s="376"/>
      <c r="IW150" s="376"/>
      <c r="IX150" s="376"/>
      <c r="IY150" s="376"/>
      <c r="IZ150" s="376"/>
      <c r="JA150" s="376"/>
      <c r="JB150" s="376"/>
      <c r="JC150" s="376"/>
      <c r="JD150" s="376"/>
      <c r="JE150" s="376"/>
      <c r="JF150" s="376"/>
      <c r="JG150" s="376"/>
      <c r="JH150" s="376"/>
      <c r="JI150" s="376"/>
      <c r="JJ150" s="376"/>
      <c r="JK150" s="376"/>
      <c r="JL150" s="376"/>
      <c r="JM150" s="376"/>
      <c r="JN150" s="376"/>
      <c r="JO150" s="376"/>
      <c r="JP150" s="376"/>
      <c r="JQ150" s="376"/>
      <c r="JR150" s="376"/>
      <c r="JS150" s="376"/>
      <c r="JT150" s="376"/>
      <c r="JU150" s="376"/>
      <c r="JV150" s="376"/>
      <c r="JW150" s="376"/>
      <c r="JX150" s="376"/>
      <c r="JY150" s="376"/>
      <c r="JZ150" s="376"/>
      <c r="KA150" s="376"/>
      <c r="KB150" s="376"/>
      <c r="KC150" s="376"/>
      <c r="KD150" s="376"/>
      <c r="KE150" s="376"/>
      <c r="KF150" s="376"/>
      <c r="KG150" s="376"/>
      <c r="KH150" s="376"/>
      <c r="KI150" s="376"/>
      <c r="KJ150" s="376"/>
      <c r="KK150" s="376"/>
      <c r="KL150" s="376"/>
      <c r="KM150" s="376"/>
      <c r="KN150" s="376"/>
      <c r="KO150" s="376"/>
      <c r="KP150" s="376"/>
      <c r="KQ150" s="376"/>
      <c r="KR150" s="376"/>
      <c r="KS150" s="376"/>
      <c r="KT150" s="376"/>
      <c r="KU150" s="376"/>
      <c r="KV150" s="376"/>
      <c r="KW150" s="376"/>
      <c r="KX150" s="376"/>
      <c r="KY150" s="376"/>
      <c r="KZ150" s="376"/>
      <c r="LA150" s="376"/>
      <c r="LB150" s="376"/>
      <c r="LC150" s="376"/>
      <c r="LD150" s="376"/>
      <c r="LE150" s="376"/>
      <c r="LF150" s="376"/>
      <c r="LG150" s="376"/>
      <c r="LH150" s="376"/>
      <c r="LI150" s="376"/>
    </row>
    <row r="151" spans="1:321">
      <c r="D151" s="74">
        <v>4319</v>
      </c>
      <c r="E151" s="78" t="s">
        <v>308</v>
      </c>
      <c r="F151" s="104"/>
      <c r="G151" s="105"/>
      <c r="H151" s="105"/>
      <c r="I151" s="105"/>
      <c r="J151" s="105"/>
      <c r="K151" s="105"/>
      <c r="L151" s="105"/>
      <c r="M151" s="105"/>
      <c r="N151" s="105"/>
      <c r="O151" s="105"/>
      <c r="P151" s="105"/>
      <c r="Q151" s="106"/>
      <c r="R151" s="104"/>
      <c r="S151" s="105"/>
      <c r="T151" s="105"/>
      <c r="U151" s="105"/>
      <c r="V151" s="105"/>
      <c r="W151" s="105"/>
      <c r="X151" s="105"/>
      <c r="Y151" s="105"/>
      <c r="Z151" s="105"/>
      <c r="AA151" s="105"/>
      <c r="AB151" s="105"/>
      <c r="AC151" s="106"/>
      <c r="AD151" s="104"/>
      <c r="AE151" s="105"/>
      <c r="AF151" s="105"/>
      <c r="AG151" s="105"/>
      <c r="AH151" s="105"/>
      <c r="AI151" s="105"/>
      <c r="AJ151" s="105"/>
      <c r="AK151" s="105"/>
      <c r="AL151" s="105"/>
      <c r="AM151" s="105"/>
      <c r="AN151" s="105"/>
      <c r="AO151" s="106"/>
      <c r="AP151" s="104"/>
      <c r="AQ151" s="105"/>
      <c r="AR151" s="105"/>
      <c r="AS151" s="105"/>
      <c r="AT151" s="105"/>
      <c r="AU151" s="105"/>
      <c r="AV151" s="105"/>
      <c r="AW151" s="105"/>
      <c r="AX151" s="105"/>
      <c r="AY151" s="105"/>
      <c r="AZ151" s="105"/>
      <c r="BA151" s="106"/>
      <c r="BB151" s="104"/>
      <c r="BC151" s="105"/>
      <c r="BD151" s="105"/>
      <c r="BE151" s="105"/>
      <c r="BF151" s="105"/>
      <c r="BG151" s="105"/>
      <c r="BH151" s="105"/>
      <c r="BI151" s="105"/>
      <c r="BJ151" s="105"/>
      <c r="BK151" s="105"/>
      <c r="BL151" s="105"/>
      <c r="BM151" s="106"/>
      <c r="BN151" s="104"/>
      <c r="BO151" s="105"/>
      <c r="BP151" s="105"/>
      <c r="BQ151" s="105"/>
      <c r="BR151" s="105"/>
      <c r="BS151" s="105"/>
      <c r="BT151" s="105"/>
      <c r="BU151" s="105"/>
      <c r="BV151" s="105"/>
      <c r="BW151" s="105"/>
      <c r="BX151" s="105"/>
      <c r="BY151" s="106"/>
      <c r="BZ151" s="104"/>
      <c r="CA151" s="105"/>
      <c r="CB151" s="105"/>
      <c r="CC151" s="105"/>
      <c r="CD151" s="105"/>
      <c r="CE151" s="105"/>
      <c r="CF151" s="105"/>
      <c r="CG151" s="105"/>
      <c r="CH151" s="105"/>
      <c r="CI151" s="105"/>
      <c r="CJ151" s="105"/>
      <c r="CK151" s="105"/>
      <c r="CL151" s="104">
        <v>23391.07</v>
      </c>
      <c r="CM151" s="105">
        <v>543158.21</v>
      </c>
      <c r="CN151" s="105">
        <v>111229.61</v>
      </c>
      <c r="CO151" s="105">
        <v>74343.77</v>
      </c>
      <c r="CP151" s="105">
        <v>36242.259999999995</v>
      </c>
      <c r="CQ151" s="105">
        <v>128355.56999999999</v>
      </c>
      <c r="CR151" s="105">
        <v>69288.98</v>
      </c>
      <c r="CS151" s="105">
        <v>64399.29</v>
      </c>
      <c r="CT151" s="105">
        <v>86560.05</v>
      </c>
      <c r="CU151" s="105">
        <v>111893.62000000001</v>
      </c>
      <c r="CV151" s="105">
        <v>13282.75</v>
      </c>
      <c r="CW151" s="106">
        <v>627958.81999999995</v>
      </c>
      <c r="CX151" s="104">
        <v>46861.55</v>
      </c>
      <c r="CY151" s="105">
        <v>142247.19</v>
      </c>
      <c r="CZ151" s="105">
        <v>804883.65</v>
      </c>
      <c r="DA151" s="105">
        <v>56739.990000000005</v>
      </c>
      <c r="DB151" s="105">
        <v>110499.34999999999</v>
      </c>
      <c r="DC151" s="105">
        <v>107403.48999999999</v>
      </c>
      <c r="DD151" s="105">
        <v>64956.66</v>
      </c>
      <c r="DE151" s="105">
        <v>69147.59</v>
      </c>
      <c r="DF151" s="105">
        <v>100083.40999999999</v>
      </c>
      <c r="DG151" s="105">
        <v>196157.66999999998</v>
      </c>
      <c r="DH151" s="105">
        <v>251006.71999999997</v>
      </c>
      <c r="DI151" s="106">
        <v>1361757.6700000004</v>
      </c>
      <c r="DJ151" s="104">
        <v>3808659.58</v>
      </c>
      <c r="DK151" s="105">
        <v>467640.7300000001</v>
      </c>
      <c r="DL151" s="105">
        <v>1374604.1300000001</v>
      </c>
      <c r="DM151" s="105">
        <v>1570193.0000000002</v>
      </c>
      <c r="DN151" s="105">
        <v>1022638.9</v>
      </c>
      <c r="DO151" s="105">
        <v>1032838.25</v>
      </c>
      <c r="DP151" s="105">
        <v>659446.37</v>
      </c>
      <c r="DQ151" s="105">
        <v>1734973.9</v>
      </c>
      <c r="DR151" s="105">
        <v>1313540.6299999997</v>
      </c>
      <c r="DS151" s="105">
        <v>1621117.01</v>
      </c>
      <c r="DT151" s="105">
        <v>343528.19999999995</v>
      </c>
      <c r="DU151" s="106">
        <v>2639181.8900000006</v>
      </c>
      <c r="DV151" s="337">
        <v>621842.88</v>
      </c>
      <c r="DW151" s="337">
        <v>1102854.6800000002</v>
      </c>
      <c r="DX151" s="337">
        <v>4755105.629999998</v>
      </c>
      <c r="DY151" s="337">
        <v>1430956.6900000002</v>
      </c>
      <c r="DZ151" s="370">
        <v>922546.76</v>
      </c>
      <c r="EB151" s="373"/>
      <c r="EC151" s="373"/>
      <c r="ED151" s="373"/>
      <c r="EE151" s="373"/>
      <c r="EF151" s="373"/>
      <c r="EG151" s="373"/>
      <c r="ET151" s="376"/>
      <c r="EU151" s="376"/>
      <c r="EV151" s="376"/>
      <c r="EW151" s="376"/>
      <c r="EX151" s="376"/>
      <c r="EY151" s="376"/>
      <c r="EZ151" s="376"/>
      <c r="FA151" s="376"/>
      <c r="FB151" s="376"/>
      <c r="FC151" s="376"/>
      <c r="FD151" s="376"/>
      <c r="FE151" s="376"/>
      <c r="FF151" s="376"/>
      <c r="FG151" s="376"/>
      <c r="FH151" s="376"/>
      <c r="FI151" s="376"/>
      <c r="FJ151" s="376"/>
      <c r="FK151" s="376"/>
      <c r="FL151" s="376"/>
      <c r="FM151" s="376"/>
      <c r="FN151" s="376"/>
      <c r="FO151" s="376"/>
      <c r="FP151" s="376"/>
      <c r="FQ151" s="376"/>
      <c r="FR151" s="376"/>
      <c r="FS151" s="376"/>
      <c r="FT151" s="376"/>
      <c r="FU151" s="376"/>
      <c r="FV151" s="376"/>
      <c r="FW151" s="376"/>
      <c r="FX151" s="376"/>
      <c r="FY151" s="376"/>
      <c r="FZ151" s="376"/>
      <c r="GA151" s="376"/>
      <c r="GB151" s="376"/>
      <c r="GC151" s="376"/>
      <c r="GD151" s="376"/>
      <c r="GE151" s="376"/>
      <c r="GF151" s="376"/>
      <c r="GG151" s="376"/>
      <c r="GH151" s="376"/>
      <c r="GI151" s="376"/>
      <c r="GJ151" s="376"/>
      <c r="GK151" s="376"/>
      <c r="GL151" s="376"/>
      <c r="GM151" s="376"/>
      <c r="GN151" s="376"/>
      <c r="GO151" s="376"/>
      <c r="GP151" s="376"/>
      <c r="GQ151" s="376"/>
      <c r="GR151" s="376"/>
      <c r="GS151" s="376"/>
      <c r="GT151" s="376"/>
      <c r="GU151" s="376"/>
      <c r="GV151" s="376"/>
      <c r="GW151" s="376"/>
      <c r="GX151" s="376"/>
      <c r="GY151" s="376"/>
      <c r="GZ151" s="376"/>
      <c r="HA151" s="376"/>
      <c r="HB151" s="376"/>
      <c r="HC151" s="376"/>
      <c r="HD151" s="376"/>
      <c r="HE151" s="376"/>
      <c r="HF151" s="376"/>
      <c r="HG151" s="376"/>
      <c r="HH151" s="376"/>
      <c r="HI151" s="376"/>
      <c r="HJ151" s="376"/>
      <c r="HK151" s="376"/>
      <c r="HL151" s="376"/>
      <c r="HM151" s="376"/>
      <c r="HN151" s="376"/>
      <c r="HO151" s="376"/>
      <c r="HP151" s="376"/>
      <c r="HQ151" s="376"/>
      <c r="HR151" s="376"/>
      <c r="HS151" s="376"/>
      <c r="HT151" s="376"/>
      <c r="HU151" s="376"/>
      <c r="HV151" s="376"/>
      <c r="HW151" s="376"/>
      <c r="HX151" s="376"/>
      <c r="HY151" s="376"/>
      <c r="HZ151" s="376"/>
      <c r="IA151" s="376"/>
      <c r="IB151" s="376"/>
      <c r="IC151" s="376"/>
      <c r="ID151" s="376"/>
      <c r="IE151" s="376"/>
      <c r="IF151" s="376"/>
      <c r="IG151" s="376"/>
      <c r="IH151" s="376"/>
      <c r="II151" s="376"/>
      <c r="IJ151" s="376"/>
      <c r="IK151" s="376"/>
      <c r="IL151" s="376"/>
      <c r="IM151" s="376"/>
      <c r="IN151" s="376"/>
      <c r="IO151" s="376"/>
      <c r="IP151" s="376"/>
      <c r="IQ151" s="376"/>
      <c r="IR151" s="376"/>
      <c r="IS151" s="376"/>
      <c r="IT151" s="376"/>
      <c r="IU151" s="376"/>
      <c r="IV151" s="376"/>
      <c r="IW151" s="376"/>
      <c r="IX151" s="376"/>
      <c r="IY151" s="376"/>
      <c r="IZ151" s="376"/>
      <c r="JA151" s="376"/>
      <c r="JB151" s="376"/>
      <c r="JC151" s="376"/>
      <c r="JD151" s="376"/>
      <c r="JE151" s="376"/>
      <c r="JF151" s="376"/>
      <c r="JG151" s="376"/>
      <c r="JH151" s="376"/>
      <c r="JI151" s="376"/>
      <c r="JJ151" s="376"/>
      <c r="JK151" s="376"/>
      <c r="JL151" s="376"/>
      <c r="JM151" s="376"/>
      <c r="JN151" s="376"/>
      <c r="JO151" s="376"/>
      <c r="JP151" s="376"/>
      <c r="JQ151" s="376"/>
      <c r="JR151" s="376"/>
      <c r="JS151" s="376"/>
      <c r="JT151" s="376"/>
      <c r="JU151" s="376"/>
      <c r="JV151" s="376"/>
      <c r="JW151" s="376"/>
      <c r="JX151" s="376"/>
      <c r="JY151" s="376"/>
      <c r="JZ151" s="376"/>
      <c r="KA151" s="376"/>
      <c r="KB151" s="376"/>
      <c r="KC151" s="376"/>
      <c r="KD151" s="376"/>
      <c r="KE151" s="376"/>
      <c r="KF151" s="376"/>
      <c r="KG151" s="376"/>
      <c r="KH151" s="376"/>
      <c r="KI151" s="376"/>
      <c r="KJ151" s="376"/>
      <c r="KK151" s="376"/>
      <c r="KL151" s="376"/>
      <c r="KM151" s="376"/>
      <c r="KN151" s="376"/>
      <c r="KO151" s="376"/>
      <c r="KP151" s="376"/>
      <c r="KQ151" s="376"/>
      <c r="KR151" s="376"/>
      <c r="KS151" s="376"/>
      <c r="KT151" s="376"/>
      <c r="KU151" s="376"/>
      <c r="KV151" s="376"/>
      <c r="KW151" s="376"/>
      <c r="KX151" s="376"/>
      <c r="KY151" s="376"/>
      <c r="KZ151" s="376"/>
      <c r="LA151" s="376"/>
      <c r="LB151" s="376"/>
      <c r="LC151" s="376"/>
      <c r="LD151" s="376"/>
      <c r="LE151" s="376"/>
      <c r="LF151" s="376"/>
      <c r="LG151" s="376"/>
      <c r="LH151" s="376"/>
      <c r="LI151" s="376"/>
    </row>
    <row r="152" spans="1:321">
      <c r="A152" s="74" t="s">
        <v>96</v>
      </c>
      <c r="B152" s="74" t="s">
        <v>96</v>
      </c>
      <c r="C152" s="74">
        <v>432</v>
      </c>
      <c r="D152" s="74">
        <v>432</v>
      </c>
      <c r="E152" s="78" t="s">
        <v>310</v>
      </c>
      <c r="F152" s="104"/>
      <c r="G152" s="105"/>
      <c r="H152" s="105"/>
      <c r="I152" s="105"/>
      <c r="J152" s="105"/>
      <c r="K152" s="105"/>
      <c r="L152" s="105"/>
      <c r="M152" s="105"/>
      <c r="N152" s="105"/>
      <c r="O152" s="105"/>
      <c r="P152" s="105"/>
      <c r="Q152" s="106"/>
      <c r="R152" s="104"/>
      <c r="S152" s="105"/>
      <c r="T152" s="105"/>
      <c r="U152" s="105"/>
      <c r="V152" s="105"/>
      <c r="W152" s="105"/>
      <c r="X152" s="105"/>
      <c r="Y152" s="105"/>
      <c r="Z152" s="105"/>
      <c r="AA152" s="105"/>
      <c r="AB152" s="105"/>
      <c r="AC152" s="106"/>
      <c r="AD152" s="104"/>
      <c r="AE152" s="105"/>
      <c r="AF152" s="105"/>
      <c r="AG152" s="105"/>
      <c r="AH152" s="105"/>
      <c r="AI152" s="105"/>
      <c r="AJ152" s="105"/>
      <c r="AK152" s="105"/>
      <c r="AL152" s="105"/>
      <c r="AM152" s="105"/>
      <c r="AN152" s="105"/>
      <c r="AO152" s="106"/>
      <c r="AP152" s="104"/>
      <c r="AQ152" s="105"/>
      <c r="AR152" s="105"/>
      <c r="AS152" s="105"/>
      <c r="AT152" s="105"/>
      <c r="AU152" s="105"/>
      <c r="AV152" s="105"/>
      <c r="AW152" s="105"/>
      <c r="AX152" s="105"/>
      <c r="AY152" s="105"/>
      <c r="AZ152" s="105"/>
      <c r="BA152" s="106"/>
      <c r="BB152" s="104"/>
      <c r="BC152" s="105"/>
      <c r="BD152" s="105"/>
      <c r="BE152" s="105"/>
      <c r="BF152" s="105"/>
      <c r="BG152" s="105"/>
      <c r="BH152" s="105"/>
      <c r="BI152" s="105"/>
      <c r="BJ152" s="105"/>
      <c r="BK152" s="105"/>
      <c r="BL152" s="105"/>
      <c r="BM152" s="106"/>
      <c r="BN152" s="104"/>
      <c r="BO152" s="105"/>
      <c r="BP152" s="105"/>
      <c r="BQ152" s="105"/>
      <c r="BR152" s="105"/>
      <c r="BS152" s="105"/>
      <c r="BT152" s="105"/>
      <c r="BU152" s="105"/>
      <c r="BV152" s="105"/>
      <c r="BW152" s="105"/>
      <c r="BX152" s="105"/>
      <c r="BY152" s="106"/>
      <c r="BZ152" s="104"/>
      <c r="CA152" s="105"/>
      <c r="CB152" s="105"/>
      <c r="CC152" s="105"/>
      <c r="CD152" s="105"/>
      <c r="CE152" s="105"/>
      <c r="CF152" s="105"/>
      <c r="CG152" s="105"/>
      <c r="CH152" s="105"/>
      <c r="CI152" s="105"/>
      <c r="CJ152" s="105"/>
      <c r="CK152" s="105"/>
      <c r="CL152" s="104">
        <v>0</v>
      </c>
      <c r="CM152" s="105">
        <v>0</v>
      </c>
      <c r="CN152" s="105">
        <v>2500</v>
      </c>
      <c r="CO152" s="105">
        <v>4000</v>
      </c>
      <c r="CP152" s="105">
        <v>0</v>
      </c>
      <c r="CQ152" s="105">
        <v>0</v>
      </c>
      <c r="CR152" s="105">
        <v>1000</v>
      </c>
      <c r="CS152" s="105">
        <v>20300</v>
      </c>
      <c r="CT152" s="105">
        <v>3000</v>
      </c>
      <c r="CU152" s="105">
        <v>15972.19</v>
      </c>
      <c r="CV152" s="105">
        <v>206616.24</v>
      </c>
      <c r="CW152" s="106">
        <v>1232256.8</v>
      </c>
      <c r="CX152" s="104">
        <v>0</v>
      </c>
      <c r="CY152" s="105">
        <v>0</v>
      </c>
      <c r="CZ152" s="105">
        <v>0</v>
      </c>
      <c r="DA152" s="105">
        <v>0</v>
      </c>
      <c r="DB152" s="105">
        <v>0</v>
      </c>
      <c r="DC152" s="105">
        <v>234418.61</v>
      </c>
      <c r="DD152" s="105">
        <v>0</v>
      </c>
      <c r="DE152" s="105">
        <v>165647.53</v>
      </c>
      <c r="DF152" s="105">
        <v>6513.4</v>
      </c>
      <c r="DG152" s="105">
        <v>472164.72</v>
      </c>
      <c r="DH152" s="105">
        <v>60900</v>
      </c>
      <c r="DI152" s="106">
        <v>1247119.8599999999</v>
      </c>
      <c r="DJ152" s="104">
        <v>0</v>
      </c>
      <c r="DK152" s="105">
        <v>0</v>
      </c>
      <c r="DL152" s="105">
        <v>210000</v>
      </c>
      <c r="DM152" s="105">
        <v>0</v>
      </c>
      <c r="DN152" s="105">
        <v>0</v>
      </c>
      <c r="DO152" s="105">
        <v>10000</v>
      </c>
      <c r="DP152" s="105">
        <v>202999.94</v>
      </c>
      <c r="DQ152" s="105">
        <v>0</v>
      </c>
      <c r="DR152" s="105">
        <v>0</v>
      </c>
      <c r="DS152" s="105">
        <v>0</v>
      </c>
      <c r="DT152" s="105">
        <v>2000</v>
      </c>
      <c r="DU152" s="106">
        <v>29930.429999999997</v>
      </c>
      <c r="DV152" s="337">
        <v>0</v>
      </c>
      <c r="DW152" s="337">
        <v>6500</v>
      </c>
      <c r="DX152" s="337">
        <v>296099.21999999997</v>
      </c>
      <c r="DY152" s="337">
        <v>332000</v>
      </c>
      <c r="DZ152" s="370">
        <v>0</v>
      </c>
      <c r="EA152" s="337">
        <v>283000</v>
      </c>
      <c r="EB152" s="373">
        <v>0</v>
      </c>
      <c r="EC152" s="373">
        <v>0</v>
      </c>
      <c r="ED152" s="373">
        <v>0</v>
      </c>
      <c r="EE152" s="373">
        <v>0</v>
      </c>
      <c r="EF152" s="373">
        <v>0</v>
      </c>
      <c r="EG152" s="373">
        <v>276000</v>
      </c>
      <c r="EH152" s="376"/>
      <c r="EI152" s="376"/>
      <c r="EJ152" s="376"/>
      <c r="EK152" s="376">
        <v>468800</v>
      </c>
      <c r="EL152" s="376">
        <v>0</v>
      </c>
      <c r="EM152" s="376">
        <v>58333.35</v>
      </c>
      <c r="EN152" s="376">
        <v>208325.51</v>
      </c>
      <c r="EO152" s="376">
        <v>542037.52</v>
      </c>
      <c r="EP152" s="376"/>
      <c r="EQ152" s="376">
        <v>121333.35</v>
      </c>
      <c r="ER152" s="376">
        <v>4552.88</v>
      </c>
      <c r="ES152" s="376"/>
      <c r="ET152" s="376">
        <v>483333.33</v>
      </c>
      <c r="EU152" s="376">
        <v>283333.33</v>
      </c>
      <c r="EV152" s="376">
        <v>283333.33</v>
      </c>
      <c r="EW152" s="376">
        <v>583333.32999999996</v>
      </c>
      <c r="EX152" s="376">
        <v>300833.33</v>
      </c>
      <c r="EY152" s="376">
        <v>355833.33</v>
      </c>
      <c r="EZ152" s="376">
        <v>968637.17</v>
      </c>
      <c r="FA152" s="376">
        <v>316247.78000000003</v>
      </c>
      <c r="FB152" s="376">
        <v>363727.86</v>
      </c>
      <c r="FC152" s="376">
        <v>592317.5</v>
      </c>
      <c r="FD152" s="376">
        <v>251620.42</v>
      </c>
      <c r="FE152" s="376">
        <v>326140.42</v>
      </c>
      <c r="FF152" s="376"/>
      <c r="FG152" s="376"/>
      <c r="FH152" s="376"/>
      <c r="FI152" s="376"/>
      <c r="FJ152" s="376"/>
      <c r="FK152" s="376"/>
      <c r="FL152" s="376"/>
      <c r="FM152" s="376"/>
      <c r="FN152" s="376"/>
      <c r="FO152" s="376"/>
      <c r="FP152" s="376"/>
      <c r="FQ152" s="376"/>
      <c r="FR152" s="376"/>
      <c r="FS152" s="376"/>
      <c r="FT152" s="376"/>
      <c r="FU152" s="376"/>
      <c r="FV152" s="376"/>
      <c r="FW152" s="376"/>
      <c r="FX152" s="376"/>
      <c r="FY152" s="376"/>
      <c r="FZ152" s="376"/>
      <c r="GA152" s="376"/>
      <c r="GB152" s="376"/>
      <c r="GC152" s="376"/>
      <c r="GD152" s="376"/>
      <c r="GE152" s="376"/>
      <c r="GF152" s="376"/>
      <c r="GG152" s="376"/>
      <c r="GH152" s="376"/>
      <c r="GI152" s="376"/>
      <c r="GJ152" s="376"/>
      <c r="GK152" s="376"/>
      <c r="GL152" s="376"/>
      <c r="GM152" s="376"/>
      <c r="GN152" s="376"/>
      <c r="GO152" s="376"/>
      <c r="GP152" s="376"/>
      <c r="GQ152" s="376"/>
      <c r="GR152" s="376"/>
      <c r="GS152" s="376"/>
      <c r="GT152" s="376"/>
      <c r="GU152" s="376"/>
      <c r="GV152" s="376"/>
      <c r="GW152" s="376"/>
      <c r="GX152" s="376"/>
      <c r="GY152" s="376"/>
      <c r="GZ152" s="376"/>
      <c r="HA152" s="376"/>
      <c r="HB152" s="376"/>
      <c r="HC152" s="376"/>
      <c r="HD152" s="376"/>
      <c r="HE152" s="376"/>
      <c r="HF152" s="376"/>
      <c r="HG152" s="376"/>
      <c r="HH152" s="376"/>
      <c r="HI152" s="376"/>
      <c r="HJ152" s="376"/>
      <c r="HK152" s="376"/>
      <c r="HL152" s="376"/>
      <c r="HM152" s="376"/>
      <c r="HN152" s="376"/>
      <c r="HO152" s="376"/>
      <c r="HP152" s="376"/>
      <c r="HQ152" s="376"/>
      <c r="HR152" s="376"/>
      <c r="HS152" s="376"/>
      <c r="HT152" s="376"/>
      <c r="HU152" s="376"/>
      <c r="HV152" s="376"/>
      <c r="HW152" s="376"/>
      <c r="HX152" s="376"/>
      <c r="HY152" s="376"/>
      <c r="HZ152" s="376"/>
      <c r="IA152" s="376"/>
      <c r="IB152" s="376"/>
      <c r="IC152" s="376"/>
      <c r="ID152" s="376"/>
      <c r="IE152" s="376"/>
      <c r="IF152" s="376"/>
      <c r="IG152" s="376"/>
      <c r="IH152" s="376"/>
      <c r="II152" s="376"/>
      <c r="IJ152" s="376"/>
      <c r="IK152" s="376"/>
      <c r="IL152" s="376"/>
      <c r="IM152" s="376"/>
      <c r="IN152" s="376"/>
      <c r="IO152" s="376"/>
      <c r="IP152" s="376"/>
      <c r="IQ152" s="376"/>
      <c r="IR152" s="376"/>
      <c r="IS152" s="376"/>
      <c r="IT152" s="376"/>
      <c r="IU152" s="376"/>
      <c r="IV152" s="376"/>
      <c r="IW152" s="376"/>
      <c r="IX152" s="376"/>
      <c r="IY152" s="376"/>
      <c r="IZ152" s="376"/>
      <c r="JA152" s="376"/>
      <c r="JB152" s="376"/>
      <c r="JC152" s="376"/>
      <c r="JD152" s="376"/>
      <c r="JE152" s="376"/>
      <c r="JF152" s="376"/>
      <c r="JG152" s="376"/>
      <c r="JH152" s="376"/>
      <c r="JI152" s="376"/>
      <c r="JJ152" s="376"/>
      <c r="JK152" s="376"/>
      <c r="JL152" s="376"/>
      <c r="JM152" s="376"/>
      <c r="JN152" s="376"/>
      <c r="JO152" s="376"/>
      <c r="JP152" s="376"/>
      <c r="JQ152" s="376"/>
      <c r="JR152" s="376"/>
      <c r="JS152" s="376"/>
      <c r="JT152" s="376"/>
      <c r="JU152" s="376"/>
      <c r="JV152" s="376"/>
      <c r="JW152" s="376"/>
      <c r="JX152" s="376"/>
      <c r="JY152" s="376"/>
      <c r="JZ152" s="376"/>
      <c r="KA152" s="376"/>
      <c r="KB152" s="376"/>
      <c r="KC152" s="376"/>
      <c r="KD152" s="376"/>
      <c r="KE152" s="376"/>
      <c r="KF152" s="376"/>
      <c r="KG152" s="376"/>
      <c r="KH152" s="376"/>
      <c r="KI152" s="376"/>
      <c r="KJ152" s="376"/>
      <c r="KK152" s="376"/>
      <c r="KL152" s="376"/>
      <c r="KM152" s="376"/>
      <c r="KN152" s="376"/>
      <c r="KO152" s="376"/>
      <c r="KP152" s="376"/>
      <c r="KQ152" s="376"/>
      <c r="KR152" s="376"/>
      <c r="KS152" s="376"/>
      <c r="KT152" s="376"/>
      <c r="KU152" s="376"/>
      <c r="KV152" s="376"/>
      <c r="KW152" s="376"/>
      <c r="KX152" s="376"/>
      <c r="KY152" s="376"/>
      <c r="KZ152" s="376"/>
      <c r="LA152" s="376"/>
      <c r="LB152" s="376"/>
      <c r="LC152" s="376"/>
      <c r="LD152" s="376"/>
      <c r="LE152" s="376"/>
      <c r="LF152" s="376"/>
      <c r="LG152" s="376"/>
      <c r="LH152" s="376"/>
      <c r="LI152" s="376"/>
    </row>
    <row r="153" spans="1:321" ht="30">
      <c r="D153" s="74">
        <v>4321</v>
      </c>
      <c r="E153" s="78" t="s">
        <v>312</v>
      </c>
      <c r="F153" s="104"/>
      <c r="G153" s="105"/>
      <c r="H153" s="105"/>
      <c r="I153" s="105"/>
      <c r="J153" s="105"/>
      <c r="K153" s="105"/>
      <c r="L153" s="105"/>
      <c r="M153" s="105"/>
      <c r="N153" s="105"/>
      <c r="O153" s="105"/>
      <c r="P153" s="105"/>
      <c r="Q153" s="106"/>
      <c r="R153" s="104"/>
      <c r="S153" s="105"/>
      <c r="T153" s="105"/>
      <c r="U153" s="105"/>
      <c r="V153" s="105"/>
      <c r="W153" s="105"/>
      <c r="X153" s="105"/>
      <c r="Y153" s="105"/>
      <c r="Z153" s="105"/>
      <c r="AA153" s="105"/>
      <c r="AB153" s="105"/>
      <c r="AC153" s="106"/>
      <c r="AD153" s="104"/>
      <c r="AE153" s="105"/>
      <c r="AF153" s="105"/>
      <c r="AG153" s="105"/>
      <c r="AH153" s="105"/>
      <c r="AI153" s="105"/>
      <c r="AJ153" s="105"/>
      <c r="AK153" s="105"/>
      <c r="AL153" s="105"/>
      <c r="AM153" s="105"/>
      <c r="AN153" s="105"/>
      <c r="AO153" s="106"/>
      <c r="AP153" s="104"/>
      <c r="AQ153" s="105"/>
      <c r="AR153" s="105"/>
      <c r="AS153" s="105"/>
      <c r="AT153" s="105"/>
      <c r="AU153" s="105"/>
      <c r="AV153" s="105"/>
      <c r="AW153" s="105"/>
      <c r="AX153" s="105"/>
      <c r="AY153" s="105"/>
      <c r="AZ153" s="105"/>
      <c r="BA153" s="106"/>
      <c r="BB153" s="104"/>
      <c r="BC153" s="105"/>
      <c r="BD153" s="105"/>
      <c r="BE153" s="105"/>
      <c r="BF153" s="105"/>
      <c r="BG153" s="105"/>
      <c r="BH153" s="105"/>
      <c r="BI153" s="105"/>
      <c r="BJ153" s="105"/>
      <c r="BK153" s="105"/>
      <c r="BL153" s="105"/>
      <c r="BM153" s="106"/>
      <c r="BN153" s="104"/>
      <c r="BO153" s="105"/>
      <c r="BP153" s="105"/>
      <c r="BQ153" s="105"/>
      <c r="BR153" s="105"/>
      <c r="BS153" s="105"/>
      <c r="BT153" s="105"/>
      <c r="BU153" s="105"/>
      <c r="BV153" s="105"/>
      <c r="BW153" s="105"/>
      <c r="BX153" s="105"/>
      <c r="BY153" s="106"/>
      <c r="BZ153" s="104"/>
      <c r="CA153" s="105"/>
      <c r="CB153" s="105"/>
      <c r="CC153" s="105"/>
      <c r="CD153" s="105"/>
      <c r="CE153" s="105"/>
      <c r="CF153" s="105"/>
      <c r="CG153" s="105"/>
      <c r="CH153" s="105"/>
      <c r="CI153" s="105"/>
      <c r="CJ153" s="105"/>
      <c r="CK153" s="105"/>
      <c r="CL153" s="104">
        <v>0</v>
      </c>
      <c r="CM153" s="105">
        <v>0</v>
      </c>
      <c r="CN153" s="105">
        <v>0</v>
      </c>
      <c r="CO153" s="105">
        <v>0</v>
      </c>
      <c r="CP153" s="105">
        <v>0</v>
      </c>
      <c r="CQ153" s="105">
        <v>0</v>
      </c>
      <c r="CR153" s="105">
        <v>0</v>
      </c>
      <c r="CS153" s="105">
        <v>0</v>
      </c>
      <c r="CT153" s="105">
        <v>0</v>
      </c>
      <c r="CU153" s="105">
        <v>0</v>
      </c>
      <c r="CV153" s="105">
        <v>0</v>
      </c>
      <c r="CW153" s="106">
        <v>0</v>
      </c>
      <c r="CX153" s="104">
        <v>0</v>
      </c>
      <c r="CY153" s="105">
        <v>0</v>
      </c>
      <c r="CZ153" s="105">
        <v>0</v>
      </c>
      <c r="DA153" s="105">
        <v>0</v>
      </c>
      <c r="DB153" s="105">
        <v>0</v>
      </c>
      <c r="DC153" s="105">
        <v>0</v>
      </c>
      <c r="DD153" s="105">
        <v>0</v>
      </c>
      <c r="DE153" s="105">
        <v>0</v>
      </c>
      <c r="DF153" s="105">
        <v>0</v>
      </c>
      <c r="DG153" s="105">
        <v>0</v>
      </c>
      <c r="DH153" s="105">
        <v>0</v>
      </c>
      <c r="DI153" s="106">
        <v>0</v>
      </c>
      <c r="DJ153" s="104">
        <v>0</v>
      </c>
      <c r="DK153" s="105">
        <v>0</v>
      </c>
      <c r="DL153" s="105">
        <v>0</v>
      </c>
      <c r="DM153" s="105">
        <v>0</v>
      </c>
      <c r="DN153" s="105">
        <v>0</v>
      </c>
      <c r="DO153" s="105">
        <v>0</v>
      </c>
      <c r="DP153" s="105">
        <v>0</v>
      </c>
      <c r="DQ153" s="105">
        <v>0</v>
      </c>
      <c r="DR153" s="105">
        <v>0</v>
      </c>
      <c r="DS153" s="105">
        <v>0</v>
      </c>
      <c r="DT153" s="105">
        <v>0</v>
      </c>
      <c r="DU153" s="106">
        <v>0</v>
      </c>
      <c r="DV153" s="337">
        <v>0</v>
      </c>
      <c r="DW153" s="337">
        <v>0</v>
      </c>
      <c r="DX153" s="337">
        <v>0</v>
      </c>
      <c r="DY153" s="337">
        <v>0</v>
      </c>
      <c r="DZ153" s="370"/>
      <c r="EB153" s="373"/>
      <c r="EC153" s="373"/>
      <c r="ED153" s="373"/>
      <c r="EE153" s="373"/>
      <c r="EF153" s="373"/>
      <c r="EG153" s="373"/>
      <c r="EH153" s="376"/>
      <c r="EI153" s="376"/>
      <c r="EJ153" s="376"/>
      <c r="EK153" s="376"/>
      <c r="EL153" s="376"/>
      <c r="EM153" s="376"/>
      <c r="EN153" s="376"/>
      <c r="EO153" s="376"/>
      <c r="EP153" s="376"/>
      <c r="EQ153" s="376"/>
      <c r="ER153" s="376"/>
      <c r="ES153" s="376"/>
      <c r="ET153" s="376"/>
      <c r="EU153" s="376"/>
      <c r="EV153" s="376"/>
      <c r="EW153" s="376"/>
      <c r="EX153" s="376"/>
      <c r="EY153" s="376"/>
      <c r="EZ153" s="376"/>
      <c r="FA153" s="376"/>
      <c r="FB153" s="376"/>
      <c r="FC153" s="376"/>
      <c r="FD153" s="376"/>
      <c r="FE153" s="376"/>
      <c r="FF153" s="376"/>
      <c r="FG153" s="376"/>
      <c r="FH153" s="376"/>
      <c r="FI153" s="376"/>
      <c r="FJ153" s="376"/>
      <c r="FK153" s="376"/>
      <c r="FL153" s="376"/>
      <c r="FM153" s="376"/>
      <c r="FN153" s="376"/>
      <c r="FO153" s="376"/>
      <c r="FP153" s="376"/>
      <c r="FQ153" s="376"/>
      <c r="FR153" s="376"/>
      <c r="FS153" s="376"/>
      <c r="FT153" s="376"/>
      <c r="FU153" s="376"/>
      <c r="FV153" s="376"/>
      <c r="FW153" s="376"/>
      <c r="FX153" s="376"/>
      <c r="FY153" s="376"/>
      <c r="FZ153" s="376"/>
      <c r="GA153" s="376"/>
      <c r="GB153" s="376"/>
      <c r="GC153" s="376"/>
      <c r="GD153" s="376"/>
      <c r="GE153" s="376"/>
      <c r="GF153" s="376"/>
      <c r="GG153" s="376"/>
      <c r="GH153" s="376"/>
      <c r="GI153" s="376"/>
      <c r="GJ153" s="376"/>
      <c r="GK153" s="376"/>
      <c r="GL153" s="376"/>
      <c r="GM153" s="376"/>
      <c r="GN153" s="376"/>
      <c r="GO153" s="376"/>
      <c r="GP153" s="376"/>
      <c r="GQ153" s="376"/>
      <c r="GR153" s="376"/>
      <c r="GS153" s="376"/>
      <c r="GT153" s="376"/>
      <c r="GU153" s="376"/>
      <c r="GV153" s="376"/>
      <c r="GW153" s="376"/>
      <c r="GX153" s="376"/>
      <c r="GY153" s="376"/>
      <c r="GZ153" s="376"/>
      <c r="HA153" s="376"/>
      <c r="HB153" s="376"/>
      <c r="HC153" s="376"/>
      <c r="HD153" s="376"/>
      <c r="HE153" s="376"/>
      <c r="HF153" s="376"/>
      <c r="HG153" s="376"/>
      <c r="HH153" s="376"/>
      <c r="HI153" s="376"/>
      <c r="HJ153" s="376"/>
      <c r="HK153" s="376"/>
      <c r="HL153" s="376"/>
      <c r="HM153" s="376"/>
      <c r="HN153" s="376"/>
      <c r="HO153" s="376"/>
      <c r="HP153" s="376"/>
      <c r="HQ153" s="376"/>
      <c r="HR153" s="376"/>
      <c r="HS153" s="376"/>
      <c r="HT153" s="376"/>
      <c r="HU153" s="376"/>
      <c r="HV153" s="376"/>
      <c r="HW153" s="376"/>
      <c r="HX153" s="376"/>
      <c r="HY153" s="376"/>
      <c r="HZ153" s="376"/>
      <c r="IA153" s="376"/>
      <c r="IB153" s="376"/>
      <c r="IC153" s="376"/>
      <c r="ID153" s="376"/>
      <c r="IE153" s="376"/>
      <c r="IF153" s="376"/>
      <c r="IG153" s="376"/>
      <c r="IH153" s="376"/>
      <c r="II153" s="376"/>
      <c r="IJ153" s="376"/>
      <c r="IK153" s="376"/>
      <c r="IL153" s="376"/>
      <c r="IM153" s="376"/>
      <c r="IN153" s="376"/>
      <c r="IO153" s="376"/>
      <c r="IP153" s="376"/>
      <c r="IQ153" s="376"/>
      <c r="IR153" s="376"/>
      <c r="IS153" s="376"/>
      <c r="IT153" s="376"/>
      <c r="IU153" s="376"/>
      <c r="IV153" s="376"/>
      <c r="IW153" s="376"/>
      <c r="IX153" s="376"/>
      <c r="IY153" s="376"/>
      <c r="IZ153" s="376"/>
      <c r="JA153" s="376"/>
      <c r="JB153" s="376"/>
      <c r="JC153" s="376"/>
      <c r="JD153" s="376"/>
      <c r="JE153" s="376"/>
      <c r="JF153" s="376"/>
      <c r="JG153" s="376"/>
      <c r="JH153" s="376"/>
      <c r="JI153" s="376"/>
      <c r="JJ153" s="376"/>
      <c r="JK153" s="376"/>
      <c r="JL153" s="376"/>
      <c r="JM153" s="376"/>
      <c r="JN153" s="376"/>
      <c r="JO153" s="376"/>
      <c r="JP153" s="376"/>
      <c r="JQ153" s="376"/>
      <c r="JR153" s="376"/>
      <c r="JS153" s="376"/>
      <c r="JT153" s="376"/>
      <c r="JU153" s="376"/>
      <c r="JV153" s="376"/>
      <c r="JW153" s="376"/>
      <c r="JX153" s="376"/>
      <c r="JY153" s="376"/>
      <c r="JZ153" s="376"/>
      <c r="KA153" s="376"/>
      <c r="KB153" s="376"/>
      <c r="KC153" s="376"/>
      <c r="KD153" s="376"/>
      <c r="KE153" s="376"/>
      <c r="KF153" s="376"/>
      <c r="KG153" s="376"/>
      <c r="KH153" s="376"/>
      <c r="KI153" s="376"/>
      <c r="KJ153" s="376"/>
      <c r="KK153" s="376"/>
      <c r="KL153" s="376"/>
      <c r="KM153" s="376"/>
      <c r="KN153" s="376"/>
      <c r="KO153" s="376"/>
      <c r="KP153" s="376"/>
      <c r="KQ153" s="376"/>
      <c r="KR153" s="376"/>
      <c r="KS153" s="376"/>
      <c r="KT153" s="376"/>
      <c r="KU153" s="376"/>
      <c r="KV153" s="376"/>
      <c r="KW153" s="376"/>
      <c r="KX153" s="376"/>
      <c r="KY153" s="376"/>
      <c r="KZ153" s="376"/>
      <c r="LA153" s="376"/>
      <c r="LB153" s="376"/>
      <c r="LC153" s="376"/>
      <c r="LD153" s="376"/>
      <c r="LE153" s="376"/>
      <c r="LF153" s="376"/>
      <c r="LG153" s="376"/>
      <c r="LH153" s="376"/>
      <c r="LI153" s="376"/>
    </row>
    <row r="154" spans="1:321">
      <c r="D154" s="74">
        <v>4322</v>
      </c>
      <c r="E154" s="78" t="s">
        <v>314</v>
      </c>
      <c r="F154" s="104"/>
      <c r="G154" s="105"/>
      <c r="H154" s="105"/>
      <c r="I154" s="105"/>
      <c r="J154" s="105"/>
      <c r="K154" s="105"/>
      <c r="L154" s="105"/>
      <c r="M154" s="105"/>
      <c r="N154" s="105"/>
      <c r="O154" s="105"/>
      <c r="P154" s="105"/>
      <c r="Q154" s="106"/>
      <c r="R154" s="104"/>
      <c r="S154" s="105"/>
      <c r="T154" s="105"/>
      <c r="U154" s="105"/>
      <c r="V154" s="105"/>
      <c r="W154" s="105"/>
      <c r="X154" s="105"/>
      <c r="Y154" s="105"/>
      <c r="Z154" s="105"/>
      <c r="AA154" s="105"/>
      <c r="AB154" s="105"/>
      <c r="AC154" s="106"/>
      <c r="AD154" s="104"/>
      <c r="AE154" s="105"/>
      <c r="AF154" s="105"/>
      <c r="AG154" s="105"/>
      <c r="AH154" s="105"/>
      <c r="AI154" s="105"/>
      <c r="AJ154" s="105"/>
      <c r="AK154" s="105"/>
      <c r="AL154" s="105"/>
      <c r="AM154" s="105"/>
      <c r="AN154" s="105"/>
      <c r="AO154" s="106"/>
      <c r="AP154" s="104"/>
      <c r="AQ154" s="105"/>
      <c r="AR154" s="105"/>
      <c r="AS154" s="105"/>
      <c r="AT154" s="105"/>
      <c r="AU154" s="105"/>
      <c r="AV154" s="105"/>
      <c r="AW154" s="105"/>
      <c r="AX154" s="105"/>
      <c r="AY154" s="105"/>
      <c r="AZ154" s="105"/>
      <c r="BA154" s="106"/>
      <c r="BB154" s="104"/>
      <c r="BC154" s="105"/>
      <c r="BD154" s="105"/>
      <c r="BE154" s="105"/>
      <c r="BF154" s="105"/>
      <c r="BG154" s="105"/>
      <c r="BH154" s="105"/>
      <c r="BI154" s="105"/>
      <c r="BJ154" s="105"/>
      <c r="BK154" s="105"/>
      <c r="BL154" s="105"/>
      <c r="BM154" s="106"/>
      <c r="BN154" s="104"/>
      <c r="BO154" s="105"/>
      <c r="BP154" s="105"/>
      <c r="BQ154" s="105"/>
      <c r="BR154" s="105"/>
      <c r="BS154" s="105"/>
      <c r="BT154" s="105"/>
      <c r="BU154" s="105"/>
      <c r="BV154" s="105"/>
      <c r="BW154" s="105"/>
      <c r="BX154" s="105"/>
      <c r="BY154" s="106"/>
      <c r="BZ154" s="104"/>
      <c r="CA154" s="105"/>
      <c r="CB154" s="105"/>
      <c r="CC154" s="105"/>
      <c r="CD154" s="105"/>
      <c r="CE154" s="105"/>
      <c r="CF154" s="105"/>
      <c r="CG154" s="105"/>
      <c r="CH154" s="105"/>
      <c r="CI154" s="105"/>
      <c r="CJ154" s="105"/>
      <c r="CK154" s="105"/>
      <c r="CL154" s="104">
        <v>0</v>
      </c>
      <c r="CM154" s="105">
        <v>0</v>
      </c>
      <c r="CN154" s="105">
        <v>0</v>
      </c>
      <c r="CO154" s="105">
        <v>0</v>
      </c>
      <c r="CP154" s="105">
        <v>0</v>
      </c>
      <c r="CQ154" s="105">
        <v>0</v>
      </c>
      <c r="CR154" s="105">
        <v>0</v>
      </c>
      <c r="CS154" s="105">
        <v>0</v>
      </c>
      <c r="CT154" s="105">
        <v>0</v>
      </c>
      <c r="CU154" s="105">
        <v>0</v>
      </c>
      <c r="CV154" s="105">
        <v>0</v>
      </c>
      <c r="CW154" s="106">
        <v>0</v>
      </c>
      <c r="CX154" s="104">
        <v>0</v>
      </c>
      <c r="CY154" s="105">
        <v>0</v>
      </c>
      <c r="CZ154" s="105">
        <v>0</v>
      </c>
      <c r="DA154" s="105">
        <v>0</v>
      </c>
      <c r="DB154" s="105">
        <v>0</v>
      </c>
      <c r="DC154" s="105">
        <v>0</v>
      </c>
      <c r="DD154" s="105">
        <v>0</v>
      </c>
      <c r="DE154" s="105">
        <v>0</v>
      </c>
      <c r="DF154" s="105">
        <v>0</v>
      </c>
      <c r="DG154" s="105">
        <v>0</v>
      </c>
      <c r="DH154" s="105">
        <v>0</v>
      </c>
      <c r="DI154" s="106">
        <v>0</v>
      </c>
      <c r="DJ154" s="104">
        <v>0</v>
      </c>
      <c r="DK154" s="105">
        <v>0</v>
      </c>
      <c r="DL154" s="105">
        <v>0</v>
      </c>
      <c r="DM154" s="105">
        <v>0</v>
      </c>
      <c r="DN154" s="105">
        <v>0</v>
      </c>
      <c r="DO154" s="105">
        <v>0</v>
      </c>
      <c r="DP154" s="105">
        <v>0</v>
      </c>
      <c r="DQ154" s="105">
        <v>0</v>
      </c>
      <c r="DR154" s="105">
        <v>0</v>
      </c>
      <c r="DS154" s="105">
        <v>0</v>
      </c>
      <c r="DT154" s="105">
        <v>0</v>
      </c>
      <c r="DU154" s="106">
        <v>0</v>
      </c>
      <c r="DV154" s="337">
        <v>0</v>
      </c>
      <c r="DW154" s="337">
        <v>0</v>
      </c>
      <c r="DX154" s="337">
        <v>0</v>
      </c>
      <c r="DY154" s="337">
        <v>0</v>
      </c>
      <c r="DZ154" s="370"/>
      <c r="EB154" s="373"/>
      <c r="EC154" s="373"/>
      <c r="ED154" s="373"/>
      <c r="EE154" s="373"/>
      <c r="EF154" s="373"/>
      <c r="EG154" s="373"/>
      <c r="EH154" s="376"/>
      <c r="EI154" s="376"/>
      <c r="EJ154" s="376"/>
      <c r="EK154" s="376"/>
      <c r="EL154" s="376"/>
      <c r="EM154" s="376"/>
      <c r="EN154" s="376"/>
      <c r="EO154" s="376"/>
      <c r="EP154" s="376"/>
      <c r="EQ154" s="376"/>
      <c r="ER154" s="376"/>
      <c r="ES154" s="376"/>
      <c r="ET154" s="376"/>
      <c r="EU154" s="376"/>
      <c r="EV154" s="376"/>
      <c r="EW154" s="376"/>
      <c r="EX154" s="376"/>
      <c r="EY154" s="376"/>
      <c r="EZ154" s="376"/>
      <c r="FA154" s="376"/>
      <c r="FB154" s="376"/>
      <c r="FC154" s="376"/>
      <c r="FD154" s="376"/>
      <c r="FE154" s="376"/>
      <c r="FF154" s="376"/>
      <c r="FG154" s="376"/>
      <c r="FH154" s="376"/>
      <c r="FI154" s="376"/>
      <c r="FJ154" s="376"/>
      <c r="FK154" s="376"/>
      <c r="FL154" s="376"/>
      <c r="FM154" s="376"/>
      <c r="FN154" s="376"/>
      <c r="FO154" s="376"/>
      <c r="FP154" s="376"/>
      <c r="FQ154" s="376"/>
      <c r="FR154" s="376"/>
      <c r="FS154" s="376"/>
      <c r="FT154" s="376"/>
      <c r="FU154" s="376"/>
      <c r="FV154" s="376"/>
      <c r="FW154" s="376"/>
      <c r="FX154" s="376"/>
      <c r="FY154" s="376"/>
      <c r="FZ154" s="376"/>
      <c r="GA154" s="376"/>
      <c r="GB154" s="376"/>
      <c r="GC154" s="376"/>
      <c r="GD154" s="376"/>
      <c r="GE154" s="376"/>
      <c r="GF154" s="376"/>
      <c r="GG154" s="376"/>
      <c r="GH154" s="376"/>
      <c r="GI154" s="376"/>
      <c r="GJ154" s="376"/>
      <c r="GK154" s="376"/>
      <c r="GL154" s="376"/>
      <c r="GM154" s="376"/>
      <c r="GN154" s="376"/>
      <c r="GO154" s="376"/>
      <c r="GP154" s="376"/>
      <c r="GQ154" s="376"/>
      <c r="GR154" s="376"/>
      <c r="GS154" s="376"/>
      <c r="GT154" s="376"/>
      <c r="GU154" s="376"/>
      <c r="GV154" s="376"/>
      <c r="GW154" s="376"/>
      <c r="GX154" s="376"/>
      <c r="GY154" s="376"/>
      <c r="GZ154" s="376"/>
      <c r="HA154" s="376"/>
      <c r="HB154" s="376"/>
      <c r="HC154" s="376"/>
      <c r="HD154" s="376"/>
      <c r="HE154" s="376"/>
      <c r="HF154" s="376"/>
      <c r="HG154" s="376"/>
      <c r="HH154" s="376"/>
      <c r="HI154" s="376"/>
      <c r="HJ154" s="376"/>
      <c r="HK154" s="376"/>
      <c r="HL154" s="376"/>
      <c r="HM154" s="376"/>
      <c r="HN154" s="376"/>
      <c r="HO154" s="376"/>
      <c r="HP154" s="376"/>
      <c r="HQ154" s="376"/>
      <c r="HR154" s="376"/>
      <c r="HS154" s="376"/>
      <c r="HT154" s="376"/>
      <c r="HU154" s="376"/>
      <c r="HV154" s="376"/>
      <c r="HW154" s="376"/>
      <c r="HX154" s="376"/>
      <c r="HY154" s="376"/>
      <c r="HZ154" s="376"/>
      <c r="IA154" s="376"/>
      <c r="IB154" s="376"/>
      <c r="IC154" s="376"/>
      <c r="ID154" s="376"/>
      <c r="IE154" s="376"/>
      <c r="IF154" s="376"/>
      <c r="IG154" s="376"/>
      <c r="IH154" s="376"/>
      <c r="II154" s="376"/>
      <c r="IJ154" s="376"/>
      <c r="IK154" s="376"/>
      <c r="IL154" s="376"/>
      <c r="IM154" s="376"/>
      <c r="IN154" s="376"/>
      <c r="IO154" s="376"/>
      <c r="IP154" s="376"/>
      <c r="IQ154" s="376"/>
      <c r="IR154" s="376"/>
      <c r="IS154" s="376"/>
      <c r="IT154" s="376"/>
      <c r="IU154" s="376"/>
      <c r="IV154" s="376"/>
      <c r="IW154" s="376"/>
      <c r="IX154" s="376"/>
      <c r="IY154" s="376"/>
      <c r="IZ154" s="376"/>
      <c r="JA154" s="376"/>
      <c r="JB154" s="376"/>
      <c r="JC154" s="376"/>
      <c r="JD154" s="376"/>
      <c r="JE154" s="376"/>
      <c r="JF154" s="376"/>
      <c r="JG154" s="376"/>
      <c r="JH154" s="376"/>
      <c r="JI154" s="376"/>
      <c r="JJ154" s="376"/>
      <c r="JK154" s="376"/>
      <c r="JL154" s="376"/>
      <c r="JM154" s="376"/>
      <c r="JN154" s="376"/>
      <c r="JO154" s="376"/>
      <c r="JP154" s="376"/>
      <c r="JQ154" s="376"/>
      <c r="JR154" s="376"/>
      <c r="JS154" s="376"/>
      <c r="JT154" s="376"/>
      <c r="JU154" s="376"/>
      <c r="JV154" s="376"/>
      <c r="JW154" s="376"/>
      <c r="JX154" s="376"/>
      <c r="JY154" s="376"/>
      <c r="JZ154" s="376"/>
      <c r="KA154" s="376"/>
      <c r="KB154" s="376"/>
      <c r="KC154" s="376"/>
      <c r="KD154" s="376"/>
      <c r="KE154" s="376"/>
      <c r="KF154" s="376"/>
      <c r="KG154" s="376"/>
      <c r="KH154" s="376"/>
      <c r="KI154" s="376"/>
      <c r="KJ154" s="376"/>
      <c r="KK154" s="376"/>
      <c r="KL154" s="376"/>
      <c r="KM154" s="376"/>
      <c r="KN154" s="376"/>
      <c r="KO154" s="376"/>
      <c r="KP154" s="376"/>
      <c r="KQ154" s="376"/>
      <c r="KR154" s="376"/>
      <c r="KS154" s="376"/>
      <c r="KT154" s="376"/>
      <c r="KU154" s="376"/>
      <c r="KV154" s="376"/>
      <c r="KW154" s="376"/>
      <c r="KX154" s="376"/>
      <c r="KY154" s="376"/>
      <c r="KZ154" s="376"/>
      <c r="LA154" s="376"/>
      <c r="LB154" s="376"/>
      <c r="LC154" s="376"/>
      <c r="LD154" s="376"/>
      <c r="LE154" s="376"/>
      <c r="LF154" s="376"/>
      <c r="LG154" s="376"/>
      <c r="LH154" s="376"/>
      <c r="LI154" s="376"/>
    </row>
    <row r="155" spans="1:321" ht="30">
      <c r="D155" s="74">
        <v>4323</v>
      </c>
      <c r="E155" s="78" t="s">
        <v>316</v>
      </c>
      <c r="F155" s="104"/>
      <c r="G155" s="105"/>
      <c r="H155" s="105"/>
      <c r="I155" s="105"/>
      <c r="J155" s="105"/>
      <c r="K155" s="105"/>
      <c r="L155" s="105"/>
      <c r="M155" s="105"/>
      <c r="N155" s="105"/>
      <c r="O155" s="105"/>
      <c r="P155" s="105"/>
      <c r="Q155" s="106"/>
      <c r="R155" s="104"/>
      <c r="S155" s="105"/>
      <c r="T155" s="105"/>
      <c r="U155" s="105"/>
      <c r="V155" s="105"/>
      <c r="W155" s="105"/>
      <c r="X155" s="105"/>
      <c r="Y155" s="105"/>
      <c r="Z155" s="105"/>
      <c r="AA155" s="105"/>
      <c r="AB155" s="105"/>
      <c r="AC155" s="106"/>
      <c r="AD155" s="104"/>
      <c r="AE155" s="105"/>
      <c r="AF155" s="105"/>
      <c r="AG155" s="105"/>
      <c r="AH155" s="105"/>
      <c r="AI155" s="105"/>
      <c r="AJ155" s="105"/>
      <c r="AK155" s="105"/>
      <c r="AL155" s="105"/>
      <c r="AM155" s="105"/>
      <c r="AN155" s="105"/>
      <c r="AO155" s="106"/>
      <c r="AP155" s="104"/>
      <c r="AQ155" s="105"/>
      <c r="AR155" s="105"/>
      <c r="AS155" s="105"/>
      <c r="AT155" s="105"/>
      <c r="AU155" s="105"/>
      <c r="AV155" s="105"/>
      <c r="AW155" s="105"/>
      <c r="AX155" s="105"/>
      <c r="AY155" s="105"/>
      <c r="AZ155" s="105"/>
      <c r="BA155" s="106"/>
      <c r="BB155" s="104"/>
      <c r="BC155" s="105"/>
      <c r="BD155" s="105"/>
      <c r="BE155" s="105"/>
      <c r="BF155" s="105"/>
      <c r="BG155" s="105"/>
      <c r="BH155" s="105"/>
      <c r="BI155" s="105"/>
      <c r="BJ155" s="105"/>
      <c r="BK155" s="105"/>
      <c r="BL155" s="105"/>
      <c r="BM155" s="106"/>
      <c r="BN155" s="104"/>
      <c r="BO155" s="105"/>
      <c r="BP155" s="105"/>
      <c r="BQ155" s="105"/>
      <c r="BR155" s="105"/>
      <c r="BS155" s="105"/>
      <c r="BT155" s="105"/>
      <c r="BU155" s="105"/>
      <c r="BV155" s="105"/>
      <c r="BW155" s="105"/>
      <c r="BX155" s="105"/>
      <c r="BY155" s="106"/>
      <c r="BZ155" s="104"/>
      <c r="CA155" s="105"/>
      <c r="CB155" s="105"/>
      <c r="CC155" s="105"/>
      <c r="CD155" s="105"/>
      <c r="CE155" s="105"/>
      <c r="CF155" s="105"/>
      <c r="CG155" s="105"/>
      <c r="CH155" s="105"/>
      <c r="CI155" s="105"/>
      <c r="CJ155" s="105"/>
      <c r="CK155" s="105"/>
      <c r="CL155" s="104">
        <v>0</v>
      </c>
      <c r="CM155" s="105">
        <v>0</v>
      </c>
      <c r="CN155" s="105">
        <v>0</v>
      </c>
      <c r="CO155" s="105">
        <v>0</v>
      </c>
      <c r="CP155" s="105">
        <v>0</v>
      </c>
      <c r="CQ155" s="105">
        <v>0</v>
      </c>
      <c r="CR155" s="105">
        <v>0</v>
      </c>
      <c r="CS155" s="105">
        <v>0</v>
      </c>
      <c r="CT155" s="105">
        <v>0</v>
      </c>
      <c r="CU155" s="105">
        <v>0</v>
      </c>
      <c r="CV155" s="105">
        <v>0</v>
      </c>
      <c r="CW155" s="106">
        <v>0</v>
      </c>
      <c r="CX155" s="104">
        <v>0</v>
      </c>
      <c r="CY155" s="105">
        <v>0</v>
      </c>
      <c r="CZ155" s="105">
        <v>0</v>
      </c>
      <c r="DA155" s="105">
        <v>0</v>
      </c>
      <c r="DB155" s="105">
        <v>0</v>
      </c>
      <c r="DC155" s="105">
        <v>0</v>
      </c>
      <c r="DD155" s="105">
        <v>0</v>
      </c>
      <c r="DE155" s="105">
        <v>0</v>
      </c>
      <c r="DF155" s="105">
        <v>0</v>
      </c>
      <c r="DG155" s="105">
        <v>0</v>
      </c>
      <c r="DH155" s="105">
        <v>0</v>
      </c>
      <c r="DI155" s="106">
        <v>0</v>
      </c>
      <c r="DJ155" s="104">
        <v>0</v>
      </c>
      <c r="DK155" s="105">
        <v>0</v>
      </c>
      <c r="DL155" s="105">
        <v>0</v>
      </c>
      <c r="DM155" s="105">
        <v>0</v>
      </c>
      <c r="DN155" s="105">
        <v>0</v>
      </c>
      <c r="DO155" s="105">
        <v>0</v>
      </c>
      <c r="DP155" s="105">
        <v>0</v>
      </c>
      <c r="DQ155" s="105">
        <v>0</v>
      </c>
      <c r="DR155" s="105">
        <v>0</v>
      </c>
      <c r="DS155" s="105">
        <v>0</v>
      </c>
      <c r="DT155" s="105">
        <v>0</v>
      </c>
      <c r="DU155" s="106">
        <v>0</v>
      </c>
      <c r="DV155" s="337">
        <v>0</v>
      </c>
      <c r="DW155" s="337">
        <v>0</v>
      </c>
      <c r="DX155" s="337">
        <v>0</v>
      </c>
      <c r="DY155" s="337">
        <v>0</v>
      </c>
      <c r="DZ155" s="370"/>
      <c r="EB155" s="373"/>
      <c r="EC155" s="373"/>
      <c r="ED155" s="373"/>
      <c r="EE155" s="373"/>
      <c r="EF155" s="373"/>
      <c r="EG155" s="373"/>
      <c r="EH155" s="376"/>
      <c r="EI155" s="376"/>
      <c r="EJ155" s="376"/>
      <c r="EK155" s="376"/>
      <c r="EL155" s="376"/>
      <c r="EM155" s="376"/>
      <c r="EN155" s="376"/>
      <c r="EO155" s="376"/>
      <c r="EP155" s="376"/>
      <c r="EQ155" s="376"/>
      <c r="ER155" s="376"/>
      <c r="ES155" s="376"/>
      <c r="ET155" s="376"/>
      <c r="EU155" s="376"/>
      <c r="EV155" s="376"/>
      <c r="EW155" s="376"/>
      <c r="EX155" s="376"/>
      <c r="EY155" s="376"/>
      <c r="EZ155" s="376"/>
      <c r="FA155" s="376"/>
      <c r="FB155" s="376"/>
      <c r="FC155" s="376"/>
      <c r="FD155" s="376"/>
      <c r="FE155" s="376"/>
      <c r="FF155" s="376"/>
      <c r="FG155" s="376"/>
      <c r="FH155" s="376"/>
      <c r="FI155" s="376"/>
      <c r="FJ155" s="376"/>
      <c r="FK155" s="376"/>
      <c r="FL155" s="376"/>
      <c r="FM155" s="376"/>
      <c r="FN155" s="376"/>
      <c r="FO155" s="376"/>
      <c r="FP155" s="376"/>
      <c r="FQ155" s="376"/>
      <c r="FR155" s="376"/>
      <c r="FS155" s="376"/>
      <c r="FT155" s="376"/>
      <c r="FU155" s="376"/>
      <c r="FV155" s="376"/>
      <c r="FW155" s="376"/>
      <c r="FX155" s="376"/>
      <c r="FY155" s="376"/>
      <c r="FZ155" s="376"/>
      <c r="GA155" s="376"/>
      <c r="GB155" s="376"/>
      <c r="GC155" s="376"/>
      <c r="GD155" s="376"/>
      <c r="GE155" s="376"/>
      <c r="GF155" s="376"/>
      <c r="GG155" s="376"/>
      <c r="GH155" s="376"/>
      <c r="GI155" s="376"/>
      <c r="GJ155" s="376"/>
      <c r="GK155" s="376"/>
      <c r="GL155" s="376"/>
      <c r="GM155" s="376"/>
      <c r="GN155" s="376"/>
      <c r="GO155" s="376"/>
      <c r="GP155" s="376"/>
      <c r="GQ155" s="376"/>
      <c r="GR155" s="376"/>
      <c r="GS155" s="376"/>
      <c r="GT155" s="376"/>
      <c r="GU155" s="376"/>
      <c r="GV155" s="376"/>
      <c r="GW155" s="376"/>
      <c r="GX155" s="376"/>
      <c r="GY155" s="376"/>
      <c r="GZ155" s="376"/>
      <c r="HA155" s="376"/>
      <c r="HB155" s="376"/>
      <c r="HC155" s="376"/>
      <c r="HD155" s="376"/>
      <c r="HE155" s="376"/>
      <c r="HF155" s="376"/>
      <c r="HG155" s="376"/>
      <c r="HH155" s="376"/>
      <c r="HI155" s="376"/>
      <c r="HJ155" s="376"/>
      <c r="HK155" s="376"/>
      <c r="HL155" s="376"/>
      <c r="HM155" s="376"/>
      <c r="HN155" s="376"/>
      <c r="HO155" s="376"/>
      <c r="HP155" s="376"/>
      <c r="HQ155" s="376"/>
      <c r="HR155" s="376"/>
      <c r="HS155" s="376"/>
      <c r="HT155" s="376"/>
      <c r="HU155" s="376"/>
      <c r="HV155" s="376"/>
      <c r="HW155" s="376"/>
      <c r="HX155" s="376"/>
      <c r="HY155" s="376"/>
      <c r="HZ155" s="376"/>
      <c r="IA155" s="376"/>
      <c r="IB155" s="376"/>
      <c r="IC155" s="376"/>
      <c r="ID155" s="376"/>
      <c r="IE155" s="376"/>
      <c r="IF155" s="376"/>
      <c r="IG155" s="376"/>
      <c r="IH155" s="376"/>
      <c r="II155" s="376"/>
      <c r="IJ155" s="376"/>
      <c r="IK155" s="376"/>
      <c r="IL155" s="376"/>
      <c r="IM155" s="376"/>
      <c r="IN155" s="376"/>
      <c r="IO155" s="376"/>
      <c r="IP155" s="376"/>
      <c r="IQ155" s="376"/>
      <c r="IR155" s="376"/>
      <c r="IS155" s="376"/>
      <c r="IT155" s="376"/>
      <c r="IU155" s="376"/>
      <c r="IV155" s="376"/>
      <c r="IW155" s="376"/>
      <c r="IX155" s="376"/>
      <c r="IY155" s="376"/>
      <c r="IZ155" s="376"/>
      <c r="JA155" s="376"/>
      <c r="JB155" s="376"/>
      <c r="JC155" s="376"/>
      <c r="JD155" s="376"/>
      <c r="JE155" s="376"/>
      <c r="JF155" s="376"/>
      <c r="JG155" s="376"/>
      <c r="JH155" s="376"/>
      <c r="JI155" s="376"/>
      <c r="JJ155" s="376"/>
      <c r="JK155" s="376"/>
      <c r="JL155" s="376"/>
      <c r="JM155" s="376"/>
      <c r="JN155" s="376"/>
      <c r="JO155" s="376"/>
      <c r="JP155" s="376"/>
      <c r="JQ155" s="376"/>
      <c r="JR155" s="376"/>
      <c r="JS155" s="376"/>
      <c r="JT155" s="376"/>
      <c r="JU155" s="376"/>
      <c r="JV155" s="376"/>
      <c r="JW155" s="376"/>
      <c r="JX155" s="376"/>
      <c r="JY155" s="376"/>
      <c r="JZ155" s="376"/>
      <c r="KA155" s="376"/>
      <c r="KB155" s="376"/>
      <c r="KC155" s="376"/>
      <c r="KD155" s="376"/>
      <c r="KE155" s="376"/>
      <c r="KF155" s="376"/>
      <c r="KG155" s="376"/>
      <c r="KH155" s="376"/>
      <c r="KI155" s="376"/>
      <c r="KJ155" s="376"/>
      <c r="KK155" s="376"/>
      <c r="KL155" s="376"/>
      <c r="KM155" s="376"/>
      <c r="KN155" s="376"/>
      <c r="KO155" s="376"/>
      <c r="KP155" s="376"/>
      <c r="KQ155" s="376"/>
      <c r="KR155" s="376"/>
      <c r="KS155" s="376"/>
      <c r="KT155" s="376"/>
      <c r="KU155" s="376"/>
      <c r="KV155" s="376"/>
      <c r="KW155" s="376"/>
      <c r="KX155" s="376"/>
      <c r="KY155" s="376"/>
      <c r="KZ155" s="376"/>
      <c r="LA155" s="376"/>
      <c r="LB155" s="376"/>
      <c r="LC155" s="376"/>
      <c r="LD155" s="376"/>
      <c r="LE155" s="376"/>
      <c r="LF155" s="376"/>
      <c r="LG155" s="376"/>
      <c r="LH155" s="376"/>
      <c r="LI155" s="376"/>
    </row>
    <row r="156" spans="1:321">
      <c r="D156" s="74">
        <v>4324</v>
      </c>
      <c r="E156" s="78" t="s">
        <v>318</v>
      </c>
      <c r="F156" s="104"/>
      <c r="G156" s="105"/>
      <c r="H156" s="105"/>
      <c r="I156" s="105"/>
      <c r="J156" s="105"/>
      <c r="K156" s="105"/>
      <c r="L156" s="105"/>
      <c r="M156" s="105"/>
      <c r="N156" s="105"/>
      <c r="O156" s="105"/>
      <c r="P156" s="105"/>
      <c r="Q156" s="106"/>
      <c r="R156" s="104"/>
      <c r="S156" s="105"/>
      <c r="T156" s="105"/>
      <c r="U156" s="105"/>
      <c r="V156" s="105"/>
      <c r="W156" s="105"/>
      <c r="X156" s="105"/>
      <c r="Y156" s="105"/>
      <c r="Z156" s="105"/>
      <c r="AA156" s="105"/>
      <c r="AB156" s="105"/>
      <c r="AC156" s="106"/>
      <c r="AD156" s="104"/>
      <c r="AE156" s="105"/>
      <c r="AF156" s="105"/>
      <c r="AG156" s="105"/>
      <c r="AH156" s="105"/>
      <c r="AI156" s="105"/>
      <c r="AJ156" s="105"/>
      <c r="AK156" s="105"/>
      <c r="AL156" s="105"/>
      <c r="AM156" s="105"/>
      <c r="AN156" s="105"/>
      <c r="AO156" s="106"/>
      <c r="AP156" s="104"/>
      <c r="AQ156" s="105"/>
      <c r="AR156" s="105"/>
      <c r="AS156" s="105"/>
      <c r="AT156" s="105"/>
      <c r="AU156" s="105"/>
      <c r="AV156" s="105"/>
      <c r="AW156" s="105"/>
      <c r="AX156" s="105"/>
      <c r="AY156" s="105"/>
      <c r="AZ156" s="105"/>
      <c r="BA156" s="106"/>
      <c r="BB156" s="104"/>
      <c r="BC156" s="105"/>
      <c r="BD156" s="105"/>
      <c r="BE156" s="105"/>
      <c r="BF156" s="105"/>
      <c r="BG156" s="105"/>
      <c r="BH156" s="105"/>
      <c r="BI156" s="105"/>
      <c r="BJ156" s="105"/>
      <c r="BK156" s="105"/>
      <c r="BL156" s="105"/>
      <c r="BM156" s="106"/>
      <c r="BN156" s="104"/>
      <c r="BO156" s="105"/>
      <c r="BP156" s="105"/>
      <c r="BQ156" s="105"/>
      <c r="BR156" s="105"/>
      <c r="BS156" s="105"/>
      <c r="BT156" s="105"/>
      <c r="BU156" s="105"/>
      <c r="BV156" s="105"/>
      <c r="BW156" s="105"/>
      <c r="BX156" s="105"/>
      <c r="BY156" s="106"/>
      <c r="BZ156" s="104"/>
      <c r="CA156" s="105"/>
      <c r="CB156" s="105"/>
      <c r="CC156" s="105"/>
      <c r="CD156" s="105"/>
      <c r="CE156" s="105"/>
      <c r="CF156" s="105"/>
      <c r="CG156" s="105"/>
      <c r="CH156" s="105"/>
      <c r="CI156" s="105"/>
      <c r="CJ156" s="105"/>
      <c r="CK156" s="105"/>
      <c r="CL156" s="104">
        <v>0</v>
      </c>
      <c r="CM156" s="105">
        <v>0</v>
      </c>
      <c r="CN156" s="105">
        <v>2500</v>
      </c>
      <c r="CO156" s="105">
        <v>4000</v>
      </c>
      <c r="CP156" s="105">
        <v>0</v>
      </c>
      <c r="CQ156" s="105">
        <v>0</v>
      </c>
      <c r="CR156" s="105">
        <v>1000</v>
      </c>
      <c r="CS156" s="105">
        <v>20300</v>
      </c>
      <c r="CT156" s="105">
        <v>3000</v>
      </c>
      <c r="CU156" s="105">
        <v>15972.19</v>
      </c>
      <c r="CV156" s="105">
        <v>206616.24</v>
      </c>
      <c r="CW156" s="106">
        <v>1232256.8</v>
      </c>
      <c r="CX156" s="104">
        <v>0</v>
      </c>
      <c r="CY156" s="105">
        <v>0</v>
      </c>
      <c r="CZ156" s="105">
        <v>0</v>
      </c>
      <c r="DA156" s="105">
        <v>0</v>
      </c>
      <c r="DB156" s="105">
        <v>0</v>
      </c>
      <c r="DC156" s="105">
        <v>234418.61</v>
      </c>
      <c r="DD156" s="105">
        <v>0</v>
      </c>
      <c r="DE156" s="105">
        <v>165647.53</v>
      </c>
      <c r="DF156" s="105">
        <v>6513.4</v>
      </c>
      <c r="DG156" s="105">
        <v>472164.72</v>
      </c>
      <c r="DH156" s="105">
        <v>60900</v>
      </c>
      <c r="DI156" s="106">
        <v>897119.86</v>
      </c>
      <c r="DJ156" s="104">
        <v>0</v>
      </c>
      <c r="DK156" s="105">
        <v>0</v>
      </c>
      <c r="DL156" s="105">
        <v>210000</v>
      </c>
      <c r="DM156" s="105">
        <v>0</v>
      </c>
      <c r="DN156" s="105">
        <v>0</v>
      </c>
      <c r="DO156" s="105">
        <v>10000</v>
      </c>
      <c r="DP156" s="105">
        <v>202999.94</v>
      </c>
      <c r="DQ156" s="105">
        <v>0</v>
      </c>
      <c r="DR156" s="105">
        <v>0</v>
      </c>
      <c r="DS156" s="105">
        <v>0</v>
      </c>
      <c r="DT156" s="105">
        <v>2000</v>
      </c>
      <c r="DU156" s="106">
        <v>29930.429999999997</v>
      </c>
      <c r="DV156" s="337">
        <v>0</v>
      </c>
      <c r="DW156" s="337">
        <v>6500</v>
      </c>
      <c r="DX156" s="337">
        <v>296099.21999999997</v>
      </c>
      <c r="DY156" s="337">
        <v>332000</v>
      </c>
      <c r="DZ156" s="370">
        <v>198000</v>
      </c>
      <c r="EB156" s="373"/>
      <c r="EC156" s="373"/>
      <c r="ED156" s="373"/>
      <c r="EE156" s="373"/>
      <c r="EF156" s="373"/>
      <c r="EG156" s="373"/>
      <c r="EH156" s="376"/>
      <c r="EI156" s="376"/>
      <c r="EJ156" s="376"/>
      <c r="EK156" s="376"/>
      <c r="EL156" s="376"/>
      <c r="EM156" s="376"/>
      <c r="EN156" s="376"/>
      <c r="EO156" s="376"/>
      <c r="EP156" s="376"/>
      <c r="EQ156" s="376"/>
      <c r="ER156" s="376"/>
      <c r="ES156" s="376"/>
      <c r="ET156" s="376"/>
      <c r="EU156" s="376"/>
      <c r="EV156" s="376"/>
      <c r="EW156" s="376"/>
      <c r="EX156" s="376"/>
      <c r="EY156" s="376"/>
      <c r="EZ156" s="376"/>
      <c r="FA156" s="376"/>
      <c r="FB156" s="376"/>
      <c r="FC156" s="376"/>
      <c r="FD156" s="376"/>
      <c r="FE156" s="376"/>
      <c r="FF156" s="376"/>
      <c r="FG156" s="376"/>
      <c r="FH156" s="376"/>
      <c r="FI156" s="376"/>
      <c r="FJ156" s="376"/>
      <c r="FK156" s="376"/>
      <c r="FL156" s="376"/>
      <c r="FM156" s="376"/>
      <c r="FN156" s="376"/>
      <c r="FO156" s="376"/>
      <c r="FP156" s="376"/>
      <c r="FQ156" s="376"/>
      <c r="FR156" s="376"/>
      <c r="FS156" s="376"/>
      <c r="FT156" s="376"/>
      <c r="FU156" s="376"/>
      <c r="FV156" s="376"/>
      <c r="FW156" s="376"/>
      <c r="FX156" s="376"/>
      <c r="FY156" s="376"/>
      <c r="FZ156" s="376"/>
      <c r="GA156" s="376"/>
      <c r="GB156" s="376"/>
      <c r="GC156" s="376"/>
      <c r="GD156" s="376"/>
      <c r="GE156" s="376"/>
      <c r="GF156" s="376"/>
      <c r="GG156" s="376"/>
      <c r="GH156" s="376"/>
      <c r="GI156" s="376"/>
      <c r="GJ156" s="376"/>
      <c r="GK156" s="376"/>
      <c r="GL156" s="376"/>
      <c r="GM156" s="376"/>
      <c r="GN156" s="376"/>
      <c r="GO156" s="376"/>
      <c r="GP156" s="376"/>
      <c r="GQ156" s="376"/>
      <c r="GR156" s="376"/>
      <c r="GS156" s="376"/>
      <c r="GT156" s="376"/>
      <c r="GU156" s="376"/>
      <c r="GV156" s="376"/>
      <c r="GW156" s="376"/>
      <c r="GX156" s="376"/>
      <c r="GY156" s="376"/>
      <c r="GZ156" s="376"/>
      <c r="HA156" s="376"/>
      <c r="HB156" s="376"/>
      <c r="HC156" s="376"/>
      <c r="HD156" s="376"/>
      <c r="HE156" s="376"/>
      <c r="HF156" s="376"/>
      <c r="HG156" s="376"/>
      <c r="HH156" s="376"/>
      <c r="HI156" s="376"/>
      <c r="HJ156" s="376"/>
      <c r="HK156" s="376"/>
      <c r="HL156" s="376"/>
      <c r="HM156" s="376"/>
      <c r="HN156" s="376"/>
      <c r="HO156" s="376"/>
      <c r="HP156" s="376"/>
      <c r="HQ156" s="376"/>
      <c r="HR156" s="376"/>
      <c r="HS156" s="376"/>
      <c r="HT156" s="376"/>
      <c r="HU156" s="376"/>
      <c r="HV156" s="376"/>
      <c r="HW156" s="376"/>
      <c r="HX156" s="376"/>
      <c r="HY156" s="376"/>
      <c r="HZ156" s="376"/>
      <c r="IA156" s="376"/>
      <c r="IB156" s="376"/>
      <c r="IC156" s="376"/>
      <c r="ID156" s="376"/>
      <c r="IE156" s="376"/>
      <c r="IF156" s="376"/>
      <c r="IG156" s="376"/>
      <c r="IH156" s="376"/>
      <c r="II156" s="376"/>
      <c r="IJ156" s="376"/>
      <c r="IK156" s="376"/>
      <c r="IL156" s="376"/>
      <c r="IM156" s="376"/>
      <c r="IN156" s="376"/>
      <c r="IO156" s="376"/>
      <c r="IP156" s="376"/>
      <c r="IQ156" s="376"/>
      <c r="IR156" s="376"/>
      <c r="IS156" s="376"/>
      <c r="IT156" s="376"/>
      <c r="IU156" s="376"/>
      <c r="IV156" s="376"/>
      <c r="IW156" s="376"/>
      <c r="IX156" s="376"/>
      <c r="IY156" s="376"/>
      <c r="IZ156" s="376"/>
      <c r="JA156" s="376"/>
      <c r="JB156" s="376"/>
      <c r="JC156" s="376"/>
      <c r="JD156" s="376"/>
      <c r="JE156" s="376"/>
      <c r="JF156" s="376"/>
      <c r="JG156" s="376"/>
      <c r="JH156" s="376"/>
      <c r="JI156" s="376"/>
      <c r="JJ156" s="376"/>
      <c r="JK156" s="376"/>
      <c r="JL156" s="376"/>
      <c r="JM156" s="376"/>
      <c r="JN156" s="376"/>
      <c r="JO156" s="376"/>
      <c r="JP156" s="376"/>
      <c r="JQ156" s="376"/>
      <c r="JR156" s="376"/>
      <c r="JS156" s="376"/>
      <c r="JT156" s="376"/>
      <c r="JU156" s="376"/>
      <c r="JV156" s="376"/>
      <c r="JW156" s="376"/>
      <c r="JX156" s="376"/>
      <c r="JY156" s="376"/>
      <c r="JZ156" s="376"/>
      <c r="KA156" s="376"/>
      <c r="KB156" s="376"/>
      <c r="KC156" s="376"/>
      <c r="KD156" s="376"/>
      <c r="KE156" s="376"/>
      <c r="KF156" s="376"/>
      <c r="KG156" s="376"/>
      <c r="KH156" s="376"/>
      <c r="KI156" s="376"/>
      <c r="KJ156" s="376"/>
      <c r="KK156" s="376"/>
      <c r="KL156" s="376"/>
      <c r="KM156" s="376"/>
      <c r="KN156" s="376"/>
      <c r="KO156" s="376"/>
      <c r="KP156" s="376"/>
      <c r="KQ156" s="376"/>
      <c r="KR156" s="376"/>
      <c r="KS156" s="376"/>
      <c r="KT156" s="376"/>
      <c r="KU156" s="376"/>
      <c r="KV156" s="376"/>
      <c r="KW156" s="376"/>
      <c r="KX156" s="376"/>
      <c r="KY156" s="376"/>
      <c r="KZ156" s="376"/>
      <c r="LA156" s="376"/>
      <c r="LB156" s="376"/>
      <c r="LC156" s="376"/>
      <c r="LD156" s="376"/>
      <c r="LE156" s="376"/>
      <c r="LF156" s="376"/>
      <c r="LG156" s="376"/>
      <c r="LH156" s="376"/>
      <c r="LI156" s="376"/>
    </row>
    <row r="157" spans="1:321">
      <c r="D157" s="74">
        <v>4325</v>
      </c>
      <c r="E157" s="78" t="s">
        <v>320</v>
      </c>
      <c r="F157" s="104"/>
      <c r="G157" s="105"/>
      <c r="H157" s="105"/>
      <c r="I157" s="105"/>
      <c r="J157" s="105"/>
      <c r="K157" s="105"/>
      <c r="L157" s="105"/>
      <c r="M157" s="105"/>
      <c r="N157" s="105"/>
      <c r="O157" s="105"/>
      <c r="P157" s="105"/>
      <c r="Q157" s="106"/>
      <c r="R157" s="104"/>
      <c r="S157" s="105"/>
      <c r="T157" s="105"/>
      <c r="U157" s="105"/>
      <c r="V157" s="105"/>
      <c r="W157" s="105"/>
      <c r="X157" s="105"/>
      <c r="Y157" s="105"/>
      <c r="Z157" s="105"/>
      <c r="AA157" s="105"/>
      <c r="AB157" s="105"/>
      <c r="AC157" s="106"/>
      <c r="AD157" s="104"/>
      <c r="AE157" s="105"/>
      <c r="AF157" s="105"/>
      <c r="AG157" s="105"/>
      <c r="AH157" s="105"/>
      <c r="AI157" s="105"/>
      <c r="AJ157" s="105"/>
      <c r="AK157" s="105"/>
      <c r="AL157" s="105"/>
      <c r="AM157" s="105"/>
      <c r="AN157" s="105"/>
      <c r="AO157" s="106"/>
      <c r="AP157" s="104"/>
      <c r="AQ157" s="105"/>
      <c r="AR157" s="105"/>
      <c r="AS157" s="105"/>
      <c r="AT157" s="105"/>
      <c r="AU157" s="105"/>
      <c r="AV157" s="105"/>
      <c r="AW157" s="105"/>
      <c r="AX157" s="105"/>
      <c r="AY157" s="105"/>
      <c r="AZ157" s="105"/>
      <c r="BA157" s="106"/>
      <c r="BB157" s="104"/>
      <c r="BC157" s="105"/>
      <c r="BD157" s="105"/>
      <c r="BE157" s="105"/>
      <c r="BF157" s="105"/>
      <c r="BG157" s="105"/>
      <c r="BH157" s="105"/>
      <c r="BI157" s="105"/>
      <c r="BJ157" s="105"/>
      <c r="BK157" s="105"/>
      <c r="BL157" s="105"/>
      <c r="BM157" s="106"/>
      <c r="BN157" s="104"/>
      <c r="BO157" s="105"/>
      <c r="BP157" s="105"/>
      <c r="BQ157" s="105"/>
      <c r="BR157" s="105"/>
      <c r="BS157" s="105"/>
      <c r="BT157" s="105"/>
      <c r="BU157" s="105"/>
      <c r="BV157" s="105"/>
      <c r="BW157" s="105"/>
      <c r="BX157" s="105"/>
      <c r="BY157" s="106"/>
      <c r="BZ157" s="104"/>
      <c r="CA157" s="105"/>
      <c r="CB157" s="105"/>
      <c r="CC157" s="105"/>
      <c r="CD157" s="105"/>
      <c r="CE157" s="105"/>
      <c r="CF157" s="105"/>
      <c r="CG157" s="105"/>
      <c r="CH157" s="105"/>
      <c r="CI157" s="105"/>
      <c r="CJ157" s="105"/>
      <c r="CK157" s="105"/>
      <c r="CL157" s="104">
        <v>0</v>
      </c>
      <c r="CM157" s="105">
        <v>0</v>
      </c>
      <c r="CN157" s="105">
        <v>0</v>
      </c>
      <c r="CO157" s="105">
        <v>0</v>
      </c>
      <c r="CP157" s="105">
        <v>0</v>
      </c>
      <c r="CQ157" s="105">
        <v>0</v>
      </c>
      <c r="CR157" s="105">
        <v>0</v>
      </c>
      <c r="CS157" s="105">
        <v>0</v>
      </c>
      <c r="CT157" s="105">
        <v>0</v>
      </c>
      <c r="CU157" s="105">
        <v>0</v>
      </c>
      <c r="CV157" s="105">
        <v>0</v>
      </c>
      <c r="CW157" s="106">
        <v>0</v>
      </c>
      <c r="CX157" s="104">
        <v>0</v>
      </c>
      <c r="CY157" s="105">
        <v>0</v>
      </c>
      <c r="CZ157" s="105">
        <v>0</v>
      </c>
      <c r="DA157" s="105">
        <v>0</v>
      </c>
      <c r="DB157" s="105">
        <v>0</v>
      </c>
      <c r="DC157" s="105">
        <v>0</v>
      </c>
      <c r="DD157" s="105">
        <v>0</v>
      </c>
      <c r="DE157" s="105">
        <v>0</v>
      </c>
      <c r="DF157" s="105">
        <v>0</v>
      </c>
      <c r="DG157" s="105">
        <v>0</v>
      </c>
      <c r="DH157" s="105">
        <v>0</v>
      </c>
      <c r="DI157" s="106">
        <v>0</v>
      </c>
      <c r="DJ157" s="104">
        <v>0</v>
      </c>
      <c r="DK157" s="105">
        <v>0</v>
      </c>
      <c r="DL157" s="105">
        <v>0</v>
      </c>
      <c r="DM157" s="105">
        <v>0</v>
      </c>
      <c r="DN157" s="105">
        <v>0</v>
      </c>
      <c r="DO157" s="105">
        <v>0</v>
      </c>
      <c r="DP157" s="105">
        <v>0</v>
      </c>
      <c r="DQ157" s="105">
        <v>0</v>
      </c>
      <c r="DR157" s="105">
        <v>0</v>
      </c>
      <c r="DS157" s="105">
        <v>0</v>
      </c>
      <c r="DT157" s="105">
        <v>0</v>
      </c>
      <c r="DU157" s="106">
        <v>0</v>
      </c>
      <c r="DV157" s="337">
        <v>0</v>
      </c>
      <c r="DW157" s="337">
        <v>0</v>
      </c>
      <c r="DX157" s="337">
        <v>0</v>
      </c>
      <c r="DY157" s="337">
        <v>0</v>
      </c>
      <c r="DZ157" s="370"/>
      <c r="EB157" s="373"/>
      <c r="EC157" s="373"/>
      <c r="ED157" s="373"/>
      <c r="EE157" s="373"/>
      <c r="EF157" s="373"/>
      <c r="EG157" s="373"/>
      <c r="EH157" s="376"/>
      <c r="EI157" s="376"/>
      <c r="EJ157" s="376"/>
      <c r="EK157" s="376"/>
      <c r="EL157" s="376"/>
      <c r="EM157" s="376"/>
      <c r="EN157" s="376"/>
      <c r="EO157" s="376"/>
      <c r="EP157" s="376"/>
      <c r="EQ157" s="376"/>
      <c r="ER157" s="376"/>
      <c r="ES157" s="376"/>
      <c r="ET157" s="376"/>
      <c r="EU157" s="376"/>
      <c r="EV157" s="376"/>
      <c r="EW157" s="376"/>
      <c r="EX157" s="376"/>
      <c r="EY157" s="376"/>
      <c r="EZ157" s="376"/>
      <c r="FA157" s="376"/>
      <c r="FB157" s="376"/>
      <c r="FC157" s="376"/>
      <c r="FD157" s="376"/>
      <c r="FE157" s="376"/>
      <c r="FF157" s="376"/>
      <c r="FG157" s="376"/>
      <c r="FH157" s="376"/>
      <c r="FI157" s="376"/>
      <c r="FJ157" s="376"/>
      <c r="FK157" s="376"/>
      <c r="FL157" s="376"/>
      <c r="FM157" s="376"/>
      <c r="FN157" s="376"/>
      <c r="FO157" s="376"/>
      <c r="FP157" s="376"/>
      <c r="FQ157" s="376"/>
      <c r="FR157" s="376"/>
      <c r="FS157" s="376"/>
      <c r="FT157" s="376"/>
      <c r="FU157" s="376"/>
      <c r="FV157" s="376"/>
      <c r="FW157" s="376"/>
      <c r="FX157" s="376"/>
      <c r="FY157" s="376"/>
      <c r="FZ157" s="376"/>
      <c r="GA157" s="376"/>
      <c r="GB157" s="376"/>
      <c r="GC157" s="376"/>
      <c r="GD157" s="376"/>
      <c r="GE157" s="376"/>
      <c r="GF157" s="376"/>
      <c r="GG157" s="376"/>
      <c r="GH157" s="376"/>
      <c r="GI157" s="376"/>
      <c r="GJ157" s="376"/>
      <c r="GK157" s="376"/>
      <c r="GL157" s="376"/>
      <c r="GM157" s="376"/>
      <c r="GN157" s="376"/>
      <c r="GO157" s="376"/>
      <c r="GP157" s="376"/>
      <c r="GQ157" s="376"/>
      <c r="GR157" s="376"/>
      <c r="GS157" s="376"/>
      <c r="GT157" s="376"/>
      <c r="GU157" s="376"/>
      <c r="GV157" s="376"/>
      <c r="GW157" s="376"/>
      <c r="GX157" s="376"/>
      <c r="GY157" s="376"/>
      <c r="GZ157" s="376"/>
      <c r="HA157" s="376"/>
      <c r="HB157" s="376"/>
      <c r="HC157" s="376"/>
      <c r="HD157" s="376"/>
      <c r="HE157" s="376"/>
      <c r="HF157" s="376"/>
      <c r="HG157" s="376"/>
      <c r="HH157" s="376"/>
      <c r="HI157" s="376"/>
      <c r="HJ157" s="376"/>
      <c r="HK157" s="376"/>
      <c r="HL157" s="376"/>
      <c r="HM157" s="376"/>
      <c r="HN157" s="376"/>
      <c r="HO157" s="376"/>
      <c r="HP157" s="376"/>
      <c r="HQ157" s="376"/>
      <c r="HR157" s="376"/>
      <c r="HS157" s="376"/>
      <c r="HT157" s="376"/>
      <c r="HU157" s="376"/>
      <c r="HV157" s="376"/>
      <c r="HW157" s="376"/>
      <c r="HX157" s="376"/>
      <c r="HY157" s="376"/>
      <c r="HZ157" s="376"/>
      <c r="IA157" s="376"/>
      <c r="IB157" s="376"/>
      <c r="IC157" s="376"/>
      <c r="ID157" s="376"/>
      <c r="IE157" s="376"/>
      <c r="IF157" s="376"/>
      <c r="IG157" s="376"/>
      <c r="IH157" s="376"/>
      <c r="II157" s="376"/>
      <c r="IJ157" s="376"/>
      <c r="IK157" s="376"/>
      <c r="IL157" s="376"/>
      <c r="IM157" s="376"/>
      <c r="IN157" s="376"/>
      <c r="IO157" s="376"/>
      <c r="IP157" s="376"/>
      <c r="IQ157" s="376"/>
      <c r="IR157" s="376"/>
      <c r="IS157" s="376"/>
      <c r="IT157" s="376"/>
      <c r="IU157" s="376"/>
      <c r="IV157" s="376"/>
      <c r="IW157" s="376"/>
      <c r="IX157" s="376"/>
      <c r="IY157" s="376"/>
      <c r="IZ157" s="376"/>
      <c r="JA157" s="376"/>
      <c r="JB157" s="376"/>
      <c r="JC157" s="376"/>
      <c r="JD157" s="376"/>
      <c r="JE157" s="376"/>
      <c r="JF157" s="376"/>
      <c r="JG157" s="376"/>
      <c r="JH157" s="376"/>
      <c r="JI157" s="376"/>
      <c r="JJ157" s="376"/>
      <c r="JK157" s="376"/>
      <c r="JL157" s="376"/>
      <c r="JM157" s="376"/>
      <c r="JN157" s="376"/>
      <c r="JO157" s="376"/>
      <c r="JP157" s="376"/>
      <c r="JQ157" s="376"/>
      <c r="JR157" s="376"/>
      <c r="JS157" s="376"/>
      <c r="JT157" s="376"/>
      <c r="JU157" s="376"/>
      <c r="JV157" s="376"/>
      <c r="JW157" s="376"/>
      <c r="JX157" s="376"/>
      <c r="JY157" s="376"/>
      <c r="JZ157" s="376"/>
      <c r="KA157" s="376"/>
      <c r="KB157" s="376"/>
      <c r="KC157" s="376"/>
      <c r="KD157" s="376"/>
      <c r="KE157" s="376"/>
      <c r="KF157" s="376"/>
      <c r="KG157" s="376"/>
      <c r="KH157" s="376"/>
      <c r="KI157" s="376"/>
      <c r="KJ157" s="376"/>
      <c r="KK157" s="376"/>
      <c r="KL157" s="376"/>
      <c r="KM157" s="376"/>
      <c r="KN157" s="376"/>
      <c r="KO157" s="376"/>
      <c r="KP157" s="376"/>
      <c r="KQ157" s="376"/>
      <c r="KR157" s="376"/>
      <c r="KS157" s="376"/>
      <c r="KT157" s="376"/>
      <c r="KU157" s="376"/>
      <c r="KV157" s="376"/>
      <c r="KW157" s="376"/>
      <c r="KX157" s="376"/>
      <c r="KY157" s="376"/>
      <c r="KZ157" s="376"/>
      <c r="LA157" s="376"/>
      <c r="LB157" s="376"/>
      <c r="LC157" s="376"/>
      <c r="LD157" s="376"/>
      <c r="LE157" s="376"/>
      <c r="LF157" s="376"/>
      <c r="LG157" s="376"/>
      <c r="LH157" s="376"/>
      <c r="LI157" s="376"/>
    </row>
    <row r="158" spans="1:321">
      <c r="D158" s="74">
        <v>4326</v>
      </c>
      <c r="E158" s="78" t="s">
        <v>322</v>
      </c>
      <c r="F158" s="104"/>
      <c r="G158" s="105"/>
      <c r="H158" s="105"/>
      <c r="I158" s="105"/>
      <c r="J158" s="105"/>
      <c r="K158" s="105"/>
      <c r="L158" s="105"/>
      <c r="M158" s="105"/>
      <c r="N158" s="105"/>
      <c r="O158" s="105"/>
      <c r="P158" s="105"/>
      <c r="Q158" s="106"/>
      <c r="R158" s="104"/>
      <c r="S158" s="105"/>
      <c r="T158" s="105"/>
      <c r="U158" s="105"/>
      <c r="V158" s="105"/>
      <c r="W158" s="105"/>
      <c r="X158" s="105"/>
      <c r="Y158" s="105"/>
      <c r="Z158" s="105"/>
      <c r="AA158" s="105"/>
      <c r="AB158" s="105"/>
      <c r="AC158" s="106"/>
      <c r="AD158" s="104"/>
      <c r="AE158" s="105"/>
      <c r="AF158" s="105"/>
      <c r="AG158" s="105"/>
      <c r="AH158" s="105"/>
      <c r="AI158" s="105"/>
      <c r="AJ158" s="105"/>
      <c r="AK158" s="105"/>
      <c r="AL158" s="105"/>
      <c r="AM158" s="105"/>
      <c r="AN158" s="105"/>
      <c r="AO158" s="106"/>
      <c r="AP158" s="104"/>
      <c r="AQ158" s="105"/>
      <c r="AR158" s="105"/>
      <c r="AS158" s="105"/>
      <c r="AT158" s="105"/>
      <c r="AU158" s="105"/>
      <c r="AV158" s="105"/>
      <c r="AW158" s="105"/>
      <c r="AX158" s="105"/>
      <c r="AY158" s="105"/>
      <c r="AZ158" s="105"/>
      <c r="BA158" s="106"/>
      <c r="BB158" s="104"/>
      <c r="BC158" s="105"/>
      <c r="BD158" s="105"/>
      <c r="BE158" s="105"/>
      <c r="BF158" s="105"/>
      <c r="BG158" s="105"/>
      <c r="BH158" s="105"/>
      <c r="BI158" s="105"/>
      <c r="BJ158" s="105"/>
      <c r="BK158" s="105"/>
      <c r="BL158" s="105"/>
      <c r="BM158" s="106"/>
      <c r="BN158" s="104"/>
      <c r="BO158" s="105"/>
      <c r="BP158" s="105"/>
      <c r="BQ158" s="105"/>
      <c r="BR158" s="105"/>
      <c r="BS158" s="105"/>
      <c r="BT158" s="105"/>
      <c r="BU158" s="105"/>
      <c r="BV158" s="105"/>
      <c r="BW158" s="105"/>
      <c r="BX158" s="105"/>
      <c r="BY158" s="106"/>
      <c r="BZ158" s="104"/>
      <c r="CA158" s="105"/>
      <c r="CB158" s="105"/>
      <c r="CC158" s="105"/>
      <c r="CD158" s="105"/>
      <c r="CE158" s="105"/>
      <c r="CF158" s="105"/>
      <c r="CG158" s="105"/>
      <c r="CH158" s="105"/>
      <c r="CI158" s="105"/>
      <c r="CJ158" s="105"/>
      <c r="CK158" s="105"/>
      <c r="CL158" s="104">
        <v>0</v>
      </c>
      <c r="CM158" s="105">
        <v>0</v>
      </c>
      <c r="CN158" s="105">
        <v>0</v>
      </c>
      <c r="CO158" s="105">
        <v>0</v>
      </c>
      <c r="CP158" s="105">
        <v>0</v>
      </c>
      <c r="CQ158" s="105">
        <v>0</v>
      </c>
      <c r="CR158" s="105">
        <v>0</v>
      </c>
      <c r="CS158" s="105">
        <v>0</v>
      </c>
      <c r="CT158" s="105">
        <v>0</v>
      </c>
      <c r="CU158" s="105">
        <v>0</v>
      </c>
      <c r="CV158" s="105">
        <v>0</v>
      </c>
      <c r="CW158" s="106">
        <v>0</v>
      </c>
      <c r="CX158" s="104">
        <v>0</v>
      </c>
      <c r="CY158" s="105">
        <v>0</v>
      </c>
      <c r="CZ158" s="105">
        <v>0</v>
      </c>
      <c r="DA158" s="105">
        <v>0</v>
      </c>
      <c r="DB158" s="105">
        <v>0</v>
      </c>
      <c r="DC158" s="105">
        <v>0</v>
      </c>
      <c r="DD158" s="105">
        <v>0</v>
      </c>
      <c r="DE158" s="105">
        <v>0</v>
      </c>
      <c r="DF158" s="105">
        <v>0</v>
      </c>
      <c r="DG158" s="105">
        <v>0</v>
      </c>
      <c r="DH158" s="105">
        <v>0</v>
      </c>
      <c r="DI158" s="106">
        <v>350000</v>
      </c>
      <c r="DJ158" s="104">
        <v>0</v>
      </c>
      <c r="DK158" s="105">
        <v>0</v>
      </c>
      <c r="DL158" s="105">
        <v>0</v>
      </c>
      <c r="DM158" s="105">
        <v>0</v>
      </c>
      <c r="DN158" s="105">
        <v>0</v>
      </c>
      <c r="DO158" s="105">
        <v>0</v>
      </c>
      <c r="DP158" s="105">
        <v>0</v>
      </c>
      <c r="DQ158" s="105">
        <v>0</v>
      </c>
      <c r="DR158" s="105">
        <v>0</v>
      </c>
      <c r="DS158" s="105">
        <v>0</v>
      </c>
      <c r="DT158" s="105">
        <v>0</v>
      </c>
      <c r="DU158" s="106">
        <v>0</v>
      </c>
      <c r="DV158" s="337">
        <v>0</v>
      </c>
      <c r="DW158" s="337">
        <v>0</v>
      </c>
      <c r="DX158" s="337">
        <v>0</v>
      </c>
      <c r="DY158" s="337">
        <v>0</v>
      </c>
      <c r="DZ158" s="370"/>
      <c r="EB158" s="373"/>
      <c r="EC158" s="373"/>
      <c r="ED158" s="373"/>
      <c r="EE158" s="373"/>
      <c r="EF158" s="373"/>
      <c r="EG158" s="373"/>
      <c r="ET158" s="376"/>
      <c r="EU158" s="376"/>
      <c r="EV158" s="376"/>
      <c r="EW158" s="376"/>
      <c r="EX158" s="376"/>
      <c r="EY158" s="376"/>
      <c r="EZ158" s="376"/>
      <c r="FA158" s="376"/>
      <c r="FB158" s="376"/>
      <c r="FC158" s="376"/>
      <c r="FD158" s="376"/>
      <c r="FE158" s="376"/>
      <c r="FF158" s="376"/>
      <c r="FG158" s="376"/>
      <c r="FH158" s="376"/>
      <c r="FI158" s="376"/>
      <c r="FJ158" s="376"/>
      <c r="FK158" s="376"/>
      <c r="FL158" s="376"/>
      <c r="FM158" s="376"/>
      <c r="FN158" s="376"/>
      <c r="FO158" s="376"/>
      <c r="FP158" s="376"/>
      <c r="FQ158" s="376"/>
      <c r="FR158" s="376"/>
      <c r="FS158" s="376"/>
      <c r="FT158" s="376"/>
      <c r="FU158" s="376"/>
      <c r="FV158" s="376"/>
      <c r="FW158" s="376"/>
      <c r="FX158" s="376"/>
      <c r="FY158" s="376"/>
      <c r="FZ158" s="376"/>
      <c r="GA158" s="376"/>
      <c r="GB158" s="376"/>
      <c r="GC158" s="376"/>
      <c r="GD158" s="376"/>
      <c r="GE158" s="376"/>
      <c r="GF158" s="376"/>
      <c r="GG158" s="376"/>
      <c r="GH158" s="376"/>
      <c r="GI158" s="376"/>
      <c r="GJ158" s="376"/>
      <c r="GK158" s="376"/>
      <c r="GL158" s="376"/>
      <c r="GM158" s="376"/>
      <c r="GN158" s="376"/>
      <c r="GO158" s="376"/>
      <c r="GP158" s="376"/>
      <c r="GQ158" s="376"/>
      <c r="GR158" s="376"/>
      <c r="GS158" s="376"/>
      <c r="GT158" s="376"/>
      <c r="GU158" s="376"/>
      <c r="GV158" s="376"/>
      <c r="GW158" s="376"/>
      <c r="GX158" s="376"/>
      <c r="GY158" s="376"/>
      <c r="GZ158" s="376"/>
      <c r="HA158" s="376"/>
      <c r="HB158" s="376"/>
      <c r="HC158" s="376"/>
      <c r="HD158" s="376"/>
      <c r="HE158" s="376"/>
      <c r="HF158" s="376"/>
      <c r="HG158" s="376"/>
      <c r="HH158" s="376"/>
      <c r="HI158" s="376"/>
      <c r="HJ158" s="376"/>
      <c r="HK158" s="376"/>
      <c r="HL158" s="376"/>
      <c r="HM158" s="376"/>
      <c r="HN158" s="376"/>
      <c r="HO158" s="376"/>
      <c r="HP158" s="376"/>
      <c r="HQ158" s="376"/>
      <c r="HR158" s="376"/>
      <c r="HS158" s="376"/>
      <c r="HT158" s="376"/>
      <c r="HU158" s="376"/>
      <c r="HV158" s="376"/>
      <c r="HW158" s="376"/>
      <c r="HX158" s="376"/>
      <c r="HY158" s="376"/>
      <c r="HZ158" s="376"/>
      <c r="IA158" s="376"/>
      <c r="IB158" s="376"/>
      <c r="IC158" s="376"/>
      <c r="ID158" s="376"/>
      <c r="IE158" s="376"/>
      <c r="IF158" s="376"/>
      <c r="IG158" s="376"/>
      <c r="IH158" s="376"/>
      <c r="II158" s="376"/>
      <c r="IJ158" s="376"/>
      <c r="IK158" s="376"/>
      <c r="IL158" s="376"/>
      <c r="IM158" s="376"/>
      <c r="IN158" s="376"/>
      <c r="IO158" s="376"/>
      <c r="IP158" s="376"/>
      <c r="IQ158" s="376"/>
      <c r="IR158" s="376"/>
      <c r="IS158" s="376"/>
      <c r="IT158" s="376"/>
      <c r="IU158" s="376"/>
      <c r="IV158" s="376"/>
      <c r="IW158" s="376"/>
      <c r="IX158" s="376"/>
      <c r="IY158" s="376"/>
      <c r="IZ158" s="376"/>
      <c r="JA158" s="376"/>
      <c r="JB158" s="376"/>
      <c r="JC158" s="376"/>
      <c r="JD158" s="376"/>
      <c r="JE158" s="376"/>
      <c r="JF158" s="376"/>
      <c r="JG158" s="376"/>
      <c r="JH158" s="376"/>
      <c r="JI158" s="376"/>
      <c r="JJ158" s="376"/>
      <c r="JK158" s="376"/>
      <c r="JL158" s="376"/>
      <c r="JM158" s="376"/>
      <c r="JN158" s="376"/>
      <c r="JO158" s="376"/>
      <c r="JP158" s="376"/>
      <c r="JQ158" s="376"/>
      <c r="JR158" s="376"/>
      <c r="JS158" s="376"/>
      <c r="JT158" s="376"/>
      <c r="JU158" s="376"/>
      <c r="JV158" s="376"/>
      <c r="JW158" s="376"/>
      <c r="JX158" s="376"/>
      <c r="JY158" s="376"/>
      <c r="JZ158" s="376"/>
      <c r="KA158" s="376"/>
      <c r="KB158" s="376"/>
      <c r="KC158" s="376"/>
      <c r="KD158" s="376"/>
      <c r="KE158" s="376"/>
      <c r="KF158" s="376"/>
      <c r="KG158" s="376"/>
      <c r="KH158" s="376"/>
      <c r="KI158" s="376"/>
      <c r="KJ158" s="376"/>
      <c r="KK158" s="376"/>
      <c r="KL158" s="376"/>
      <c r="KM158" s="376"/>
      <c r="KN158" s="376"/>
      <c r="KO158" s="376"/>
      <c r="KP158" s="376"/>
      <c r="KQ158" s="376"/>
      <c r="KR158" s="376"/>
      <c r="KS158" s="376"/>
      <c r="KT158" s="376"/>
      <c r="KU158" s="376"/>
      <c r="KV158" s="376"/>
      <c r="KW158" s="376"/>
      <c r="KX158" s="376"/>
      <c r="KY158" s="376"/>
      <c r="KZ158" s="376"/>
      <c r="LA158" s="376"/>
      <c r="LB158" s="376"/>
      <c r="LC158" s="376"/>
      <c r="LD158" s="376"/>
      <c r="LE158" s="376"/>
      <c r="LF158" s="376"/>
      <c r="LG158" s="376"/>
      <c r="LH158" s="376"/>
      <c r="LI158" s="376"/>
    </row>
    <row r="159" spans="1:321" ht="30">
      <c r="C159" s="74">
        <v>441</v>
      </c>
      <c r="D159" s="74">
        <v>44</v>
      </c>
      <c r="E159" s="78" t="s">
        <v>734</v>
      </c>
      <c r="F159" s="104"/>
      <c r="G159" s="105"/>
      <c r="H159" s="105"/>
      <c r="I159" s="105"/>
      <c r="J159" s="105"/>
      <c r="K159" s="105"/>
      <c r="L159" s="105"/>
      <c r="M159" s="105"/>
      <c r="N159" s="105"/>
      <c r="O159" s="105"/>
      <c r="P159" s="105"/>
      <c r="Q159" s="106"/>
      <c r="R159" s="104"/>
      <c r="S159" s="105"/>
      <c r="T159" s="105"/>
      <c r="U159" s="105"/>
      <c r="V159" s="105"/>
      <c r="W159" s="105"/>
      <c r="X159" s="105"/>
      <c r="Y159" s="105"/>
      <c r="Z159" s="105"/>
      <c r="AA159" s="105"/>
      <c r="AB159" s="105"/>
      <c r="AC159" s="106"/>
      <c r="AD159" s="104"/>
      <c r="AE159" s="105"/>
      <c r="AF159" s="105"/>
      <c r="AG159" s="105"/>
      <c r="AH159" s="105"/>
      <c r="AI159" s="105"/>
      <c r="AJ159" s="105"/>
      <c r="AK159" s="105"/>
      <c r="AL159" s="105"/>
      <c r="AM159" s="105"/>
      <c r="AN159" s="105"/>
      <c r="AO159" s="106"/>
      <c r="AP159" s="104"/>
      <c r="AQ159" s="105"/>
      <c r="AR159" s="105"/>
      <c r="AS159" s="105"/>
      <c r="AT159" s="105"/>
      <c r="AU159" s="105"/>
      <c r="AV159" s="105"/>
      <c r="AW159" s="105"/>
      <c r="AX159" s="105"/>
      <c r="AY159" s="105"/>
      <c r="AZ159" s="105"/>
      <c r="BA159" s="106"/>
      <c r="BB159" s="104"/>
      <c r="BC159" s="105"/>
      <c r="BD159" s="105"/>
      <c r="BE159" s="105"/>
      <c r="BF159" s="105"/>
      <c r="BG159" s="105"/>
      <c r="BH159" s="105"/>
      <c r="BI159" s="105"/>
      <c r="BJ159" s="105"/>
      <c r="BK159" s="105"/>
      <c r="BL159" s="105"/>
      <c r="BM159" s="106"/>
      <c r="BN159" s="104"/>
      <c r="BO159" s="105"/>
      <c r="BP159" s="105"/>
      <c r="BQ159" s="105"/>
      <c r="BR159" s="105"/>
      <c r="BS159" s="105"/>
      <c r="BT159" s="105"/>
      <c r="BU159" s="105"/>
      <c r="BV159" s="105"/>
      <c r="BW159" s="105"/>
      <c r="BX159" s="105"/>
      <c r="BY159" s="106"/>
      <c r="BZ159" s="104"/>
      <c r="CA159" s="105"/>
      <c r="CB159" s="105"/>
      <c r="CC159" s="105"/>
      <c r="CD159" s="105"/>
      <c r="CE159" s="105"/>
      <c r="CF159" s="105"/>
      <c r="CG159" s="105"/>
      <c r="CH159" s="105"/>
      <c r="CI159" s="105"/>
      <c r="CJ159" s="105"/>
      <c r="CK159" s="105"/>
      <c r="CL159" s="104">
        <v>138077.81000000003</v>
      </c>
      <c r="CM159" s="105">
        <v>2008065.0199999998</v>
      </c>
      <c r="CN159" s="105">
        <v>4422241.25</v>
      </c>
      <c r="CO159" s="105">
        <v>4197672.6700000009</v>
      </c>
      <c r="CP159" s="105">
        <v>4236917.4399999995</v>
      </c>
      <c r="CQ159" s="105">
        <v>4706155.4200000009</v>
      </c>
      <c r="CR159" s="105">
        <v>4524523.57</v>
      </c>
      <c r="CS159" s="105">
        <v>4216317.49</v>
      </c>
      <c r="CT159" s="105">
        <v>3941356.5699999994</v>
      </c>
      <c r="CU159" s="105">
        <v>5975320.6699999981</v>
      </c>
      <c r="CV159" s="105">
        <v>6045846.2700000005</v>
      </c>
      <c r="CW159" s="106">
        <v>17373008.68</v>
      </c>
      <c r="CX159" s="104">
        <v>1544541.12</v>
      </c>
      <c r="CY159" s="105">
        <v>676053.18</v>
      </c>
      <c r="CZ159" s="105">
        <v>5972267.1200000001</v>
      </c>
      <c r="DA159" s="105">
        <v>2875784.75</v>
      </c>
      <c r="DB159" s="325">
        <v>5376793.5700000003</v>
      </c>
      <c r="DC159" s="105">
        <v>5445736.7800000003</v>
      </c>
      <c r="DD159" s="105">
        <v>5000985.0599999996</v>
      </c>
      <c r="DE159" s="105">
        <v>6570419.7800000003</v>
      </c>
      <c r="DF159" s="105">
        <v>4052787.23</v>
      </c>
      <c r="DG159" s="105">
        <v>7777137.9400000004</v>
      </c>
      <c r="DH159" s="105">
        <v>5658951.3700000001</v>
      </c>
      <c r="DI159" s="106">
        <v>16774379.119999999</v>
      </c>
      <c r="DJ159" s="104">
        <v>0</v>
      </c>
      <c r="DK159" s="105">
        <v>12840221.199999999</v>
      </c>
      <c r="DL159" s="105">
        <v>3293827.45</v>
      </c>
      <c r="DM159" s="105">
        <v>84076303.790000007</v>
      </c>
      <c r="DN159" s="105">
        <v>2197089.6800000002</v>
      </c>
      <c r="DO159" s="105">
        <v>80170634.459999993</v>
      </c>
      <c r="DP159" s="105">
        <v>4353656.99</v>
      </c>
      <c r="DQ159" s="105">
        <v>3814784.81</v>
      </c>
      <c r="DR159" s="105">
        <v>4887605.1500000004</v>
      </c>
      <c r="DS159" s="105">
        <v>6070593.6200000001</v>
      </c>
      <c r="DT159" s="105">
        <v>4447685.13</v>
      </c>
      <c r="DU159" s="106">
        <v>21659671.370000001</v>
      </c>
      <c r="DV159" s="337">
        <v>350458.43</v>
      </c>
      <c r="DW159" s="337">
        <v>577489.29</v>
      </c>
      <c r="DX159" s="337">
        <v>1509977.22</v>
      </c>
      <c r="DY159" s="337">
        <v>3694215.71</v>
      </c>
      <c r="DZ159" s="370">
        <v>4725148.4400000004</v>
      </c>
      <c r="EA159" s="337">
        <v>2369058.61</v>
      </c>
      <c r="EB159" s="373">
        <v>4947585.26</v>
      </c>
      <c r="EC159" s="381">
        <v>3797015.83</v>
      </c>
      <c r="ED159" s="373">
        <v>3313025.22</v>
      </c>
      <c r="EE159" s="373">
        <v>3567484.19</v>
      </c>
      <c r="EF159" s="373">
        <v>6171281.3600000003</v>
      </c>
      <c r="EG159" s="373">
        <v>29796705.440000001</v>
      </c>
      <c r="EH159" s="376">
        <v>109644.44</v>
      </c>
      <c r="EI159" s="376">
        <v>1522597.04</v>
      </c>
      <c r="EJ159" s="376">
        <v>8434786.5999999996</v>
      </c>
      <c r="EK159" s="376">
        <v>6918517.2599999998</v>
      </c>
      <c r="EL159" s="376">
        <v>2561374.17</v>
      </c>
      <c r="EM159" s="376">
        <v>25163803.16</v>
      </c>
      <c r="EN159" s="376">
        <v>10754440.220000001</v>
      </c>
      <c r="EO159" s="376">
        <v>29296079.120000001</v>
      </c>
      <c r="EP159" s="376">
        <v>19940301.670000002</v>
      </c>
      <c r="EQ159" s="376">
        <v>29993285.289999999</v>
      </c>
      <c r="ER159" s="376">
        <v>37935759.630000003</v>
      </c>
      <c r="ES159" s="376">
        <v>82875761.950000003</v>
      </c>
      <c r="ET159" s="376">
        <v>2163260.08</v>
      </c>
      <c r="EU159" s="376">
        <v>3337170.39</v>
      </c>
      <c r="EV159" s="376">
        <v>11819290.74</v>
      </c>
      <c r="EW159" s="376">
        <v>29570153.77</v>
      </c>
      <c r="EX159" s="376">
        <v>13043534.289999999</v>
      </c>
      <c r="EY159" s="376">
        <v>23764039.27</v>
      </c>
      <c r="EZ159" s="376">
        <v>23502059.140000001</v>
      </c>
      <c r="FA159" s="376">
        <v>7969058.6900000004</v>
      </c>
      <c r="FB159" s="376">
        <v>39845946.350000001</v>
      </c>
      <c r="FC159" s="376">
        <v>28551193.390000001</v>
      </c>
      <c r="FD159" s="376">
        <v>25822537.190000001</v>
      </c>
      <c r="FE159" s="376">
        <v>55311184</v>
      </c>
      <c r="FF159" s="376">
        <v>26660880.449999999</v>
      </c>
      <c r="FG159" s="376"/>
      <c r="FH159" s="376"/>
      <c r="FI159" s="376"/>
      <c r="FJ159" s="376"/>
      <c r="FK159" s="376"/>
      <c r="FL159" s="376"/>
      <c r="FM159" s="376"/>
      <c r="FN159" s="376"/>
      <c r="FO159" s="376"/>
      <c r="FP159" s="376"/>
      <c r="FQ159" s="376"/>
      <c r="FR159" s="376"/>
      <c r="FS159" s="376"/>
      <c r="FT159" s="376"/>
      <c r="FU159" s="376"/>
      <c r="FV159" s="376"/>
      <c r="FW159" s="376"/>
      <c r="FX159" s="376"/>
      <c r="FY159" s="376"/>
      <c r="FZ159" s="376"/>
      <c r="GA159" s="376"/>
      <c r="GB159" s="376"/>
      <c r="GC159" s="376"/>
      <c r="GD159" s="376"/>
      <c r="GE159" s="376"/>
      <c r="GF159" s="376"/>
      <c r="GG159" s="376"/>
      <c r="GH159" s="376"/>
      <c r="GI159" s="376"/>
      <c r="GJ159" s="376"/>
      <c r="GK159" s="376"/>
      <c r="GL159" s="376"/>
      <c r="GM159" s="376"/>
      <c r="GN159" s="376"/>
      <c r="GO159" s="376"/>
      <c r="GP159" s="376"/>
      <c r="GQ159" s="376"/>
      <c r="GR159" s="376"/>
      <c r="GS159" s="376"/>
      <c r="GT159" s="376"/>
      <c r="GU159" s="376"/>
      <c r="GV159" s="376"/>
      <c r="GW159" s="376"/>
      <c r="GX159" s="376"/>
      <c r="GY159" s="376"/>
      <c r="GZ159" s="376"/>
      <c r="HA159" s="376"/>
      <c r="HB159" s="376"/>
      <c r="HC159" s="376"/>
      <c r="HD159" s="376"/>
      <c r="HE159" s="376"/>
      <c r="HF159" s="376"/>
      <c r="HG159" s="376"/>
      <c r="HH159" s="376"/>
      <c r="HI159" s="376"/>
      <c r="HJ159" s="376"/>
      <c r="HK159" s="376"/>
      <c r="HL159" s="376"/>
      <c r="HM159" s="376"/>
      <c r="HN159" s="376"/>
      <c r="HO159" s="376"/>
      <c r="HP159" s="376"/>
      <c r="HQ159" s="376"/>
      <c r="HR159" s="376"/>
      <c r="HS159" s="376"/>
      <c r="HT159" s="376"/>
      <c r="HU159" s="376"/>
      <c r="HV159" s="376"/>
      <c r="HW159" s="376"/>
      <c r="HX159" s="376"/>
      <c r="HY159" s="376"/>
      <c r="HZ159" s="376"/>
      <c r="IA159" s="376"/>
      <c r="IB159" s="376"/>
      <c r="IC159" s="376"/>
      <c r="ID159" s="376"/>
      <c r="IE159" s="376"/>
      <c r="IF159" s="376"/>
      <c r="IG159" s="376"/>
      <c r="IH159" s="376"/>
      <c r="II159" s="376"/>
      <c r="IJ159" s="376"/>
      <c r="IK159" s="376"/>
      <c r="IL159" s="376"/>
      <c r="IM159" s="376"/>
      <c r="IN159" s="376"/>
      <c r="IO159" s="376"/>
      <c r="IP159" s="376"/>
      <c r="IQ159" s="376"/>
      <c r="IR159" s="376"/>
      <c r="IS159" s="376"/>
      <c r="IT159" s="376"/>
      <c r="IU159" s="376"/>
      <c r="IV159" s="376"/>
      <c r="IW159" s="376"/>
      <c r="IX159" s="376"/>
      <c r="IY159" s="376"/>
      <c r="IZ159" s="376"/>
      <c r="JA159" s="376"/>
      <c r="JB159" s="376"/>
      <c r="JC159" s="376"/>
      <c r="JD159" s="376"/>
      <c r="JE159" s="376"/>
      <c r="JF159" s="376"/>
      <c r="JG159" s="376"/>
      <c r="JH159" s="376"/>
      <c r="JI159" s="376"/>
      <c r="JJ159" s="376"/>
      <c r="JK159" s="376"/>
      <c r="JL159" s="376"/>
      <c r="JM159" s="376"/>
      <c r="JN159" s="376"/>
      <c r="JO159" s="376"/>
      <c r="JP159" s="376"/>
      <c r="JQ159" s="376"/>
      <c r="JR159" s="376"/>
      <c r="JS159" s="376"/>
      <c r="JT159" s="376"/>
      <c r="JU159" s="376"/>
      <c r="JV159" s="376"/>
      <c r="JW159" s="376"/>
      <c r="JX159" s="376"/>
      <c r="JY159" s="376"/>
      <c r="JZ159" s="376"/>
      <c r="KA159" s="376"/>
      <c r="KB159" s="376"/>
      <c r="KC159" s="376"/>
      <c r="KD159" s="376"/>
      <c r="KE159" s="376"/>
      <c r="KF159" s="376"/>
      <c r="KG159" s="376"/>
      <c r="KH159" s="376"/>
      <c r="KI159" s="376"/>
      <c r="KJ159" s="376"/>
      <c r="KK159" s="376"/>
      <c r="KL159" s="376"/>
      <c r="KM159" s="376"/>
      <c r="KN159" s="376"/>
      <c r="KO159" s="376"/>
      <c r="KP159" s="376"/>
      <c r="KQ159" s="376"/>
      <c r="KR159" s="376"/>
      <c r="KS159" s="376"/>
      <c r="KT159" s="376"/>
      <c r="KU159" s="376"/>
      <c r="KV159" s="376"/>
      <c r="KW159" s="376"/>
      <c r="KX159" s="376"/>
      <c r="KY159" s="376"/>
      <c r="KZ159" s="376"/>
      <c r="LA159" s="376"/>
      <c r="LB159" s="376"/>
      <c r="LC159" s="376"/>
      <c r="LD159" s="376"/>
      <c r="LE159" s="376"/>
      <c r="LF159" s="376"/>
      <c r="LG159" s="376"/>
      <c r="LH159" s="376"/>
      <c r="LI159" s="376"/>
    </row>
    <row r="160" spans="1:321" ht="30">
      <c r="C160" s="74">
        <v>441</v>
      </c>
      <c r="D160" s="74">
        <v>440</v>
      </c>
      <c r="E160" s="78" t="s">
        <v>425</v>
      </c>
      <c r="F160" s="104"/>
      <c r="G160" s="105"/>
      <c r="H160" s="105"/>
      <c r="I160" s="105"/>
      <c r="J160" s="105"/>
      <c r="K160" s="105"/>
      <c r="L160" s="105"/>
      <c r="M160" s="105"/>
      <c r="N160" s="105"/>
      <c r="O160" s="105"/>
      <c r="P160" s="105"/>
      <c r="Q160" s="106"/>
      <c r="R160" s="104"/>
      <c r="S160" s="105"/>
      <c r="T160" s="105"/>
      <c r="U160" s="105"/>
      <c r="V160" s="105"/>
      <c r="W160" s="105"/>
      <c r="X160" s="105"/>
      <c r="Y160" s="105"/>
      <c r="Z160" s="105"/>
      <c r="AA160" s="105"/>
      <c r="AB160" s="105"/>
      <c r="AC160" s="106"/>
      <c r="AD160" s="104"/>
      <c r="AE160" s="105"/>
      <c r="AF160" s="105"/>
      <c r="AG160" s="105"/>
      <c r="AH160" s="105"/>
      <c r="AI160" s="105"/>
      <c r="AJ160" s="105"/>
      <c r="AK160" s="105"/>
      <c r="AL160" s="105"/>
      <c r="AM160" s="105"/>
      <c r="AN160" s="105"/>
      <c r="AO160" s="106"/>
      <c r="AP160" s="104"/>
      <c r="AQ160" s="105"/>
      <c r="AR160" s="105"/>
      <c r="AS160" s="105"/>
      <c r="AT160" s="105"/>
      <c r="AU160" s="105"/>
      <c r="AV160" s="105"/>
      <c r="AW160" s="105"/>
      <c r="AX160" s="105"/>
      <c r="AY160" s="105"/>
      <c r="AZ160" s="105"/>
      <c r="BA160" s="106"/>
      <c r="BB160" s="104"/>
      <c r="BC160" s="105"/>
      <c r="BD160" s="105"/>
      <c r="BE160" s="105"/>
      <c r="BF160" s="105"/>
      <c r="BG160" s="105"/>
      <c r="BH160" s="105"/>
      <c r="BI160" s="105"/>
      <c r="BJ160" s="105"/>
      <c r="BK160" s="105"/>
      <c r="BL160" s="105"/>
      <c r="BM160" s="106"/>
      <c r="BN160" s="104"/>
      <c r="BO160" s="105"/>
      <c r="BP160" s="105"/>
      <c r="BQ160" s="105"/>
      <c r="BR160" s="105"/>
      <c r="BS160" s="105"/>
      <c r="BT160" s="105"/>
      <c r="BU160" s="105"/>
      <c r="BV160" s="105"/>
      <c r="BW160" s="105"/>
      <c r="BX160" s="105"/>
      <c r="BY160" s="106"/>
      <c r="BZ160" s="104"/>
      <c r="CA160" s="105"/>
      <c r="CB160" s="105"/>
      <c r="CC160" s="105"/>
      <c r="CD160" s="105"/>
      <c r="CE160" s="105"/>
      <c r="CF160" s="105"/>
      <c r="CG160" s="105"/>
      <c r="CH160" s="105"/>
      <c r="CI160" s="105"/>
      <c r="CJ160" s="105"/>
      <c r="CK160" s="105"/>
      <c r="CL160" s="104">
        <v>159304.27999999997</v>
      </c>
      <c r="CM160" s="105">
        <v>113445.32999999999</v>
      </c>
      <c r="CN160" s="105">
        <v>518917.44999999995</v>
      </c>
      <c r="CO160" s="105">
        <v>701872.01000000152</v>
      </c>
      <c r="CP160" s="105">
        <v>697226.15</v>
      </c>
      <c r="CQ160" s="105">
        <v>503944.99999999994</v>
      </c>
      <c r="CR160" s="105">
        <v>403992.4</v>
      </c>
      <c r="CS160" s="105">
        <v>1283008.3199999998</v>
      </c>
      <c r="CT160" s="105">
        <v>1970526.5499999998</v>
      </c>
      <c r="CU160" s="105">
        <v>655809.37</v>
      </c>
      <c r="CV160" s="105">
        <v>440058.91</v>
      </c>
      <c r="CW160" s="106">
        <v>4764124.82</v>
      </c>
      <c r="CX160" s="104">
        <v>13739.03</v>
      </c>
      <c r="CY160" s="105">
        <v>367892.65</v>
      </c>
      <c r="CZ160" s="105">
        <v>524354.39</v>
      </c>
      <c r="DA160" s="105">
        <v>849348.71</v>
      </c>
      <c r="DB160" s="105">
        <v>734069.5</v>
      </c>
      <c r="DC160" s="105">
        <v>866400.03</v>
      </c>
      <c r="DD160" s="105">
        <v>963780.87</v>
      </c>
      <c r="DE160" s="105">
        <v>1885129.58</v>
      </c>
      <c r="DF160" s="105">
        <v>596373.51</v>
      </c>
      <c r="DG160" s="105">
        <v>46958821.280000001</v>
      </c>
      <c r="DH160" s="105">
        <v>4534942.63</v>
      </c>
      <c r="DI160" s="106">
        <v>7910813.8399999999</v>
      </c>
      <c r="DJ160" s="104">
        <v>740405.26</v>
      </c>
      <c r="DK160" s="105">
        <v>312554.87</v>
      </c>
      <c r="DL160" s="105">
        <v>1618272.1700000025</v>
      </c>
      <c r="DM160" s="105">
        <v>2090071.33</v>
      </c>
      <c r="DN160" s="105">
        <v>1154224.5099999998</v>
      </c>
      <c r="DO160" s="105">
        <v>968554.92</v>
      </c>
      <c r="DP160" s="105">
        <v>3968100.1100000003</v>
      </c>
      <c r="DQ160" s="105">
        <v>2018297.4499999997</v>
      </c>
      <c r="DR160" s="105">
        <v>1592034.4099999995</v>
      </c>
      <c r="DS160" s="105">
        <v>4158141.93</v>
      </c>
      <c r="DT160" s="105">
        <v>851002.7999999997</v>
      </c>
      <c r="DU160" s="106">
        <v>9013821.0899999943</v>
      </c>
      <c r="DV160" s="337">
        <v>573710.39</v>
      </c>
      <c r="DW160" s="337">
        <v>2899733.2</v>
      </c>
      <c r="DX160" s="337">
        <v>2186244.9300000002</v>
      </c>
      <c r="DY160" s="337">
        <v>1046947.19</v>
      </c>
      <c r="DZ160" s="370">
        <v>2731069.2</v>
      </c>
      <c r="EA160" s="337">
        <v>3690900.27</v>
      </c>
      <c r="EB160" s="373">
        <v>2255765.2799999998</v>
      </c>
      <c r="EC160" s="381">
        <v>1996348.17</v>
      </c>
      <c r="ED160" s="373">
        <v>1391676.19</v>
      </c>
      <c r="EE160" s="373">
        <v>3798076.61</v>
      </c>
      <c r="EF160" s="373">
        <v>3148854.2</v>
      </c>
      <c r="EG160" s="373">
        <v>16369947.439999999</v>
      </c>
      <c r="EH160" s="376">
        <v>285927.93</v>
      </c>
      <c r="EI160" s="376">
        <v>790874.28</v>
      </c>
      <c r="EJ160" s="376">
        <v>752250.88</v>
      </c>
      <c r="EK160" s="376">
        <v>2350979.62</v>
      </c>
      <c r="EL160" s="376">
        <v>1530166.93</v>
      </c>
      <c r="EM160" s="376">
        <v>2532089.2999999998</v>
      </c>
      <c r="EN160" s="376">
        <v>1775062.82</v>
      </c>
      <c r="EO160" s="376">
        <v>2480710.67</v>
      </c>
      <c r="EP160" s="376">
        <v>1700857.78</v>
      </c>
      <c r="EQ160" s="376">
        <v>3540984.99</v>
      </c>
      <c r="ER160" s="376">
        <v>1800507.48</v>
      </c>
      <c r="ES160" s="376">
        <v>12879238.83</v>
      </c>
      <c r="ET160" s="376">
        <v>3164306.35</v>
      </c>
      <c r="EU160" s="376">
        <v>874187.86</v>
      </c>
      <c r="EV160" s="376">
        <v>1385420.74</v>
      </c>
      <c r="EW160" s="376">
        <v>1772827.43</v>
      </c>
      <c r="EX160" s="376">
        <v>2361781.61</v>
      </c>
      <c r="EY160" s="376">
        <v>3518258.03</v>
      </c>
      <c r="EZ160" s="376">
        <v>1333103.1100000001</v>
      </c>
      <c r="FA160" s="376">
        <v>1880172.05</v>
      </c>
      <c r="FB160" s="376">
        <v>1846837.17</v>
      </c>
      <c r="FC160" s="376">
        <v>4655294.9000000004</v>
      </c>
      <c r="FD160" s="376">
        <v>27589177.949999999</v>
      </c>
      <c r="FE160" s="376">
        <v>5940844.4199999999</v>
      </c>
      <c r="FF160" s="376">
        <v>888388.89</v>
      </c>
      <c r="FG160" s="376"/>
      <c r="FH160" s="376"/>
      <c r="FI160" s="376"/>
      <c r="FJ160" s="376"/>
      <c r="FK160" s="376"/>
      <c r="FL160" s="376"/>
      <c r="FM160" s="376"/>
      <c r="FN160" s="376"/>
      <c r="FO160" s="376"/>
      <c r="FP160" s="376"/>
      <c r="FQ160" s="376"/>
      <c r="FR160" s="376"/>
      <c r="FS160" s="376"/>
      <c r="FT160" s="376"/>
      <c r="FU160" s="376"/>
      <c r="FV160" s="376"/>
      <c r="FW160" s="376"/>
      <c r="FX160" s="376"/>
      <c r="FY160" s="376"/>
      <c r="FZ160" s="376"/>
      <c r="GA160" s="376"/>
      <c r="GB160" s="376"/>
      <c r="GC160" s="376"/>
      <c r="GD160" s="376"/>
      <c r="GE160" s="376"/>
      <c r="GF160" s="376"/>
      <c r="GG160" s="376"/>
      <c r="GH160" s="376"/>
      <c r="GI160" s="376"/>
      <c r="GJ160" s="376"/>
      <c r="GK160" s="376"/>
      <c r="GL160" s="376"/>
      <c r="GM160" s="376"/>
      <c r="GN160" s="376"/>
      <c r="GO160" s="376"/>
      <c r="GP160" s="376"/>
      <c r="GQ160" s="376"/>
      <c r="GR160" s="376"/>
      <c r="GS160" s="376"/>
      <c r="GT160" s="376"/>
      <c r="GU160" s="376"/>
      <c r="GV160" s="376"/>
      <c r="GW160" s="376"/>
      <c r="GX160" s="376"/>
      <c r="GY160" s="376"/>
      <c r="GZ160" s="376"/>
      <c r="HA160" s="376"/>
      <c r="HB160" s="376"/>
      <c r="HC160" s="376"/>
      <c r="HD160" s="376"/>
      <c r="HE160" s="376"/>
      <c r="HF160" s="376"/>
      <c r="HG160" s="376"/>
      <c r="HH160" s="376"/>
      <c r="HI160" s="376"/>
      <c r="HJ160" s="376"/>
      <c r="HK160" s="376"/>
      <c r="HL160" s="376"/>
      <c r="HM160" s="376"/>
      <c r="HN160" s="376"/>
      <c r="HO160" s="376"/>
      <c r="HP160" s="376"/>
      <c r="HQ160" s="376"/>
      <c r="HR160" s="376"/>
      <c r="HS160" s="376"/>
      <c r="HT160" s="376"/>
      <c r="HU160" s="376"/>
      <c r="HV160" s="376"/>
      <c r="HW160" s="376"/>
      <c r="HX160" s="376"/>
      <c r="HY160" s="376"/>
      <c r="HZ160" s="376"/>
      <c r="IA160" s="376"/>
      <c r="IB160" s="376"/>
      <c r="IC160" s="376"/>
      <c r="ID160" s="376"/>
      <c r="IE160" s="376"/>
      <c r="IF160" s="376"/>
      <c r="IG160" s="376"/>
      <c r="IH160" s="376"/>
      <c r="II160" s="376"/>
      <c r="IJ160" s="376"/>
      <c r="IK160" s="376"/>
      <c r="IL160" s="376"/>
      <c r="IM160" s="376"/>
      <c r="IN160" s="376"/>
      <c r="IO160" s="376"/>
      <c r="IP160" s="376"/>
      <c r="IQ160" s="376"/>
      <c r="IR160" s="376"/>
      <c r="IS160" s="376"/>
      <c r="IT160" s="376"/>
      <c r="IU160" s="376"/>
      <c r="IV160" s="376"/>
      <c r="IW160" s="376"/>
      <c r="IX160" s="376"/>
      <c r="IY160" s="376"/>
      <c r="IZ160" s="376"/>
      <c r="JA160" s="376"/>
      <c r="JB160" s="376"/>
      <c r="JC160" s="376"/>
      <c r="JD160" s="376"/>
      <c r="JE160" s="376"/>
      <c r="JF160" s="376"/>
      <c r="JG160" s="376"/>
      <c r="JH160" s="376"/>
      <c r="JI160" s="376"/>
      <c r="JJ160" s="376"/>
      <c r="JK160" s="376"/>
      <c r="JL160" s="376"/>
      <c r="JM160" s="376"/>
      <c r="JN160" s="376"/>
      <c r="JO160" s="376"/>
      <c r="JP160" s="376"/>
      <c r="JQ160" s="376"/>
      <c r="JR160" s="376"/>
      <c r="JS160" s="376"/>
      <c r="JT160" s="376"/>
      <c r="JU160" s="376"/>
      <c r="JV160" s="376"/>
      <c r="JW160" s="376"/>
      <c r="JX160" s="376"/>
      <c r="JY160" s="376"/>
      <c r="JZ160" s="376"/>
      <c r="KA160" s="376"/>
      <c r="KB160" s="376"/>
      <c r="KC160" s="376"/>
      <c r="KD160" s="376"/>
      <c r="KE160" s="376"/>
      <c r="KF160" s="376"/>
      <c r="KG160" s="376"/>
      <c r="KH160" s="376"/>
      <c r="KI160" s="376"/>
      <c r="KJ160" s="376"/>
      <c r="KK160" s="376"/>
      <c r="KL160" s="376"/>
      <c r="KM160" s="376"/>
      <c r="KN160" s="376"/>
      <c r="KO160" s="376"/>
      <c r="KP160" s="376"/>
      <c r="KQ160" s="376"/>
      <c r="KR160" s="376"/>
      <c r="KS160" s="376"/>
      <c r="KT160" s="376"/>
      <c r="KU160" s="376"/>
      <c r="KV160" s="376"/>
      <c r="KW160" s="376"/>
      <c r="KX160" s="376"/>
      <c r="KY160" s="376"/>
      <c r="KZ160" s="376"/>
      <c r="LA160" s="376"/>
      <c r="LB160" s="376"/>
      <c r="LC160" s="376"/>
      <c r="LD160" s="376"/>
      <c r="LE160" s="376"/>
      <c r="LF160" s="376"/>
      <c r="LG160" s="376"/>
      <c r="LH160" s="376"/>
      <c r="LI160" s="376"/>
    </row>
    <row r="161" spans="1:321" ht="30">
      <c r="D161" s="74">
        <v>4411</v>
      </c>
      <c r="E161" s="78" t="s">
        <v>326</v>
      </c>
      <c r="F161" s="104"/>
      <c r="G161" s="105"/>
      <c r="H161" s="105"/>
      <c r="I161" s="105"/>
      <c r="J161" s="105"/>
      <c r="K161" s="105"/>
      <c r="L161" s="105"/>
      <c r="M161" s="105"/>
      <c r="N161" s="105"/>
      <c r="O161" s="105"/>
      <c r="P161" s="105"/>
      <c r="Q161" s="106"/>
      <c r="R161" s="104"/>
      <c r="S161" s="105"/>
      <c r="T161" s="105"/>
      <c r="U161" s="105"/>
      <c r="V161" s="105"/>
      <c r="W161" s="105"/>
      <c r="X161" s="105"/>
      <c r="Y161" s="105"/>
      <c r="Z161" s="105"/>
      <c r="AA161" s="105"/>
      <c r="AB161" s="105"/>
      <c r="AC161" s="106"/>
      <c r="AD161" s="104"/>
      <c r="AE161" s="105"/>
      <c r="AF161" s="105"/>
      <c r="AG161" s="105"/>
      <c r="AH161" s="105"/>
      <c r="AI161" s="105"/>
      <c r="AJ161" s="105"/>
      <c r="AK161" s="105"/>
      <c r="AL161" s="105"/>
      <c r="AM161" s="105"/>
      <c r="AN161" s="105"/>
      <c r="AO161" s="106"/>
      <c r="AP161" s="104"/>
      <c r="AQ161" s="105"/>
      <c r="AR161" s="105"/>
      <c r="AS161" s="105"/>
      <c r="AT161" s="105"/>
      <c r="AU161" s="105"/>
      <c r="AV161" s="105"/>
      <c r="AW161" s="105"/>
      <c r="AX161" s="105"/>
      <c r="AY161" s="105"/>
      <c r="AZ161" s="105"/>
      <c r="BA161" s="106"/>
      <c r="BB161" s="104"/>
      <c r="BC161" s="105"/>
      <c r="BD161" s="105"/>
      <c r="BE161" s="105"/>
      <c r="BF161" s="105"/>
      <c r="BG161" s="105"/>
      <c r="BH161" s="105"/>
      <c r="BI161" s="105"/>
      <c r="BJ161" s="105"/>
      <c r="BK161" s="105"/>
      <c r="BL161" s="105"/>
      <c r="BM161" s="106"/>
      <c r="BN161" s="104"/>
      <c r="BO161" s="105"/>
      <c r="BP161" s="105"/>
      <c r="BQ161" s="105"/>
      <c r="BR161" s="105"/>
      <c r="BS161" s="105"/>
      <c r="BT161" s="105"/>
      <c r="BU161" s="105"/>
      <c r="BV161" s="105"/>
      <c r="BW161" s="105"/>
      <c r="BX161" s="105"/>
      <c r="BY161" s="106"/>
      <c r="BZ161" s="104"/>
      <c r="CA161" s="105"/>
      <c r="CB161" s="105"/>
      <c r="CC161" s="105"/>
      <c r="CD161" s="105"/>
      <c r="CE161" s="105"/>
      <c r="CF161" s="105"/>
      <c r="CG161" s="105"/>
      <c r="CH161" s="105"/>
      <c r="CI161" s="105"/>
      <c r="CJ161" s="105"/>
      <c r="CK161" s="105"/>
      <c r="CL161" s="104">
        <v>0</v>
      </c>
      <c r="CM161" s="105">
        <v>0</v>
      </c>
      <c r="CN161" s="105">
        <v>0</v>
      </c>
      <c r="CO161" s="105">
        <v>0</v>
      </c>
      <c r="CP161" s="105">
        <v>0</v>
      </c>
      <c r="CQ161" s="105">
        <v>0</v>
      </c>
      <c r="CR161" s="105">
        <v>0</v>
      </c>
      <c r="CS161" s="105">
        <v>0</v>
      </c>
      <c r="CT161" s="105">
        <v>0</v>
      </c>
      <c r="CU161" s="105">
        <v>0</v>
      </c>
      <c r="CV161" s="105">
        <v>0</v>
      </c>
      <c r="CW161" s="106">
        <v>0</v>
      </c>
      <c r="CX161" s="104">
        <v>0</v>
      </c>
      <c r="CY161" s="105">
        <v>0</v>
      </c>
      <c r="CZ161" s="105">
        <v>0</v>
      </c>
      <c r="DA161" s="105">
        <v>0</v>
      </c>
      <c r="DB161" s="105">
        <v>0</v>
      </c>
      <c r="DC161" s="105">
        <v>0</v>
      </c>
      <c r="DD161" s="105">
        <v>0</v>
      </c>
      <c r="DE161" s="105">
        <v>0</v>
      </c>
      <c r="DF161" s="105">
        <v>0</v>
      </c>
      <c r="DG161" s="105">
        <v>0</v>
      </c>
      <c r="DH161" s="105">
        <v>0</v>
      </c>
      <c r="DI161" s="106">
        <v>0</v>
      </c>
      <c r="DJ161" s="104">
        <v>1691.0099999999995</v>
      </c>
      <c r="DK161" s="105">
        <v>9313.43</v>
      </c>
      <c r="DL161" s="105">
        <v>4113.01</v>
      </c>
      <c r="DM161" s="105">
        <v>21506.959999999995</v>
      </c>
      <c r="DN161" s="105">
        <v>6491.63</v>
      </c>
      <c r="DO161" s="105">
        <v>21200</v>
      </c>
      <c r="DP161" s="105">
        <v>5391.0099999999993</v>
      </c>
      <c r="DQ161" s="105">
        <v>28625.75</v>
      </c>
      <c r="DR161" s="105">
        <v>11691.01</v>
      </c>
      <c r="DS161" s="105">
        <v>2000</v>
      </c>
      <c r="DT161" s="105">
        <v>3382.02</v>
      </c>
      <c r="DU161" s="106">
        <v>32094.169999999995</v>
      </c>
      <c r="DV161" s="337">
        <v>0</v>
      </c>
      <c r="DW161" s="337">
        <v>2769.0299999999997</v>
      </c>
      <c r="DX161" s="337">
        <v>8086.78</v>
      </c>
      <c r="DY161" s="337">
        <v>19604.96</v>
      </c>
      <c r="DZ161" s="370"/>
      <c r="EB161" s="373"/>
      <c r="EC161" s="373"/>
      <c r="ED161" s="373"/>
      <c r="EE161" s="373"/>
      <c r="EF161" s="373"/>
      <c r="EG161" s="373"/>
      <c r="EH161" s="376"/>
      <c r="EI161" s="376"/>
      <c r="EJ161" s="376"/>
      <c r="EK161" s="376"/>
      <c r="EL161" s="376"/>
      <c r="EM161" s="376"/>
      <c r="EN161" s="376"/>
      <c r="EO161" s="376"/>
      <c r="EP161" s="376"/>
      <c r="EQ161" s="376"/>
      <c r="ER161" s="376"/>
      <c r="ES161" s="376"/>
      <c r="ET161" s="376"/>
      <c r="EU161" s="376"/>
      <c r="EV161" s="376"/>
      <c r="EW161" s="376"/>
      <c r="EX161" s="376"/>
      <c r="EY161" s="376"/>
      <c r="EZ161" s="376"/>
      <c r="FA161" s="376"/>
      <c r="FB161" s="376"/>
      <c r="FC161" s="376"/>
      <c r="FD161" s="376"/>
      <c r="FE161" s="376"/>
      <c r="FF161" s="376"/>
      <c r="FG161" s="376"/>
      <c r="FH161" s="376"/>
      <c r="FI161" s="376"/>
      <c r="FJ161" s="376"/>
      <c r="FK161" s="376"/>
      <c r="FL161" s="376"/>
      <c r="FM161" s="376"/>
      <c r="FN161" s="376"/>
      <c r="FO161" s="376"/>
      <c r="FP161" s="376"/>
      <c r="FQ161" s="376"/>
      <c r="FR161" s="376"/>
      <c r="FS161" s="376"/>
      <c r="FT161" s="376"/>
      <c r="FU161" s="376"/>
      <c r="FV161" s="376"/>
      <c r="FW161" s="376"/>
      <c r="FX161" s="376"/>
      <c r="FY161" s="376"/>
      <c r="FZ161" s="376"/>
      <c r="GA161" s="376"/>
      <c r="GB161" s="376"/>
      <c r="GC161" s="376"/>
      <c r="GD161" s="376"/>
      <c r="GE161" s="376"/>
      <c r="GF161" s="376"/>
      <c r="GG161" s="376"/>
      <c r="GH161" s="376"/>
      <c r="GI161" s="376"/>
      <c r="GJ161" s="376"/>
      <c r="GK161" s="376"/>
      <c r="GL161" s="376"/>
      <c r="GM161" s="376"/>
      <c r="GN161" s="376"/>
      <c r="GO161" s="376"/>
      <c r="GP161" s="376"/>
      <c r="GQ161" s="376"/>
      <c r="GR161" s="376"/>
      <c r="GS161" s="376"/>
      <c r="GT161" s="376"/>
      <c r="GU161" s="376"/>
      <c r="GV161" s="376"/>
      <c r="GW161" s="376"/>
      <c r="GX161" s="376"/>
      <c r="GY161" s="376"/>
      <c r="GZ161" s="376"/>
      <c r="HA161" s="376"/>
      <c r="HB161" s="376"/>
      <c r="HC161" s="376"/>
      <c r="HD161" s="376"/>
      <c r="HE161" s="376"/>
      <c r="HF161" s="376"/>
      <c r="HG161" s="376"/>
      <c r="HH161" s="376"/>
      <c r="HI161" s="376"/>
      <c r="HJ161" s="376"/>
      <c r="HK161" s="376"/>
      <c r="HL161" s="376"/>
      <c r="HM161" s="376"/>
      <c r="HN161" s="376"/>
      <c r="HO161" s="376"/>
      <c r="HP161" s="376"/>
      <c r="HQ161" s="376"/>
      <c r="HR161" s="376"/>
      <c r="HS161" s="376"/>
      <c r="HT161" s="376"/>
      <c r="HU161" s="376"/>
      <c r="HV161" s="376"/>
      <c r="HW161" s="376"/>
      <c r="HX161" s="376"/>
      <c r="HY161" s="376"/>
      <c r="HZ161" s="376"/>
      <c r="IA161" s="376"/>
      <c r="IB161" s="376"/>
      <c r="IC161" s="376"/>
      <c r="ID161" s="376"/>
      <c r="IE161" s="376"/>
      <c r="IF161" s="376"/>
      <c r="IG161" s="376"/>
      <c r="IH161" s="376"/>
      <c r="II161" s="376"/>
      <c r="IJ161" s="376"/>
      <c r="IK161" s="376"/>
      <c r="IL161" s="376"/>
      <c r="IM161" s="376"/>
      <c r="IN161" s="376"/>
      <c r="IO161" s="376"/>
      <c r="IP161" s="376"/>
      <c r="IQ161" s="376"/>
      <c r="IR161" s="376"/>
      <c r="IS161" s="376"/>
      <c r="IT161" s="376"/>
      <c r="IU161" s="376"/>
      <c r="IV161" s="376"/>
      <c r="IW161" s="376"/>
      <c r="IX161" s="376"/>
      <c r="IY161" s="376"/>
      <c r="IZ161" s="376"/>
      <c r="JA161" s="376"/>
      <c r="JB161" s="376"/>
      <c r="JC161" s="376"/>
      <c r="JD161" s="376"/>
      <c r="JE161" s="376"/>
      <c r="JF161" s="376"/>
      <c r="JG161" s="376"/>
      <c r="JH161" s="376"/>
      <c r="JI161" s="376"/>
      <c r="JJ161" s="376"/>
      <c r="JK161" s="376"/>
      <c r="JL161" s="376"/>
      <c r="JM161" s="376"/>
      <c r="JN161" s="376"/>
      <c r="JO161" s="376"/>
      <c r="JP161" s="376"/>
      <c r="JQ161" s="376"/>
      <c r="JR161" s="376"/>
      <c r="JS161" s="376"/>
      <c r="JT161" s="376"/>
      <c r="JU161" s="376"/>
      <c r="JV161" s="376"/>
      <c r="JW161" s="376"/>
      <c r="JX161" s="376"/>
      <c r="JY161" s="376"/>
      <c r="JZ161" s="376"/>
      <c r="KA161" s="376"/>
      <c r="KB161" s="376"/>
      <c r="KC161" s="376"/>
      <c r="KD161" s="376"/>
      <c r="KE161" s="376"/>
      <c r="KF161" s="376"/>
      <c r="KG161" s="376"/>
      <c r="KH161" s="376"/>
      <c r="KI161" s="376"/>
      <c r="KJ161" s="376"/>
      <c r="KK161" s="376"/>
      <c r="KL161" s="376"/>
      <c r="KM161" s="376"/>
      <c r="KN161" s="376"/>
      <c r="KO161" s="376"/>
      <c r="KP161" s="376"/>
      <c r="KQ161" s="376"/>
      <c r="KR161" s="376"/>
      <c r="KS161" s="376"/>
      <c r="KT161" s="376"/>
      <c r="KU161" s="376"/>
      <c r="KV161" s="376"/>
      <c r="KW161" s="376"/>
      <c r="KX161" s="376"/>
      <c r="KY161" s="376"/>
      <c r="KZ161" s="376"/>
      <c r="LA161" s="376"/>
      <c r="LB161" s="376"/>
      <c r="LC161" s="376"/>
      <c r="LD161" s="376"/>
      <c r="LE161" s="376"/>
      <c r="LF161" s="376"/>
      <c r="LG161" s="376"/>
      <c r="LH161" s="376"/>
      <c r="LI161" s="376"/>
    </row>
    <row r="162" spans="1:321">
      <c r="D162" s="74">
        <v>4412</v>
      </c>
      <c r="E162" s="78" t="s">
        <v>328</v>
      </c>
      <c r="F162" s="104"/>
      <c r="G162" s="105"/>
      <c r="H162" s="105"/>
      <c r="I162" s="105"/>
      <c r="J162" s="105"/>
      <c r="K162" s="105"/>
      <c r="L162" s="105"/>
      <c r="M162" s="105"/>
      <c r="N162" s="105"/>
      <c r="O162" s="105"/>
      <c r="P162" s="105"/>
      <c r="Q162" s="106"/>
      <c r="R162" s="104"/>
      <c r="S162" s="105"/>
      <c r="T162" s="105"/>
      <c r="U162" s="105"/>
      <c r="V162" s="105"/>
      <c r="W162" s="105"/>
      <c r="X162" s="105"/>
      <c r="Y162" s="105"/>
      <c r="Z162" s="105"/>
      <c r="AA162" s="105"/>
      <c r="AB162" s="105"/>
      <c r="AC162" s="106"/>
      <c r="AD162" s="104"/>
      <c r="AE162" s="105"/>
      <c r="AF162" s="105"/>
      <c r="AG162" s="105"/>
      <c r="AH162" s="105"/>
      <c r="AI162" s="105"/>
      <c r="AJ162" s="105"/>
      <c r="AK162" s="105"/>
      <c r="AL162" s="105"/>
      <c r="AM162" s="105"/>
      <c r="AN162" s="105"/>
      <c r="AO162" s="106"/>
      <c r="AP162" s="104"/>
      <c r="AQ162" s="105"/>
      <c r="AR162" s="105"/>
      <c r="AS162" s="105"/>
      <c r="AT162" s="105"/>
      <c r="AU162" s="105"/>
      <c r="AV162" s="105"/>
      <c r="AW162" s="105"/>
      <c r="AX162" s="105"/>
      <c r="AY162" s="105"/>
      <c r="AZ162" s="105"/>
      <c r="BA162" s="106"/>
      <c r="BB162" s="104"/>
      <c r="BC162" s="105"/>
      <c r="BD162" s="105"/>
      <c r="BE162" s="105"/>
      <c r="BF162" s="105"/>
      <c r="BG162" s="105"/>
      <c r="BH162" s="105"/>
      <c r="BI162" s="105"/>
      <c r="BJ162" s="105"/>
      <c r="BK162" s="105"/>
      <c r="BL162" s="105"/>
      <c r="BM162" s="106"/>
      <c r="BN162" s="104"/>
      <c r="BO162" s="105"/>
      <c r="BP162" s="105"/>
      <c r="BQ162" s="105"/>
      <c r="BR162" s="105"/>
      <c r="BS162" s="105"/>
      <c r="BT162" s="105"/>
      <c r="BU162" s="105"/>
      <c r="BV162" s="105"/>
      <c r="BW162" s="105"/>
      <c r="BX162" s="105"/>
      <c r="BY162" s="106"/>
      <c r="BZ162" s="104"/>
      <c r="CA162" s="105"/>
      <c r="CB162" s="105"/>
      <c r="CC162" s="105"/>
      <c r="CD162" s="105"/>
      <c r="CE162" s="105"/>
      <c r="CF162" s="105"/>
      <c r="CG162" s="105"/>
      <c r="CH162" s="105"/>
      <c r="CI162" s="105"/>
      <c r="CJ162" s="105"/>
      <c r="CK162" s="105"/>
      <c r="CL162" s="104">
        <v>12.02</v>
      </c>
      <c r="CM162" s="105">
        <v>0</v>
      </c>
      <c r="CN162" s="105">
        <v>30226.03</v>
      </c>
      <c r="CO162" s="105">
        <v>15007.490000000002</v>
      </c>
      <c r="CP162" s="105">
        <v>225490.40000000002</v>
      </c>
      <c r="CQ162" s="105">
        <v>51444.079999999958</v>
      </c>
      <c r="CR162" s="105">
        <v>74478.399999999994</v>
      </c>
      <c r="CS162" s="105">
        <v>100268.87</v>
      </c>
      <c r="CT162" s="105">
        <v>138821.51</v>
      </c>
      <c r="CU162" s="105">
        <v>81485.640000000014</v>
      </c>
      <c r="CV162" s="105">
        <v>81667.290000000008</v>
      </c>
      <c r="CW162" s="106">
        <v>578627.45000000019</v>
      </c>
      <c r="CX162" s="104">
        <v>0</v>
      </c>
      <c r="CY162" s="105">
        <v>22379.27</v>
      </c>
      <c r="CZ162" s="105">
        <v>103653.71</v>
      </c>
      <c r="DA162" s="105">
        <v>20782.279999999992</v>
      </c>
      <c r="DB162" s="105">
        <v>89077.27</v>
      </c>
      <c r="DC162" s="105">
        <v>139274.37</v>
      </c>
      <c r="DD162" s="105">
        <v>62406.84</v>
      </c>
      <c r="DE162" s="105">
        <v>202667.74</v>
      </c>
      <c r="DF162" s="105">
        <v>49724.229999999996</v>
      </c>
      <c r="DG162" s="105">
        <v>60295.280000000006</v>
      </c>
      <c r="DH162" s="105">
        <v>279165.02</v>
      </c>
      <c r="DI162" s="106">
        <v>373073.87000000005</v>
      </c>
      <c r="DJ162" s="104">
        <v>0</v>
      </c>
      <c r="DK162" s="105">
        <v>43400</v>
      </c>
      <c r="DL162" s="105">
        <v>56179.9</v>
      </c>
      <c r="DM162" s="105">
        <v>65730</v>
      </c>
      <c r="DN162" s="105">
        <v>33304</v>
      </c>
      <c r="DO162" s="105">
        <v>192200</v>
      </c>
      <c r="DP162" s="105">
        <v>42500</v>
      </c>
      <c r="DQ162" s="105">
        <v>103100</v>
      </c>
      <c r="DR162" s="105">
        <v>12298.45</v>
      </c>
      <c r="DS162" s="105">
        <v>198096.49999999997</v>
      </c>
      <c r="DT162" s="105">
        <v>60128.959999999999</v>
      </c>
      <c r="DU162" s="106">
        <v>533061.85999999987</v>
      </c>
      <c r="DV162" s="337">
        <v>0</v>
      </c>
      <c r="DW162" s="337">
        <v>10000</v>
      </c>
      <c r="DX162" s="337">
        <v>77797.5</v>
      </c>
      <c r="DY162" s="337">
        <v>52400</v>
      </c>
      <c r="DZ162" s="370"/>
      <c r="EB162" s="373"/>
      <c r="EC162" s="373"/>
      <c r="ED162" s="373"/>
      <c r="EE162" s="373"/>
      <c r="EF162" s="373"/>
      <c r="EG162" s="373"/>
      <c r="EH162" s="376"/>
      <c r="EI162" s="376"/>
      <c r="EJ162" s="376"/>
      <c r="EK162" s="376"/>
      <c r="EL162" s="376"/>
      <c r="EM162" s="376"/>
      <c r="EN162" s="376"/>
      <c r="EO162" s="376"/>
      <c r="EP162" s="376"/>
      <c r="EQ162" s="376"/>
      <c r="ER162" s="376"/>
      <c r="ES162" s="376"/>
      <c r="ET162" s="376"/>
      <c r="EU162" s="376"/>
      <c r="EV162" s="376"/>
      <c r="EW162" s="376"/>
      <c r="EX162" s="376"/>
      <c r="EY162" s="376"/>
      <c r="EZ162" s="376"/>
      <c r="FA162" s="376"/>
      <c r="FB162" s="376"/>
      <c r="FC162" s="376"/>
      <c r="FD162" s="376"/>
      <c r="FE162" s="376"/>
      <c r="FF162" s="376"/>
      <c r="FG162" s="376"/>
      <c r="FH162" s="376"/>
      <c r="FI162" s="376"/>
      <c r="FJ162" s="376"/>
      <c r="FK162" s="376"/>
      <c r="FL162" s="376"/>
      <c r="FM162" s="376"/>
      <c r="FN162" s="376"/>
      <c r="FO162" s="376"/>
      <c r="FP162" s="376"/>
      <c r="FQ162" s="376"/>
      <c r="FR162" s="376"/>
      <c r="FS162" s="376"/>
      <c r="FT162" s="376"/>
      <c r="FU162" s="376"/>
      <c r="FV162" s="376"/>
      <c r="FW162" s="376"/>
      <c r="FX162" s="376"/>
      <c r="FY162" s="376"/>
      <c r="FZ162" s="376"/>
      <c r="GA162" s="376"/>
      <c r="GB162" s="376"/>
      <c r="GC162" s="376"/>
      <c r="GD162" s="376"/>
      <c r="GE162" s="376"/>
      <c r="GF162" s="376"/>
      <c r="GG162" s="376"/>
      <c r="GH162" s="376"/>
      <c r="GI162" s="376"/>
      <c r="GJ162" s="376"/>
      <c r="GK162" s="376"/>
      <c r="GL162" s="376"/>
      <c r="GM162" s="376"/>
      <c r="GN162" s="376"/>
      <c r="GO162" s="376"/>
      <c r="GP162" s="376"/>
      <c r="GQ162" s="376"/>
      <c r="GR162" s="376"/>
      <c r="GS162" s="376"/>
      <c r="GT162" s="376"/>
      <c r="GU162" s="376"/>
      <c r="GV162" s="376"/>
      <c r="GW162" s="376"/>
      <c r="GX162" s="376"/>
      <c r="GY162" s="376"/>
      <c r="GZ162" s="376"/>
      <c r="HA162" s="376"/>
      <c r="HB162" s="376"/>
      <c r="HC162" s="376"/>
      <c r="HD162" s="376"/>
      <c r="HE162" s="376"/>
      <c r="HF162" s="376"/>
      <c r="HG162" s="376"/>
      <c r="HH162" s="376"/>
      <c r="HI162" s="376"/>
      <c r="HJ162" s="376"/>
      <c r="HK162" s="376"/>
      <c r="HL162" s="376"/>
      <c r="HM162" s="376"/>
      <c r="HN162" s="376"/>
      <c r="HO162" s="376"/>
      <c r="HP162" s="376"/>
      <c r="HQ162" s="376"/>
      <c r="HR162" s="376"/>
      <c r="HS162" s="376"/>
      <c r="HT162" s="376"/>
      <c r="HU162" s="376"/>
      <c r="HV162" s="376"/>
      <c r="HW162" s="376"/>
      <c r="HX162" s="376"/>
      <c r="HY162" s="376"/>
      <c r="HZ162" s="376"/>
      <c r="IA162" s="376"/>
      <c r="IB162" s="376"/>
      <c r="IC162" s="376"/>
      <c r="ID162" s="376"/>
      <c r="IE162" s="376"/>
      <c r="IF162" s="376"/>
      <c r="IG162" s="376"/>
      <c r="IH162" s="376"/>
      <c r="II162" s="376"/>
      <c r="IJ162" s="376"/>
      <c r="IK162" s="376"/>
      <c r="IL162" s="376"/>
      <c r="IM162" s="376"/>
      <c r="IN162" s="376"/>
      <c r="IO162" s="376"/>
      <c r="IP162" s="376"/>
      <c r="IQ162" s="376"/>
      <c r="IR162" s="376"/>
      <c r="IS162" s="376"/>
      <c r="IT162" s="376"/>
      <c r="IU162" s="376"/>
      <c r="IV162" s="376"/>
      <c r="IW162" s="376"/>
      <c r="IX162" s="376"/>
      <c r="IY162" s="376"/>
      <c r="IZ162" s="376"/>
      <c r="JA162" s="376"/>
      <c r="JB162" s="376"/>
      <c r="JC162" s="376"/>
      <c r="JD162" s="376"/>
      <c r="JE162" s="376"/>
      <c r="JF162" s="376"/>
      <c r="JG162" s="376"/>
      <c r="JH162" s="376"/>
      <c r="JI162" s="376"/>
      <c r="JJ162" s="376"/>
      <c r="JK162" s="376"/>
      <c r="JL162" s="376"/>
      <c r="JM162" s="376"/>
      <c r="JN162" s="376"/>
      <c r="JO162" s="376"/>
      <c r="JP162" s="376"/>
      <c r="JQ162" s="376"/>
      <c r="JR162" s="376"/>
      <c r="JS162" s="376"/>
      <c r="JT162" s="376"/>
      <c r="JU162" s="376"/>
      <c r="JV162" s="376"/>
      <c r="JW162" s="376"/>
      <c r="JX162" s="376"/>
      <c r="JY162" s="376"/>
      <c r="JZ162" s="376"/>
      <c r="KA162" s="376"/>
      <c r="KB162" s="376"/>
      <c r="KC162" s="376"/>
      <c r="KD162" s="376"/>
      <c r="KE162" s="376"/>
      <c r="KF162" s="376"/>
      <c r="KG162" s="376"/>
      <c r="KH162" s="376"/>
      <c r="KI162" s="376"/>
      <c r="KJ162" s="376"/>
      <c r="KK162" s="376"/>
      <c r="KL162" s="376"/>
      <c r="KM162" s="376"/>
      <c r="KN162" s="376"/>
      <c r="KO162" s="376"/>
      <c r="KP162" s="376"/>
      <c r="KQ162" s="376"/>
      <c r="KR162" s="376"/>
      <c r="KS162" s="376"/>
      <c r="KT162" s="376"/>
      <c r="KU162" s="376"/>
      <c r="KV162" s="376"/>
      <c r="KW162" s="376"/>
      <c r="KX162" s="376"/>
      <c r="KY162" s="376"/>
      <c r="KZ162" s="376"/>
      <c r="LA162" s="376"/>
      <c r="LB162" s="376"/>
      <c r="LC162" s="376"/>
      <c r="LD162" s="376"/>
      <c r="LE162" s="376"/>
      <c r="LF162" s="376"/>
      <c r="LG162" s="376"/>
      <c r="LH162" s="376"/>
      <c r="LI162" s="376"/>
    </row>
    <row r="163" spans="1:321">
      <c r="D163" s="74">
        <v>4413</v>
      </c>
      <c r="E163" s="78" t="s">
        <v>330</v>
      </c>
      <c r="F163" s="104"/>
      <c r="G163" s="105"/>
      <c r="H163" s="105"/>
      <c r="I163" s="105"/>
      <c r="J163" s="105"/>
      <c r="K163" s="105"/>
      <c r="L163" s="105"/>
      <c r="M163" s="105"/>
      <c r="N163" s="105"/>
      <c r="O163" s="105"/>
      <c r="P163" s="105"/>
      <c r="Q163" s="106"/>
      <c r="R163" s="104"/>
      <c r="S163" s="105"/>
      <c r="T163" s="105"/>
      <c r="U163" s="105"/>
      <c r="V163" s="105"/>
      <c r="W163" s="105"/>
      <c r="X163" s="105"/>
      <c r="Y163" s="105"/>
      <c r="Z163" s="105"/>
      <c r="AA163" s="105"/>
      <c r="AB163" s="105"/>
      <c r="AC163" s="106"/>
      <c r="AD163" s="104"/>
      <c r="AE163" s="105"/>
      <c r="AF163" s="105"/>
      <c r="AG163" s="105"/>
      <c r="AH163" s="105"/>
      <c r="AI163" s="105"/>
      <c r="AJ163" s="105"/>
      <c r="AK163" s="105"/>
      <c r="AL163" s="105"/>
      <c r="AM163" s="105"/>
      <c r="AN163" s="105"/>
      <c r="AO163" s="106"/>
      <c r="AP163" s="104"/>
      <c r="AQ163" s="105"/>
      <c r="AR163" s="105"/>
      <c r="AS163" s="105"/>
      <c r="AT163" s="105"/>
      <c r="AU163" s="105"/>
      <c r="AV163" s="105"/>
      <c r="AW163" s="105"/>
      <c r="AX163" s="105"/>
      <c r="AY163" s="105"/>
      <c r="AZ163" s="105"/>
      <c r="BA163" s="106"/>
      <c r="BB163" s="104"/>
      <c r="BC163" s="105"/>
      <c r="BD163" s="105"/>
      <c r="BE163" s="105"/>
      <c r="BF163" s="105"/>
      <c r="BG163" s="105"/>
      <c r="BH163" s="105"/>
      <c r="BI163" s="105"/>
      <c r="BJ163" s="105"/>
      <c r="BK163" s="105"/>
      <c r="BL163" s="105"/>
      <c r="BM163" s="106"/>
      <c r="BN163" s="104"/>
      <c r="BO163" s="105"/>
      <c r="BP163" s="105"/>
      <c r="BQ163" s="105"/>
      <c r="BR163" s="105"/>
      <c r="BS163" s="105"/>
      <c r="BT163" s="105"/>
      <c r="BU163" s="105"/>
      <c r="BV163" s="105"/>
      <c r="BW163" s="105"/>
      <c r="BX163" s="105"/>
      <c r="BY163" s="106"/>
      <c r="BZ163" s="104"/>
      <c r="CA163" s="105"/>
      <c r="CB163" s="105"/>
      <c r="CC163" s="105"/>
      <c r="CD163" s="105"/>
      <c r="CE163" s="105"/>
      <c r="CF163" s="105"/>
      <c r="CG163" s="105"/>
      <c r="CH163" s="105"/>
      <c r="CI163" s="105"/>
      <c r="CJ163" s="105"/>
      <c r="CK163" s="105"/>
      <c r="CL163" s="104">
        <v>93855.349999999991</v>
      </c>
      <c r="CM163" s="105">
        <v>23663.710000000003</v>
      </c>
      <c r="CN163" s="105">
        <v>293243.46999999997</v>
      </c>
      <c r="CO163" s="105">
        <v>282990.63999999996</v>
      </c>
      <c r="CP163" s="105">
        <v>10496.16</v>
      </c>
      <c r="CQ163" s="105">
        <v>25738.059999999998</v>
      </c>
      <c r="CR163" s="105">
        <v>12980</v>
      </c>
      <c r="CS163" s="105">
        <v>327258.42</v>
      </c>
      <c r="CT163" s="105">
        <v>228386.38000000003</v>
      </c>
      <c r="CU163" s="105">
        <v>65713.599999999991</v>
      </c>
      <c r="CV163" s="105">
        <v>38780.81</v>
      </c>
      <c r="CW163" s="106">
        <v>536308.37999999989</v>
      </c>
      <c r="CX163" s="104">
        <v>0</v>
      </c>
      <c r="CY163" s="105">
        <v>228499</v>
      </c>
      <c r="CZ163" s="105">
        <v>188928.97</v>
      </c>
      <c r="DA163" s="105">
        <v>2083.33</v>
      </c>
      <c r="DB163" s="105">
        <v>0</v>
      </c>
      <c r="DC163" s="105">
        <v>15662.42</v>
      </c>
      <c r="DD163" s="105">
        <v>79691.94</v>
      </c>
      <c r="DE163" s="105">
        <v>80534.689999999988</v>
      </c>
      <c r="DF163" s="105">
        <v>67662.14</v>
      </c>
      <c r="DG163" s="105">
        <v>25612.17</v>
      </c>
      <c r="DH163" s="105">
        <v>1314.03</v>
      </c>
      <c r="DI163" s="106">
        <v>154939.32999999996</v>
      </c>
      <c r="DJ163" s="104">
        <v>0</v>
      </c>
      <c r="DK163" s="105">
        <v>49938.559999999998</v>
      </c>
      <c r="DL163" s="105">
        <v>42708.33</v>
      </c>
      <c r="DM163" s="105">
        <v>208.33</v>
      </c>
      <c r="DN163" s="105">
        <v>67464.479999999996</v>
      </c>
      <c r="DO163" s="105">
        <v>117658.33</v>
      </c>
      <c r="DP163" s="105">
        <v>127220.46</v>
      </c>
      <c r="DQ163" s="105">
        <v>46610.250000000007</v>
      </c>
      <c r="DR163" s="105">
        <v>39085.33</v>
      </c>
      <c r="DS163" s="105">
        <v>42332.42</v>
      </c>
      <c r="DT163" s="105">
        <v>182946.09</v>
      </c>
      <c r="DU163" s="106">
        <v>330159.72000000009</v>
      </c>
      <c r="DV163" s="337">
        <v>13258.73</v>
      </c>
      <c r="DW163" s="337">
        <v>1846991.28</v>
      </c>
      <c r="DX163" s="337">
        <v>62776.69</v>
      </c>
      <c r="DY163" s="337">
        <v>36323.75</v>
      </c>
      <c r="DZ163" s="370"/>
      <c r="EB163" s="373"/>
      <c r="EC163" s="373"/>
      <c r="ED163" s="373"/>
      <c r="EE163" s="373"/>
      <c r="EF163" s="373"/>
      <c r="EG163" s="373"/>
      <c r="EH163" s="376"/>
      <c r="EI163" s="376"/>
      <c r="EJ163" s="376"/>
      <c r="EK163" s="376"/>
      <c r="EL163" s="376"/>
      <c r="EM163" s="376"/>
      <c r="EN163" s="376"/>
      <c r="EO163" s="376"/>
      <c r="EP163" s="376"/>
      <c r="EQ163" s="376"/>
      <c r="ER163" s="376"/>
      <c r="ES163" s="376"/>
      <c r="ET163" s="376"/>
      <c r="EU163" s="376"/>
      <c r="EV163" s="376"/>
      <c r="EW163" s="376"/>
      <c r="EX163" s="376"/>
      <c r="EY163" s="376"/>
      <c r="EZ163" s="376"/>
      <c r="FA163" s="376"/>
      <c r="FB163" s="376"/>
      <c r="FC163" s="376"/>
      <c r="FD163" s="376"/>
      <c r="FE163" s="376"/>
      <c r="FF163" s="376"/>
      <c r="FG163" s="376"/>
      <c r="FH163" s="376"/>
      <c r="FI163" s="376"/>
      <c r="FJ163" s="376"/>
      <c r="FK163" s="376"/>
      <c r="FL163" s="376"/>
      <c r="FM163" s="376"/>
      <c r="FN163" s="376"/>
      <c r="FO163" s="376"/>
      <c r="FP163" s="376"/>
      <c r="FQ163" s="376"/>
      <c r="FR163" s="376"/>
      <c r="FS163" s="376"/>
      <c r="FT163" s="376"/>
      <c r="FU163" s="376"/>
      <c r="FV163" s="376"/>
      <c r="FW163" s="376"/>
      <c r="FX163" s="376"/>
      <c r="FY163" s="376"/>
      <c r="FZ163" s="376"/>
      <c r="GA163" s="376"/>
      <c r="GB163" s="376"/>
      <c r="GC163" s="376"/>
      <c r="GD163" s="376"/>
      <c r="GE163" s="376"/>
      <c r="GF163" s="376"/>
      <c r="GG163" s="376"/>
      <c r="GH163" s="376"/>
      <c r="GI163" s="376"/>
      <c r="GJ163" s="376"/>
      <c r="GK163" s="376"/>
      <c r="GL163" s="376"/>
      <c r="GM163" s="376"/>
      <c r="GN163" s="376"/>
      <c r="GO163" s="376"/>
      <c r="GP163" s="376"/>
      <c r="GQ163" s="376"/>
      <c r="GR163" s="376"/>
      <c r="GS163" s="376"/>
      <c r="GT163" s="376"/>
      <c r="GU163" s="376"/>
      <c r="GV163" s="376"/>
      <c r="GW163" s="376"/>
      <c r="GX163" s="376"/>
      <c r="GY163" s="376"/>
      <c r="GZ163" s="376"/>
      <c r="HA163" s="376"/>
      <c r="HB163" s="376"/>
      <c r="HC163" s="376"/>
      <c r="HD163" s="376"/>
      <c r="HE163" s="376"/>
      <c r="HF163" s="376"/>
      <c r="HG163" s="376"/>
      <c r="HH163" s="376"/>
      <c r="HI163" s="376"/>
      <c r="HJ163" s="376"/>
      <c r="HK163" s="376"/>
      <c r="HL163" s="376"/>
      <c r="HM163" s="376"/>
      <c r="HN163" s="376"/>
      <c r="HO163" s="376"/>
      <c r="HP163" s="376"/>
      <c r="HQ163" s="376"/>
      <c r="HR163" s="376"/>
      <c r="HS163" s="376"/>
      <c r="HT163" s="376"/>
      <c r="HU163" s="376"/>
      <c r="HV163" s="376"/>
      <c r="HW163" s="376"/>
      <c r="HX163" s="376"/>
      <c r="HY163" s="376"/>
      <c r="HZ163" s="376"/>
      <c r="IA163" s="376"/>
      <c r="IB163" s="376"/>
      <c r="IC163" s="376"/>
      <c r="ID163" s="376"/>
      <c r="IE163" s="376"/>
      <c r="IF163" s="376"/>
      <c r="IG163" s="376"/>
      <c r="IH163" s="376"/>
      <c r="II163" s="376"/>
      <c r="IJ163" s="376"/>
      <c r="IK163" s="376"/>
      <c r="IL163" s="376"/>
      <c r="IM163" s="376"/>
      <c r="IN163" s="376"/>
      <c r="IO163" s="376"/>
      <c r="IP163" s="376"/>
      <c r="IQ163" s="376"/>
      <c r="IR163" s="376"/>
      <c r="IS163" s="376"/>
      <c r="IT163" s="376"/>
      <c r="IU163" s="376"/>
      <c r="IV163" s="376"/>
      <c r="IW163" s="376"/>
      <c r="IX163" s="376"/>
      <c r="IY163" s="376"/>
      <c r="IZ163" s="376"/>
      <c r="JA163" s="376"/>
      <c r="JB163" s="376"/>
      <c r="JC163" s="376"/>
      <c r="JD163" s="376"/>
      <c r="JE163" s="376"/>
      <c r="JF163" s="376"/>
      <c r="JG163" s="376"/>
      <c r="JH163" s="376"/>
      <c r="JI163" s="376"/>
      <c r="JJ163" s="376"/>
      <c r="JK163" s="376"/>
      <c r="JL163" s="376"/>
      <c r="JM163" s="376"/>
      <c r="JN163" s="376"/>
      <c r="JO163" s="376"/>
      <c r="JP163" s="376"/>
      <c r="JQ163" s="376"/>
      <c r="JR163" s="376"/>
      <c r="JS163" s="376"/>
      <c r="JT163" s="376"/>
      <c r="JU163" s="376"/>
      <c r="JV163" s="376"/>
      <c r="JW163" s="376"/>
      <c r="JX163" s="376"/>
      <c r="JY163" s="376"/>
      <c r="JZ163" s="376"/>
      <c r="KA163" s="376"/>
      <c r="KB163" s="376"/>
      <c r="KC163" s="376"/>
      <c r="KD163" s="376"/>
      <c r="KE163" s="376"/>
      <c r="KF163" s="376"/>
      <c r="KG163" s="376"/>
      <c r="KH163" s="376"/>
      <c r="KI163" s="376"/>
      <c r="KJ163" s="376"/>
      <c r="KK163" s="376"/>
      <c r="KL163" s="376"/>
      <c r="KM163" s="376"/>
      <c r="KN163" s="376"/>
      <c r="KO163" s="376"/>
      <c r="KP163" s="376"/>
      <c r="KQ163" s="376"/>
      <c r="KR163" s="376"/>
      <c r="KS163" s="376"/>
      <c r="KT163" s="376"/>
      <c r="KU163" s="376"/>
      <c r="KV163" s="376"/>
      <c r="KW163" s="376"/>
      <c r="KX163" s="376"/>
      <c r="KY163" s="376"/>
      <c r="KZ163" s="376"/>
      <c r="LA163" s="376"/>
      <c r="LB163" s="376"/>
      <c r="LC163" s="376"/>
      <c r="LD163" s="376"/>
      <c r="LE163" s="376"/>
      <c r="LF163" s="376"/>
      <c r="LG163" s="376"/>
      <c r="LH163" s="376"/>
      <c r="LI163" s="376"/>
    </row>
    <row r="164" spans="1:321">
      <c r="D164" s="74">
        <v>4414</v>
      </c>
      <c r="E164" s="78" t="s">
        <v>332</v>
      </c>
      <c r="F164" s="104"/>
      <c r="G164" s="105"/>
      <c r="H164" s="105"/>
      <c r="I164" s="105"/>
      <c r="J164" s="105"/>
      <c r="K164" s="105"/>
      <c r="L164" s="105"/>
      <c r="M164" s="105"/>
      <c r="N164" s="105"/>
      <c r="O164" s="105"/>
      <c r="P164" s="105"/>
      <c r="Q164" s="106"/>
      <c r="R164" s="104"/>
      <c r="S164" s="105"/>
      <c r="T164" s="105"/>
      <c r="U164" s="105"/>
      <c r="V164" s="105"/>
      <c r="W164" s="105"/>
      <c r="X164" s="105"/>
      <c r="Y164" s="105"/>
      <c r="Z164" s="105"/>
      <c r="AA164" s="105"/>
      <c r="AB164" s="105"/>
      <c r="AC164" s="106"/>
      <c r="AD164" s="104"/>
      <c r="AE164" s="105"/>
      <c r="AF164" s="105"/>
      <c r="AG164" s="105"/>
      <c r="AH164" s="105"/>
      <c r="AI164" s="105"/>
      <c r="AJ164" s="105"/>
      <c r="AK164" s="105"/>
      <c r="AL164" s="105"/>
      <c r="AM164" s="105"/>
      <c r="AN164" s="105"/>
      <c r="AO164" s="106"/>
      <c r="AP164" s="104"/>
      <c r="AQ164" s="105"/>
      <c r="AR164" s="105"/>
      <c r="AS164" s="105"/>
      <c r="AT164" s="105"/>
      <c r="AU164" s="105"/>
      <c r="AV164" s="105"/>
      <c r="AW164" s="105"/>
      <c r="AX164" s="105"/>
      <c r="AY164" s="105"/>
      <c r="AZ164" s="105"/>
      <c r="BA164" s="106"/>
      <c r="BB164" s="104"/>
      <c r="BC164" s="105"/>
      <c r="BD164" s="105"/>
      <c r="BE164" s="105"/>
      <c r="BF164" s="105"/>
      <c r="BG164" s="105"/>
      <c r="BH164" s="105"/>
      <c r="BI164" s="105"/>
      <c r="BJ164" s="105"/>
      <c r="BK164" s="105"/>
      <c r="BL164" s="105"/>
      <c r="BM164" s="106"/>
      <c r="BN164" s="104"/>
      <c r="BO164" s="105"/>
      <c r="BP164" s="105"/>
      <c r="BQ164" s="105"/>
      <c r="BR164" s="105"/>
      <c r="BS164" s="105"/>
      <c r="BT164" s="105"/>
      <c r="BU164" s="105"/>
      <c r="BV164" s="105"/>
      <c r="BW164" s="105"/>
      <c r="BX164" s="105"/>
      <c r="BY164" s="106"/>
      <c r="BZ164" s="104"/>
      <c r="CA164" s="105"/>
      <c r="CB164" s="105"/>
      <c r="CC164" s="105"/>
      <c r="CD164" s="105"/>
      <c r="CE164" s="105"/>
      <c r="CF164" s="105"/>
      <c r="CG164" s="105"/>
      <c r="CH164" s="105"/>
      <c r="CI164" s="105"/>
      <c r="CJ164" s="105"/>
      <c r="CK164" s="105"/>
      <c r="CL164" s="104">
        <v>0</v>
      </c>
      <c r="CM164" s="105">
        <v>0</v>
      </c>
      <c r="CN164" s="105">
        <v>12315.5</v>
      </c>
      <c r="CO164" s="105">
        <v>45851.06</v>
      </c>
      <c r="CP164" s="105">
        <v>38875.64</v>
      </c>
      <c r="CQ164" s="105">
        <v>60705.099999999991</v>
      </c>
      <c r="CR164" s="105">
        <v>69712.889999999985</v>
      </c>
      <c r="CS164" s="105">
        <v>18895</v>
      </c>
      <c r="CT164" s="105">
        <v>3560</v>
      </c>
      <c r="CU164" s="105">
        <v>89302</v>
      </c>
      <c r="CV164" s="105">
        <v>46575.31</v>
      </c>
      <c r="CW164" s="106">
        <v>218073.42000000004</v>
      </c>
      <c r="CX164" s="104">
        <v>0</v>
      </c>
      <c r="CY164" s="105">
        <v>0</v>
      </c>
      <c r="CZ164" s="105">
        <v>742.5</v>
      </c>
      <c r="DA164" s="105">
        <v>29402.079999999994</v>
      </c>
      <c r="DB164" s="105">
        <v>98636.09</v>
      </c>
      <c r="DC164" s="105">
        <v>15568.07</v>
      </c>
      <c r="DD164" s="105">
        <v>105222.57</v>
      </c>
      <c r="DE164" s="105">
        <v>20169.400000000001</v>
      </c>
      <c r="DF164" s="105">
        <v>32471.01</v>
      </c>
      <c r="DG164" s="105">
        <v>113821.04</v>
      </c>
      <c r="DH164" s="105">
        <v>51916.670000000013</v>
      </c>
      <c r="DI164" s="106">
        <v>104331.19999999998</v>
      </c>
      <c r="DJ164" s="104">
        <v>0</v>
      </c>
      <c r="DK164" s="105">
        <v>51282.8</v>
      </c>
      <c r="DL164" s="105">
        <v>47796.17</v>
      </c>
      <c r="DM164" s="105">
        <v>107260.9</v>
      </c>
      <c r="DN164" s="105">
        <v>109820.15000000001</v>
      </c>
      <c r="DO164" s="105">
        <v>55683.25</v>
      </c>
      <c r="DP164" s="105">
        <v>72254.22</v>
      </c>
      <c r="DQ164" s="105">
        <v>48965.95</v>
      </c>
      <c r="DR164" s="105">
        <v>80900.41</v>
      </c>
      <c r="DS164" s="105">
        <v>59083.34</v>
      </c>
      <c r="DT164" s="105">
        <v>18761.45</v>
      </c>
      <c r="DU164" s="106">
        <v>322130.56999999995</v>
      </c>
      <c r="DV164" s="337">
        <v>0</v>
      </c>
      <c r="DW164" s="337">
        <v>4237.8500000000004</v>
      </c>
      <c r="DX164" s="337">
        <v>6677.17</v>
      </c>
      <c r="DY164" s="337">
        <v>17567.04</v>
      </c>
      <c r="DZ164" s="370"/>
      <c r="EB164" s="373"/>
      <c r="EC164" s="373"/>
      <c r="ED164" s="373"/>
      <c r="EE164" s="373"/>
      <c r="EF164" s="373"/>
      <c r="EG164" s="373"/>
      <c r="EH164" s="376"/>
      <c r="EI164" s="376"/>
      <c r="EJ164" s="376"/>
      <c r="EK164" s="376"/>
      <c r="EL164" s="376"/>
      <c r="EM164" s="376"/>
      <c r="EN164" s="376"/>
      <c r="EO164" s="376"/>
      <c r="EP164" s="376"/>
      <c r="EQ164" s="376"/>
      <c r="ER164" s="376"/>
      <c r="ES164" s="376"/>
      <c r="ET164" s="376"/>
      <c r="EU164" s="376"/>
      <c r="EV164" s="376"/>
      <c r="EW164" s="376"/>
      <c r="EX164" s="376"/>
      <c r="EY164" s="376"/>
      <c r="EZ164" s="376"/>
      <c r="FA164" s="376"/>
      <c r="FB164" s="376"/>
      <c r="FC164" s="376"/>
      <c r="FD164" s="376"/>
      <c r="FE164" s="376"/>
      <c r="FF164" s="376"/>
      <c r="FG164" s="376"/>
      <c r="FH164" s="376"/>
      <c r="FI164" s="376"/>
      <c r="FJ164" s="376"/>
      <c r="FK164" s="376"/>
      <c r="FL164" s="376"/>
      <c r="FM164" s="376"/>
      <c r="FN164" s="376"/>
      <c r="FO164" s="376"/>
      <c r="FP164" s="376"/>
      <c r="FQ164" s="376"/>
      <c r="FR164" s="376"/>
      <c r="FS164" s="376"/>
      <c r="FT164" s="376"/>
      <c r="FU164" s="376"/>
      <c r="FV164" s="376"/>
      <c r="FW164" s="376"/>
      <c r="FX164" s="376"/>
      <c r="FY164" s="376"/>
      <c r="FZ164" s="376"/>
      <c r="GA164" s="376"/>
      <c r="GB164" s="376"/>
      <c r="GC164" s="376"/>
      <c r="GD164" s="376"/>
      <c r="GE164" s="376"/>
      <c r="GF164" s="376"/>
      <c r="GG164" s="376"/>
      <c r="GH164" s="376"/>
      <c r="GI164" s="376"/>
      <c r="GJ164" s="376"/>
      <c r="GK164" s="376"/>
      <c r="GL164" s="376"/>
      <c r="GM164" s="376"/>
      <c r="GN164" s="376"/>
      <c r="GO164" s="376"/>
      <c r="GP164" s="376"/>
      <c r="GQ164" s="376"/>
      <c r="GR164" s="376"/>
      <c r="GS164" s="376"/>
      <c r="GT164" s="376"/>
      <c r="GU164" s="376"/>
      <c r="GV164" s="376"/>
      <c r="GW164" s="376"/>
      <c r="GX164" s="376"/>
      <c r="GY164" s="376"/>
      <c r="GZ164" s="376"/>
      <c r="HA164" s="376"/>
      <c r="HB164" s="376"/>
      <c r="HC164" s="376"/>
      <c r="HD164" s="376"/>
      <c r="HE164" s="376"/>
      <c r="HF164" s="376"/>
      <c r="HG164" s="376"/>
      <c r="HH164" s="376"/>
      <c r="HI164" s="376"/>
      <c r="HJ164" s="376"/>
      <c r="HK164" s="376"/>
      <c r="HL164" s="376"/>
      <c r="HM164" s="376"/>
      <c r="HN164" s="376"/>
      <c r="HO164" s="376"/>
      <c r="HP164" s="376"/>
      <c r="HQ164" s="376"/>
      <c r="HR164" s="376"/>
      <c r="HS164" s="376"/>
      <c r="HT164" s="376"/>
      <c r="HU164" s="376"/>
      <c r="HV164" s="376"/>
      <c r="HW164" s="376"/>
      <c r="HX164" s="376"/>
      <c r="HY164" s="376"/>
      <c r="HZ164" s="376"/>
      <c r="IA164" s="376"/>
      <c r="IB164" s="376"/>
      <c r="IC164" s="376"/>
      <c r="ID164" s="376"/>
      <c r="IE164" s="376"/>
      <c r="IF164" s="376"/>
      <c r="IG164" s="376"/>
      <c r="IH164" s="376"/>
      <c r="II164" s="376"/>
      <c r="IJ164" s="376"/>
      <c r="IK164" s="376"/>
      <c r="IL164" s="376"/>
      <c r="IM164" s="376"/>
      <c r="IN164" s="376"/>
      <c r="IO164" s="376"/>
      <c r="IP164" s="376"/>
      <c r="IQ164" s="376"/>
      <c r="IR164" s="376"/>
      <c r="IS164" s="376"/>
      <c r="IT164" s="376"/>
      <c r="IU164" s="376"/>
      <c r="IV164" s="376"/>
      <c r="IW164" s="376"/>
      <c r="IX164" s="376"/>
      <c r="IY164" s="376"/>
      <c r="IZ164" s="376"/>
      <c r="JA164" s="376"/>
      <c r="JB164" s="376"/>
      <c r="JC164" s="376"/>
      <c r="JD164" s="376"/>
      <c r="JE164" s="376"/>
      <c r="JF164" s="376"/>
      <c r="JG164" s="376"/>
      <c r="JH164" s="376"/>
      <c r="JI164" s="376"/>
      <c r="JJ164" s="376"/>
      <c r="JK164" s="376"/>
      <c r="JL164" s="376"/>
      <c r="JM164" s="376"/>
      <c r="JN164" s="376"/>
      <c r="JO164" s="376"/>
      <c r="JP164" s="376"/>
      <c r="JQ164" s="376"/>
      <c r="JR164" s="376"/>
      <c r="JS164" s="376"/>
      <c r="JT164" s="376"/>
      <c r="JU164" s="376"/>
      <c r="JV164" s="376"/>
      <c r="JW164" s="376"/>
      <c r="JX164" s="376"/>
      <c r="JY164" s="376"/>
      <c r="JZ164" s="376"/>
      <c r="KA164" s="376"/>
      <c r="KB164" s="376"/>
      <c r="KC164" s="376"/>
      <c r="KD164" s="376"/>
      <c r="KE164" s="376"/>
      <c r="KF164" s="376"/>
      <c r="KG164" s="376"/>
      <c r="KH164" s="376"/>
      <c r="KI164" s="376"/>
      <c r="KJ164" s="376"/>
      <c r="KK164" s="376"/>
      <c r="KL164" s="376"/>
      <c r="KM164" s="376"/>
      <c r="KN164" s="376"/>
      <c r="KO164" s="376"/>
      <c r="KP164" s="376"/>
      <c r="KQ164" s="376"/>
      <c r="KR164" s="376"/>
      <c r="KS164" s="376"/>
      <c r="KT164" s="376"/>
      <c r="KU164" s="376"/>
      <c r="KV164" s="376"/>
      <c r="KW164" s="376"/>
      <c r="KX164" s="376"/>
      <c r="KY164" s="376"/>
      <c r="KZ164" s="376"/>
      <c r="LA164" s="376"/>
      <c r="LB164" s="376"/>
      <c r="LC164" s="376"/>
      <c r="LD164" s="376"/>
      <c r="LE164" s="376"/>
      <c r="LF164" s="376"/>
      <c r="LG164" s="376"/>
      <c r="LH164" s="376"/>
      <c r="LI164" s="376"/>
    </row>
    <row r="165" spans="1:321">
      <c r="D165" s="74">
        <v>4415</v>
      </c>
      <c r="E165" s="78" t="s">
        <v>334</v>
      </c>
      <c r="F165" s="104"/>
      <c r="G165" s="105"/>
      <c r="H165" s="105"/>
      <c r="I165" s="105"/>
      <c r="J165" s="105"/>
      <c r="K165" s="105"/>
      <c r="L165" s="105"/>
      <c r="M165" s="105"/>
      <c r="N165" s="105"/>
      <c r="O165" s="105"/>
      <c r="P165" s="105"/>
      <c r="Q165" s="106"/>
      <c r="R165" s="104"/>
      <c r="S165" s="105"/>
      <c r="T165" s="105"/>
      <c r="U165" s="105"/>
      <c r="V165" s="105"/>
      <c r="W165" s="105"/>
      <c r="X165" s="105"/>
      <c r="Y165" s="105"/>
      <c r="Z165" s="105"/>
      <c r="AA165" s="105"/>
      <c r="AB165" s="105"/>
      <c r="AC165" s="106"/>
      <c r="AD165" s="104"/>
      <c r="AE165" s="105"/>
      <c r="AF165" s="105"/>
      <c r="AG165" s="105"/>
      <c r="AH165" s="105"/>
      <c r="AI165" s="105"/>
      <c r="AJ165" s="105"/>
      <c r="AK165" s="105"/>
      <c r="AL165" s="105"/>
      <c r="AM165" s="105"/>
      <c r="AN165" s="105"/>
      <c r="AO165" s="106"/>
      <c r="AP165" s="104"/>
      <c r="AQ165" s="105"/>
      <c r="AR165" s="105"/>
      <c r="AS165" s="105"/>
      <c r="AT165" s="105"/>
      <c r="AU165" s="105"/>
      <c r="AV165" s="105"/>
      <c r="AW165" s="105"/>
      <c r="AX165" s="105"/>
      <c r="AY165" s="105"/>
      <c r="AZ165" s="105"/>
      <c r="BA165" s="106"/>
      <c r="BB165" s="104"/>
      <c r="BC165" s="105"/>
      <c r="BD165" s="105"/>
      <c r="BE165" s="105"/>
      <c r="BF165" s="105"/>
      <c r="BG165" s="105"/>
      <c r="BH165" s="105"/>
      <c r="BI165" s="105"/>
      <c r="BJ165" s="105"/>
      <c r="BK165" s="105"/>
      <c r="BL165" s="105"/>
      <c r="BM165" s="106"/>
      <c r="BN165" s="104"/>
      <c r="BO165" s="105"/>
      <c r="BP165" s="105"/>
      <c r="BQ165" s="105"/>
      <c r="BR165" s="105"/>
      <c r="BS165" s="105"/>
      <c r="BT165" s="105"/>
      <c r="BU165" s="105"/>
      <c r="BV165" s="105"/>
      <c r="BW165" s="105"/>
      <c r="BX165" s="105"/>
      <c r="BY165" s="106"/>
      <c r="BZ165" s="104"/>
      <c r="CA165" s="105"/>
      <c r="CB165" s="105"/>
      <c r="CC165" s="105"/>
      <c r="CD165" s="105"/>
      <c r="CE165" s="105"/>
      <c r="CF165" s="105"/>
      <c r="CG165" s="105"/>
      <c r="CH165" s="105"/>
      <c r="CI165" s="105"/>
      <c r="CJ165" s="105"/>
      <c r="CK165" s="105"/>
      <c r="CL165" s="104">
        <v>55698.119999999995</v>
      </c>
      <c r="CM165" s="105">
        <v>54286.359999999993</v>
      </c>
      <c r="CN165" s="105">
        <v>169744.78999999998</v>
      </c>
      <c r="CO165" s="105">
        <v>284790.03000000154</v>
      </c>
      <c r="CP165" s="105">
        <v>116365.64999999997</v>
      </c>
      <c r="CQ165" s="105">
        <v>121538.83000000003</v>
      </c>
      <c r="CR165" s="105">
        <v>205337.74000000005</v>
      </c>
      <c r="CS165" s="105">
        <v>347666.56</v>
      </c>
      <c r="CT165" s="105">
        <v>441247.23999999987</v>
      </c>
      <c r="CU165" s="105">
        <v>319322.41999999993</v>
      </c>
      <c r="CV165" s="105">
        <v>160901.00999999998</v>
      </c>
      <c r="CW165" s="106">
        <v>3051702.310000001</v>
      </c>
      <c r="CX165" s="104">
        <v>7906.58</v>
      </c>
      <c r="CY165" s="105">
        <v>93612.669999999765</v>
      </c>
      <c r="CZ165" s="105">
        <v>88391.78</v>
      </c>
      <c r="DA165" s="105">
        <v>277075.80999999994</v>
      </c>
      <c r="DB165" s="105">
        <v>320405.96000000002</v>
      </c>
      <c r="DC165" s="105">
        <v>567005.84</v>
      </c>
      <c r="DD165" s="105">
        <v>164890.24999999997</v>
      </c>
      <c r="DE165" s="105">
        <v>664939.1100000001</v>
      </c>
      <c r="DF165" s="105">
        <v>304850.76000000007</v>
      </c>
      <c r="DG165" s="105">
        <v>1421908.0799999991</v>
      </c>
      <c r="DH165" s="105">
        <v>1251630.3900000001</v>
      </c>
      <c r="DI165" s="106">
        <v>5222510.1099999957</v>
      </c>
      <c r="DJ165" s="104">
        <v>53324.730000000018</v>
      </c>
      <c r="DK165" s="105">
        <v>59601.920000000006</v>
      </c>
      <c r="DL165" s="105">
        <v>1060919.2200000025</v>
      </c>
      <c r="DM165" s="105">
        <v>213284.43999999997</v>
      </c>
      <c r="DN165" s="105">
        <v>465248.7699999999</v>
      </c>
      <c r="DO165" s="105">
        <v>367759.69999999995</v>
      </c>
      <c r="DP165" s="105">
        <v>406161.24999999983</v>
      </c>
      <c r="DQ165" s="105">
        <v>1120390.2799999998</v>
      </c>
      <c r="DR165" s="105">
        <v>921270.44999999949</v>
      </c>
      <c r="DS165" s="105">
        <v>1095442.6099999999</v>
      </c>
      <c r="DT165" s="105">
        <v>322216.67999999964</v>
      </c>
      <c r="DU165" s="106">
        <v>6592706.4799999958</v>
      </c>
      <c r="DV165" s="337">
        <v>512069.65000000014</v>
      </c>
      <c r="DW165" s="337">
        <v>520701.73</v>
      </c>
      <c r="DX165" s="337">
        <v>1302616.3999999997</v>
      </c>
      <c r="DY165" s="337">
        <v>711662.82</v>
      </c>
      <c r="DZ165" s="370"/>
      <c r="EB165" s="373"/>
      <c r="EC165" s="373"/>
      <c r="ED165" s="373"/>
      <c r="EE165" s="373"/>
      <c r="EF165" s="373"/>
      <c r="EG165" s="373"/>
      <c r="EH165" s="376"/>
      <c r="EI165" s="376"/>
      <c r="EJ165" s="376"/>
      <c r="EK165" s="376"/>
      <c r="EL165" s="376"/>
      <c r="EM165" s="376"/>
      <c r="EN165" s="376"/>
      <c r="EO165" s="376"/>
      <c r="EP165" s="376"/>
      <c r="EQ165" s="376"/>
      <c r="ER165" s="376"/>
      <c r="ES165" s="376"/>
      <c r="ET165" s="376"/>
      <c r="EU165" s="376"/>
      <c r="EV165" s="376"/>
      <c r="EW165" s="376"/>
      <c r="EX165" s="376"/>
      <c r="EY165" s="376"/>
      <c r="EZ165" s="376"/>
      <c r="FA165" s="376"/>
      <c r="FB165" s="376"/>
      <c r="FC165" s="376"/>
      <c r="FD165" s="376"/>
      <c r="FE165" s="376"/>
      <c r="FF165" s="376"/>
      <c r="FG165" s="376"/>
      <c r="FH165" s="376"/>
      <c r="FI165" s="376"/>
      <c r="FJ165" s="376"/>
      <c r="FK165" s="376"/>
      <c r="FL165" s="376"/>
      <c r="FM165" s="376"/>
      <c r="FN165" s="376"/>
      <c r="FO165" s="376"/>
      <c r="FP165" s="376"/>
      <c r="FQ165" s="376"/>
      <c r="FR165" s="376"/>
      <c r="FS165" s="376"/>
      <c r="FT165" s="376"/>
      <c r="FU165" s="376"/>
      <c r="FV165" s="376"/>
      <c r="FW165" s="376"/>
      <c r="FX165" s="376"/>
      <c r="FY165" s="376"/>
      <c r="FZ165" s="376"/>
      <c r="GA165" s="376"/>
      <c r="GB165" s="376"/>
      <c r="GC165" s="376"/>
      <c r="GD165" s="376"/>
      <c r="GE165" s="376"/>
      <c r="GF165" s="376"/>
      <c r="GG165" s="376"/>
      <c r="GH165" s="376"/>
      <c r="GI165" s="376"/>
      <c r="GJ165" s="376"/>
      <c r="GK165" s="376"/>
      <c r="GL165" s="376"/>
      <c r="GM165" s="376"/>
      <c r="GN165" s="376"/>
      <c r="GO165" s="376"/>
      <c r="GP165" s="376"/>
      <c r="GQ165" s="376"/>
      <c r="GR165" s="376"/>
      <c r="GS165" s="376"/>
      <c r="GT165" s="376"/>
      <c r="GU165" s="376"/>
      <c r="GV165" s="376"/>
      <c r="GW165" s="376"/>
      <c r="GX165" s="376"/>
      <c r="GY165" s="376"/>
      <c r="GZ165" s="376"/>
      <c r="HA165" s="376"/>
      <c r="HB165" s="376"/>
      <c r="HC165" s="376"/>
      <c r="HD165" s="376"/>
      <c r="HE165" s="376"/>
      <c r="HF165" s="376"/>
      <c r="HG165" s="376"/>
      <c r="HH165" s="376"/>
      <c r="HI165" s="376"/>
      <c r="HJ165" s="376"/>
      <c r="HK165" s="376"/>
      <c r="HL165" s="376"/>
      <c r="HM165" s="376"/>
      <c r="HN165" s="376"/>
      <c r="HO165" s="376"/>
      <c r="HP165" s="376"/>
      <c r="HQ165" s="376"/>
      <c r="HR165" s="376"/>
      <c r="HS165" s="376"/>
      <c r="HT165" s="376"/>
      <c r="HU165" s="376"/>
      <c r="HV165" s="376"/>
      <c r="HW165" s="376"/>
      <c r="HX165" s="376"/>
      <c r="HY165" s="376"/>
      <c r="HZ165" s="376"/>
      <c r="IA165" s="376"/>
      <c r="IB165" s="376"/>
      <c r="IC165" s="376"/>
      <c r="ID165" s="376"/>
      <c r="IE165" s="376"/>
      <c r="IF165" s="376"/>
      <c r="IG165" s="376"/>
      <c r="IH165" s="376"/>
      <c r="II165" s="376"/>
      <c r="IJ165" s="376"/>
      <c r="IK165" s="376"/>
      <c r="IL165" s="376"/>
      <c r="IM165" s="376"/>
      <c r="IN165" s="376"/>
      <c r="IO165" s="376"/>
      <c r="IP165" s="376"/>
      <c r="IQ165" s="376"/>
      <c r="IR165" s="376"/>
      <c r="IS165" s="376"/>
      <c r="IT165" s="376"/>
      <c r="IU165" s="376"/>
      <c r="IV165" s="376"/>
      <c r="IW165" s="376"/>
      <c r="IX165" s="376"/>
      <c r="IY165" s="376"/>
      <c r="IZ165" s="376"/>
      <c r="JA165" s="376"/>
      <c r="JB165" s="376"/>
      <c r="JC165" s="376"/>
      <c r="JD165" s="376"/>
      <c r="JE165" s="376"/>
      <c r="JF165" s="376"/>
      <c r="JG165" s="376"/>
      <c r="JH165" s="376"/>
      <c r="JI165" s="376"/>
      <c r="JJ165" s="376"/>
      <c r="JK165" s="376"/>
      <c r="JL165" s="376"/>
      <c r="JM165" s="376"/>
      <c r="JN165" s="376"/>
      <c r="JO165" s="376"/>
      <c r="JP165" s="376"/>
      <c r="JQ165" s="376"/>
      <c r="JR165" s="376"/>
      <c r="JS165" s="376"/>
      <c r="JT165" s="376"/>
      <c r="JU165" s="376"/>
      <c r="JV165" s="376"/>
      <c r="JW165" s="376"/>
      <c r="JX165" s="376"/>
      <c r="JY165" s="376"/>
      <c r="JZ165" s="376"/>
      <c r="KA165" s="376"/>
      <c r="KB165" s="376"/>
      <c r="KC165" s="376"/>
      <c r="KD165" s="376"/>
      <c r="KE165" s="376"/>
      <c r="KF165" s="376"/>
      <c r="KG165" s="376"/>
      <c r="KH165" s="376"/>
      <c r="KI165" s="376"/>
      <c r="KJ165" s="376"/>
      <c r="KK165" s="376"/>
      <c r="KL165" s="376"/>
      <c r="KM165" s="376"/>
      <c r="KN165" s="376"/>
      <c r="KO165" s="376"/>
      <c r="KP165" s="376"/>
      <c r="KQ165" s="376"/>
      <c r="KR165" s="376"/>
      <c r="KS165" s="376"/>
      <c r="KT165" s="376"/>
      <c r="KU165" s="376"/>
      <c r="KV165" s="376"/>
      <c r="KW165" s="376"/>
      <c r="KX165" s="376"/>
      <c r="KY165" s="376"/>
      <c r="KZ165" s="376"/>
      <c r="LA165" s="376"/>
      <c r="LB165" s="376"/>
      <c r="LC165" s="376"/>
      <c r="LD165" s="376"/>
      <c r="LE165" s="376"/>
      <c r="LF165" s="376"/>
      <c r="LG165" s="376"/>
      <c r="LH165" s="376"/>
      <c r="LI165" s="376"/>
    </row>
    <row r="166" spans="1:321">
      <c r="D166" s="74">
        <v>4416</v>
      </c>
      <c r="E166" s="78" t="s">
        <v>336</v>
      </c>
      <c r="F166" s="104"/>
      <c r="G166" s="105"/>
      <c r="H166" s="105"/>
      <c r="I166" s="105"/>
      <c r="J166" s="105"/>
      <c r="K166" s="105"/>
      <c r="L166" s="105"/>
      <c r="M166" s="105"/>
      <c r="N166" s="105"/>
      <c r="O166" s="105"/>
      <c r="P166" s="105"/>
      <c r="Q166" s="106"/>
      <c r="R166" s="104"/>
      <c r="S166" s="105"/>
      <c r="T166" s="105"/>
      <c r="U166" s="105"/>
      <c r="V166" s="105"/>
      <c r="W166" s="105"/>
      <c r="X166" s="105"/>
      <c r="Y166" s="105"/>
      <c r="Z166" s="105"/>
      <c r="AA166" s="105"/>
      <c r="AB166" s="105"/>
      <c r="AC166" s="106"/>
      <c r="AD166" s="104"/>
      <c r="AE166" s="105"/>
      <c r="AF166" s="105"/>
      <c r="AG166" s="105"/>
      <c r="AH166" s="105"/>
      <c r="AI166" s="105"/>
      <c r="AJ166" s="105"/>
      <c r="AK166" s="105"/>
      <c r="AL166" s="105"/>
      <c r="AM166" s="105"/>
      <c r="AN166" s="105"/>
      <c r="AO166" s="106"/>
      <c r="AP166" s="104"/>
      <c r="AQ166" s="105"/>
      <c r="AR166" s="105"/>
      <c r="AS166" s="105"/>
      <c r="AT166" s="105"/>
      <c r="AU166" s="105"/>
      <c r="AV166" s="105"/>
      <c r="AW166" s="105"/>
      <c r="AX166" s="105"/>
      <c r="AY166" s="105"/>
      <c r="AZ166" s="105"/>
      <c r="BA166" s="106"/>
      <c r="BB166" s="104"/>
      <c r="BC166" s="105"/>
      <c r="BD166" s="105"/>
      <c r="BE166" s="105"/>
      <c r="BF166" s="105"/>
      <c r="BG166" s="105"/>
      <c r="BH166" s="105"/>
      <c r="BI166" s="105"/>
      <c r="BJ166" s="105"/>
      <c r="BK166" s="105"/>
      <c r="BL166" s="105"/>
      <c r="BM166" s="106"/>
      <c r="BN166" s="104"/>
      <c r="BO166" s="105"/>
      <c r="BP166" s="105"/>
      <c r="BQ166" s="105"/>
      <c r="BR166" s="105"/>
      <c r="BS166" s="105"/>
      <c r="BT166" s="105"/>
      <c r="BU166" s="105"/>
      <c r="BV166" s="105"/>
      <c r="BW166" s="105"/>
      <c r="BX166" s="105"/>
      <c r="BY166" s="106"/>
      <c r="BZ166" s="104"/>
      <c r="CA166" s="105"/>
      <c r="CB166" s="105"/>
      <c r="CC166" s="105"/>
      <c r="CD166" s="105"/>
      <c r="CE166" s="105"/>
      <c r="CF166" s="105"/>
      <c r="CG166" s="105"/>
      <c r="CH166" s="105"/>
      <c r="CI166" s="105"/>
      <c r="CJ166" s="105"/>
      <c r="CK166" s="105"/>
      <c r="CL166" s="104">
        <v>7638.02</v>
      </c>
      <c r="CM166" s="105">
        <v>34265.26</v>
      </c>
      <c r="CN166" s="105">
        <v>8385.0999999999985</v>
      </c>
      <c r="CO166" s="105">
        <v>63232.789999999994</v>
      </c>
      <c r="CP166" s="105">
        <v>305998.30000000005</v>
      </c>
      <c r="CQ166" s="105">
        <v>230638.74999999997</v>
      </c>
      <c r="CR166" s="105">
        <v>24869.37</v>
      </c>
      <c r="CS166" s="105">
        <v>479636.80000000005</v>
      </c>
      <c r="CT166" s="105">
        <v>30913.99</v>
      </c>
      <c r="CU166" s="105">
        <v>92913.430000000008</v>
      </c>
      <c r="CV166" s="105">
        <v>100075.76</v>
      </c>
      <c r="CW166" s="106">
        <v>359734.27</v>
      </c>
      <c r="CX166" s="104">
        <v>5832.45</v>
      </c>
      <c r="CY166" s="105">
        <v>23401.71</v>
      </c>
      <c r="CZ166" s="105">
        <v>40941.479999999996</v>
      </c>
      <c r="DA166" s="105">
        <v>418479.39</v>
      </c>
      <c r="DB166" s="105">
        <v>112868.01000000001</v>
      </c>
      <c r="DC166" s="105">
        <v>16986.690000000002</v>
      </c>
      <c r="DD166" s="105">
        <v>342113.45</v>
      </c>
      <c r="DE166" s="105">
        <v>911833.7300000001</v>
      </c>
      <c r="DF166" s="105">
        <v>31695.06</v>
      </c>
      <c r="DG166" s="105">
        <v>326789.46999999991</v>
      </c>
      <c r="DH166" s="105">
        <v>2976573.53</v>
      </c>
      <c r="DI166" s="106">
        <v>852071.23999999953</v>
      </c>
      <c r="DJ166" s="104">
        <v>685389.52</v>
      </c>
      <c r="DK166" s="105">
        <v>94430.709999999992</v>
      </c>
      <c r="DL166" s="105">
        <v>406555.54000000004</v>
      </c>
      <c r="DM166" s="105">
        <v>1682080.7000000002</v>
      </c>
      <c r="DN166" s="105">
        <v>465071.95999999996</v>
      </c>
      <c r="DO166" s="105">
        <v>201405.9</v>
      </c>
      <c r="DP166" s="105">
        <v>2139806.4700000002</v>
      </c>
      <c r="DQ166" s="105">
        <v>670605.22</v>
      </c>
      <c r="DR166" s="105">
        <v>524972.54</v>
      </c>
      <c r="DS166" s="105">
        <v>2752022.2800000003</v>
      </c>
      <c r="DT166" s="105">
        <v>252200.22999999992</v>
      </c>
      <c r="DU166" s="106">
        <v>1127655.78</v>
      </c>
      <c r="DV166" s="337">
        <v>49037.54</v>
      </c>
      <c r="DW166" s="337">
        <v>18864.77</v>
      </c>
      <c r="DX166" s="337">
        <v>212564.91999999998</v>
      </c>
      <c r="DY166" s="337">
        <v>202782.17</v>
      </c>
      <c r="DZ166" s="370"/>
      <c r="EB166" s="373"/>
      <c r="EC166" s="373"/>
      <c r="ED166" s="373"/>
      <c r="EE166" s="373"/>
      <c r="EF166" s="373"/>
      <c r="EG166" s="373"/>
      <c r="EH166" s="376"/>
      <c r="EI166" s="376"/>
      <c r="EJ166" s="376"/>
      <c r="EK166" s="376"/>
      <c r="EL166" s="376"/>
      <c r="EM166" s="376"/>
      <c r="EN166" s="376"/>
      <c r="EO166" s="376"/>
      <c r="EP166" s="376"/>
      <c r="EQ166" s="376"/>
      <c r="ER166" s="376"/>
      <c r="ES166" s="376"/>
      <c r="ET166" s="376"/>
      <c r="EU166" s="376"/>
      <c r="EV166" s="376"/>
      <c r="EW166" s="376"/>
      <c r="EX166" s="376"/>
      <c r="EY166" s="376"/>
      <c r="EZ166" s="376"/>
      <c r="FA166" s="376"/>
      <c r="FB166" s="376"/>
      <c r="FC166" s="376"/>
      <c r="FD166" s="376"/>
      <c r="FE166" s="376"/>
      <c r="FF166" s="376"/>
      <c r="FG166" s="376"/>
      <c r="FH166" s="376"/>
      <c r="FI166" s="376"/>
      <c r="FJ166" s="376"/>
      <c r="FK166" s="376"/>
      <c r="FL166" s="376"/>
      <c r="FM166" s="376"/>
      <c r="FN166" s="376"/>
      <c r="FO166" s="376"/>
      <c r="FP166" s="376"/>
      <c r="FQ166" s="376"/>
      <c r="FR166" s="376"/>
      <c r="FS166" s="376"/>
      <c r="FT166" s="376"/>
      <c r="FU166" s="376"/>
      <c r="FV166" s="376"/>
      <c r="FW166" s="376"/>
      <c r="FX166" s="376"/>
      <c r="FY166" s="376"/>
      <c r="FZ166" s="376"/>
      <c r="GA166" s="376"/>
      <c r="GB166" s="376"/>
      <c r="GC166" s="376"/>
      <c r="GD166" s="376"/>
      <c r="GE166" s="376"/>
      <c r="GF166" s="376"/>
      <c r="GG166" s="376"/>
      <c r="GH166" s="376"/>
      <c r="GI166" s="376"/>
      <c r="GJ166" s="376"/>
      <c r="GK166" s="376"/>
      <c r="GL166" s="376"/>
      <c r="GM166" s="376"/>
      <c r="GN166" s="376"/>
      <c r="GO166" s="376"/>
      <c r="GP166" s="376"/>
      <c r="GQ166" s="376"/>
      <c r="GR166" s="376"/>
      <c r="GS166" s="376"/>
      <c r="GT166" s="376"/>
      <c r="GU166" s="376"/>
      <c r="GV166" s="376"/>
      <c r="GW166" s="376"/>
      <c r="GX166" s="376"/>
      <c r="GY166" s="376"/>
      <c r="GZ166" s="376"/>
      <c r="HA166" s="376"/>
      <c r="HB166" s="376"/>
      <c r="HC166" s="376"/>
      <c r="HD166" s="376"/>
      <c r="HE166" s="376"/>
      <c r="HF166" s="376"/>
      <c r="HG166" s="376"/>
      <c r="HH166" s="376"/>
      <c r="HI166" s="376"/>
      <c r="HJ166" s="376"/>
      <c r="HK166" s="376"/>
      <c r="HL166" s="376"/>
      <c r="HM166" s="376"/>
      <c r="HN166" s="376"/>
      <c r="HO166" s="376"/>
      <c r="HP166" s="376"/>
      <c r="HQ166" s="376"/>
      <c r="HR166" s="376"/>
      <c r="HS166" s="376"/>
      <c r="HT166" s="376"/>
      <c r="HU166" s="376"/>
      <c r="HV166" s="376"/>
      <c r="HW166" s="376"/>
      <c r="HX166" s="376"/>
      <c r="HY166" s="376"/>
      <c r="HZ166" s="376"/>
      <c r="IA166" s="376"/>
      <c r="IB166" s="376"/>
      <c r="IC166" s="376"/>
      <c r="ID166" s="376"/>
      <c r="IE166" s="376"/>
      <c r="IF166" s="376"/>
      <c r="IG166" s="376"/>
      <c r="IH166" s="376"/>
      <c r="II166" s="376"/>
      <c r="IJ166" s="376"/>
      <c r="IK166" s="376"/>
      <c r="IL166" s="376"/>
      <c r="IM166" s="376"/>
      <c r="IN166" s="376"/>
      <c r="IO166" s="376"/>
      <c r="IP166" s="376"/>
      <c r="IQ166" s="376"/>
      <c r="IR166" s="376"/>
      <c r="IS166" s="376"/>
      <c r="IT166" s="376"/>
      <c r="IU166" s="376"/>
      <c r="IV166" s="376"/>
      <c r="IW166" s="376"/>
      <c r="IX166" s="376"/>
      <c r="IY166" s="376"/>
      <c r="IZ166" s="376"/>
      <c r="JA166" s="376"/>
      <c r="JB166" s="376"/>
      <c r="JC166" s="376"/>
      <c r="JD166" s="376"/>
      <c r="JE166" s="376"/>
      <c r="JF166" s="376"/>
      <c r="JG166" s="376"/>
      <c r="JH166" s="376"/>
      <c r="JI166" s="376"/>
      <c r="JJ166" s="376"/>
      <c r="JK166" s="376"/>
      <c r="JL166" s="376"/>
      <c r="JM166" s="376"/>
      <c r="JN166" s="376"/>
      <c r="JO166" s="376"/>
      <c r="JP166" s="376"/>
      <c r="JQ166" s="376"/>
      <c r="JR166" s="376"/>
      <c r="JS166" s="376"/>
      <c r="JT166" s="376"/>
      <c r="JU166" s="376"/>
      <c r="JV166" s="376"/>
      <c r="JW166" s="376"/>
      <c r="JX166" s="376"/>
      <c r="JY166" s="376"/>
      <c r="JZ166" s="376"/>
      <c r="KA166" s="376"/>
      <c r="KB166" s="376"/>
      <c r="KC166" s="376"/>
      <c r="KD166" s="376"/>
      <c r="KE166" s="376"/>
      <c r="KF166" s="376"/>
      <c r="KG166" s="376"/>
      <c r="KH166" s="376"/>
      <c r="KI166" s="376"/>
      <c r="KJ166" s="376"/>
      <c r="KK166" s="376"/>
      <c r="KL166" s="376"/>
      <c r="KM166" s="376"/>
      <c r="KN166" s="376"/>
      <c r="KO166" s="376"/>
      <c r="KP166" s="376"/>
      <c r="KQ166" s="376"/>
      <c r="KR166" s="376"/>
      <c r="KS166" s="376"/>
      <c r="KT166" s="376"/>
      <c r="KU166" s="376"/>
      <c r="KV166" s="376"/>
      <c r="KW166" s="376"/>
      <c r="KX166" s="376"/>
      <c r="KY166" s="376"/>
      <c r="KZ166" s="376"/>
      <c r="LA166" s="376"/>
      <c r="LB166" s="376"/>
      <c r="LC166" s="376"/>
      <c r="LD166" s="376"/>
      <c r="LE166" s="376"/>
      <c r="LF166" s="376"/>
      <c r="LG166" s="376"/>
      <c r="LH166" s="376"/>
      <c r="LI166" s="376"/>
    </row>
    <row r="167" spans="1:321">
      <c r="D167" s="74">
        <v>4417</v>
      </c>
      <c r="E167" s="78" t="s">
        <v>338</v>
      </c>
      <c r="F167" s="104"/>
      <c r="G167" s="105"/>
      <c r="H167" s="105"/>
      <c r="I167" s="105"/>
      <c r="J167" s="105"/>
      <c r="K167" s="105"/>
      <c r="L167" s="105"/>
      <c r="M167" s="105"/>
      <c r="N167" s="105"/>
      <c r="O167" s="105"/>
      <c r="P167" s="105"/>
      <c r="Q167" s="106"/>
      <c r="R167" s="104"/>
      <c r="S167" s="105"/>
      <c r="T167" s="105"/>
      <c r="U167" s="105"/>
      <c r="V167" s="105"/>
      <c r="W167" s="105"/>
      <c r="X167" s="105"/>
      <c r="Y167" s="105"/>
      <c r="Z167" s="105"/>
      <c r="AA167" s="105"/>
      <c r="AB167" s="105"/>
      <c r="AC167" s="106"/>
      <c r="AD167" s="104"/>
      <c r="AE167" s="105"/>
      <c r="AF167" s="105"/>
      <c r="AG167" s="105"/>
      <c r="AH167" s="105"/>
      <c r="AI167" s="105"/>
      <c r="AJ167" s="105"/>
      <c r="AK167" s="105"/>
      <c r="AL167" s="105"/>
      <c r="AM167" s="105"/>
      <c r="AN167" s="105"/>
      <c r="AO167" s="106"/>
      <c r="AP167" s="104"/>
      <c r="AQ167" s="105"/>
      <c r="AR167" s="105"/>
      <c r="AS167" s="105"/>
      <c r="AT167" s="105"/>
      <c r="AU167" s="105"/>
      <c r="AV167" s="105"/>
      <c r="AW167" s="105"/>
      <c r="AX167" s="105"/>
      <c r="AY167" s="105"/>
      <c r="AZ167" s="105"/>
      <c r="BA167" s="106"/>
      <c r="BB167" s="104"/>
      <c r="BC167" s="105"/>
      <c r="BD167" s="105"/>
      <c r="BE167" s="105"/>
      <c r="BF167" s="105"/>
      <c r="BG167" s="105"/>
      <c r="BH167" s="105"/>
      <c r="BI167" s="105"/>
      <c r="BJ167" s="105"/>
      <c r="BK167" s="105"/>
      <c r="BL167" s="105"/>
      <c r="BM167" s="106"/>
      <c r="BN167" s="104"/>
      <c r="BO167" s="105"/>
      <c r="BP167" s="105"/>
      <c r="BQ167" s="105"/>
      <c r="BR167" s="105"/>
      <c r="BS167" s="105"/>
      <c r="BT167" s="105"/>
      <c r="BU167" s="105"/>
      <c r="BV167" s="105"/>
      <c r="BW167" s="105"/>
      <c r="BX167" s="105"/>
      <c r="BY167" s="106"/>
      <c r="BZ167" s="104"/>
      <c r="CA167" s="105"/>
      <c r="CB167" s="105"/>
      <c r="CC167" s="105"/>
      <c r="CD167" s="105"/>
      <c r="CE167" s="105"/>
      <c r="CF167" s="105"/>
      <c r="CG167" s="105"/>
      <c r="CH167" s="105"/>
      <c r="CI167" s="105"/>
      <c r="CJ167" s="105"/>
      <c r="CK167" s="105"/>
      <c r="CL167" s="104">
        <v>2100.77</v>
      </c>
      <c r="CM167" s="105">
        <v>1230</v>
      </c>
      <c r="CN167" s="105">
        <v>5002.5600000000004</v>
      </c>
      <c r="CO167" s="105">
        <v>10000</v>
      </c>
      <c r="CP167" s="105">
        <v>0</v>
      </c>
      <c r="CQ167" s="105">
        <v>13880.18</v>
      </c>
      <c r="CR167" s="105">
        <v>16614</v>
      </c>
      <c r="CS167" s="105">
        <v>9282.67</v>
      </c>
      <c r="CT167" s="105">
        <v>2233.1899999999996</v>
      </c>
      <c r="CU167" s="105">
        <v>7072.2800000000007</v>
      </c>
      <c r="CV167" s="105">
        <v>12058.73</v>
      </c>
      <c r="CW167" s="106">
        <v>19678.989999999998</v>
      </c>
      <c r="CX167" s="104">
        <v>0</v>
      </c>
      <c r="CY167" s="105">
        <v>0</v>
      </c>
      <c r="CZ167" s="105">
        <v>1695.95</v>
      </c>
      <c r="DA167" s="105">
        <v>1525.8199999999997</v>
      </c>
      <c r="DB167" s="105">
        <v>13082.17</v>
      </c>
      <c r="DC167" s="105">
        <v>11902.640000000001</v>
      </c>
      <c r="DD167" s="105">
        <v>9446.82</v>
      </c>
      <c r="DE167" s="105">
        <v>4984.91</v>
      </c>
      <c r="DF167" s="105">
        <v>9970.31</v>
      </c>
      <c r="DG167" s="105">
        <v>10397.92</v>
      </c>
      <c r="DH167" s="105">
        <v>1498</v>
      </c>
      <c r="DI167" s="106">
        <v>25494.94</v>
      </c>
      <c r="DJ167" s="104">
        <v>0</v>
      </c>
      <c r="DK167" s="105">
        <v>4587.45</v>
      </c>
      <c r="DL167" s="105">
        <v>0</v>
      </c>
      <c r="DM167" s="105">
        <v>0</v>
      </c>
      <c r="DN167" s="105">
        <v>6823.52</v>
      </c>
      <c r="DO167" s="105">
        <v>12647.74</v>
      </c>
      <c r="DP167" s="105">
        <v>34917.56</v>
      </c>
      <c r="DQ167" s="105">
        <v>0</v>
      </c>
      <c r="DR167" s="105">
        <v>1816.22</v>
      </c>
      <c r="DS167" s="105">
        <v>9164.7800000000007</v>
      </c>
      <c r="DT167" s="105">
        <v>11367.37</v>
      </c>
      <c r="DU167" s="106">
        <v>76012.510000000009</v>
      </c>
      <c r="DV167" s="337">
        <v>0</v>
      </c>
      <c r="DW167" s="337">
        <v>5521.03</v>
      </c>
      <c r="DX167" s="337">
        <v>14250.009999999998</v>
      </c>
      <c r="DY167" s="337">
        <v>6606.45</v>
      </c>
      <c r="DZ167" s="370"/>
      <c r="EB167" s="373"/>
      <c r="EC167" s="373"/>
      <c r="ED167" s="373"/>
      <c r="EE167" s="373"/>
      <c r="EF167" s="373"/>
      <c r="EG167" s="373"/>
      <c r="EH167" s="376"/>
      <c r="EI167" s="376"/>
      <c r="EJ167" s="376"/>
      <c r="EK167" s="376"/>
      <c r="EL167" s="376"/>
      <c r="EM167" s="376"/>
      <c r="EN167" s="376"/>
      <c r="EO167" s="376"/>
      <c r="EP167" s="376"/>
      <c r="EQ167" s="376"/>
      <c r="ER167" s="376"/>
      <c r="ES167" s="376"/>
      <c r="ET167" s="376"/>
      <c r="EU167" s="376"/>
      <c r="EV167" s="376"/>
      <c r="EW167" s="376"/>
      <c r="EX167" s="376"/>
      <c r="EY167" s="376"/>
      <c r="EZ167" s="376"/>
      <c r="FA167" s="376"/>
      <c r="FB167" s="376"/>
      <c r="FC167" s="376"/>
      <c r="FD167" s="376"/>
      <c r="FE167" s="376"/>
      <c r="FF167" s="376"/>
      <c r="FG167" s="376"/>
      <c r="FH167" s="376"/>
      <c r="FI167" s="376"/>
      <c r="FJ167" s="376"/>
      <c r="FK167" s="376"/>
      <c r="FL167" s="376"/>
      <c r="FM167" s="376"/>
      <c r="FN167" s="376"/>
      <c r="FO167" s="376"/>
      <c r="FP167" s="376"/>
      <c r="FQ167" s="376"/>
      <c r="FR167" s="376"/>
      <c r="FS167" s="376"/>
      <c r="FT167" s="376"/>
      <c r="FU167" s="376"/>
      <c r="FV167" s="376"/>
      <c r="FW167" s="376"/>
      <c r="FX167" s="376"/>
      <c r="FY167" s="376"/>
      <c r="FZ167" s="376"/>
      <c r="GA167" s="376"/>
      <c r="GB167" s="376"/>
      <c r="GC167" s="376"/>
      <c r="GD167" s="376"/>
      <c r="GE167" s="376"/>
      <c r="GF167" s="376"/>
      <c r="GG167" s="376"/>
      <c r="GH167" s="376"/>
      <c r="GI167" s="376"/>
      <c r="GJ167" s="376"/>
      <c r="GK167" s="376"/>
      <c r="GL167" s="376"/>
      <c r="GM167" s="376"/>
      <c r="GN167" s="376"/>
      <c r="GO167" s="376"/>
      <c r="GP167" s="376"/>
      <c r="GQ167" s="376"/>
      <c r="GR167" s="376"/>
      <c r="GS167" s="376"/>
      <c r="GT167" s="376"/>
      <c r="GU167" s="376"/>
      <c r="GV167" s="376"/>
      <c r="GW167" s="376"/>
      <c r="GX167" s="376"/>
      <c r="GY167" s="376"/>
      <c r="GZ167" s="376"/>
      <c r="HA167" s="376"/>
      <c r="HB167" s="376"/>
      <c r="HC167" s="376"/>
      <c r="HD167" s="376"/>
      <c r="HE167" s="376"/>
      <c r="HF167" s="376"/>
      <c r="HG167" s="376"/>
      <c r="HH167" s="376"/>
      <c r="HI167" s="376"/>
      <c r="HJ167" s="376"/>
      <c r="HK167" s="376"/>
      <c r="HL167" s="376"/>
      <c r="HM167" s="376"/>
      <c r="HN167" s="376"/>
      <c r="HO167" s="376"/>
      <c r="HP167" s="376"/>
      <c r="HQ167" s="376"/>
      <c r="HR167" s="376"/>
      <c r="HS167" s="376"/>
      <c r="HT167" s="376"/>
      <c r="HU167" s="376"/>
      <c r="HV167" s="376"/>
      <c r="HW167" s="376"/>
      <c r="HX167" s="376"/>
      <c r="HY167" s="376"/>
      <c r="HZ167" s="376"/>
      <c r="IA167" s="376"/>
      <c r="IB167" s="376"/>
      <c r="IC167" s="376"/>
      <c r="ID167" s="376"/>
      <c r="IE167" s="376"/>
      <c r="IF167" s="376"/>
      <c r="IG167" s="376"/>
      <c r="IH167" s="376"/>
      <c r="II167" s="376"/>
      <c r="IJ167" s="376"/>
      <c r="IK167" s="376"/>
      <c r="IL167" s="376"/>
      <c r="IM167" s="376"/>
      <c r="IN167" s="376"/>
      <c r="IO167" s="376"/>
      <c r="IP167" s="376"/>
      <c r="IQ167" s="376"/>
      <c r="IR167" s="376"/>
      <c r="IS167" s="376"/>
      <c r="IT167" s="376"/>
      <c r="IU167" s="376"/>
      <c r="IV167" s="376"/>
      <c r="IW167" s="376"/>
      <c r="IX167" s="376"/>
      <c r="IY167" s="376"/>
      <c r="IZ167" s="376"/>
      <c r="JA167" s="376"/>
      <c r="JB167" s="376"/>
      <c r="JC167" s="376"/>
      <c r="JD167" s="376"/>
      <c r="JE167" s="376"/>
      <c r="JF167" s="376"/>
      <c r="JG167" s="376"/>
      <c r="JH167" s="376"/>
      <c r="JI167" s="376"/>
      <c r="JJ167" s="376"/>
      <c r="JK167" s="376"/>
      <c r="JL167" s="376"/>
      <c r="JM167" s="376"/>
      <c r="JN167" s="376"/>
      <c r="JO167" s="376"/>
      <c r="JP167" s="376"/>
      <c r="JQ167" s="376"/>
      <c r="JR167" s="376"/>
      <c r="JS167" s="376"/>
      <c r="JT167" s="376"/>
      <c r="JU167" s="376"/>
      <c r="JV167" s="376"/>
      <c r="JW167" s="376"/>
      <c r="JX167" s="376"/>
      <c r="JY167" s="376"/>
      <c r="JZ167" s="376"/>
      <c r="KA167" s="376"/>
      <c r="KB167" s="376"/>
      <c r="KC167" s="376"/>
      <c r="KD167" s="376"/>
      <c r="KE167" s="376"/>
      <c r="KF167" s="376"/>
      <c r="KG167" s="376"/>
      <c r="KH167" s="376"/>
      <c r="KI167" s="376"/>
      <c r="KJ167" s="376"/>
      <c r="KK167" s="376"/>
      <c r="KL167" s="376"/>
      <c r="KM167" s="376"/>
      <c r="KN167" s="376"/>
      <c r="KO167" s="376"/>
      <c r="KP167" s="376"/>
      <c r="KQ167" s="376"/>
      <c r="KR167" s="376"/>
      <c r="KS167" s="376"/>
      <c r="KT167" s="376"/>
      <c r="KU167" s="376"/>
      <c r="KV167" s="376"/>
      <c r="KW167" s="376"/>
      <c r="KX167" s="376"/>
      <c r="KY167" s="376"/>
      <c r="KZ167" s="376"/>
      <c r="LA167" s="376"/>
      <c r="LB167" s="376"/>
      <c r="LC167" s="376"/>
      <c r="LD167" s="376"/>
      <c r="LE167" s="376"/>
      <c r="LF167" s="376"/>
      <c r="LG167" s="376"/>
      <c r="LH167" s="376"/>
      <c r="LI167" s="376"/>
    </row>
    <row r="168" spans="1:321" ht="30">
      <c r="D168" s="74">
        <v>4418</v>
      </c>
      <c r="E168" s="78" t="s">
        <v>340</v>
      </c>
      <c r="F168" s="104"/>
      <c r="G168" s="105"/>
      <c r="H168" s="105"/>
      <c r="I168" s="105"/>
      <c r="J168" s="105"/>
      <c r="K168" s="105"/>
      <c r="L168" s="105"/>
      <c r="M168" s="105"/>
      <c r="N168" s="105"/>
      <c r="O168" s="105"/>
      <c r="P168" s="105"/>
      <c r="Q168" s="106"/>
      <c r="R168" s="104"/>
      <c r="S168" s="105"/>
      <c r="T168" s="105"/>
      <c r="U168" s="105"/>
      <c r="V168" s="105"/>
      <c r="W168" s="105"/>
      <c r="X168" s="105"/>
      <c r="Y168" s="105"/>
      <c r="Z168" s="105"/>
      <c r="AA168" s="105"/>
      <c r="AB168" s="105"/>
      <c r="AC168" s="106"/>
      <c r="AD168" s="104"/>
      <c r="AE168" s="105"/>
      <c r="AF168" s="105"/>
      <c r="AG168" s="105"/>
      <c r="AH168" s="105"/>
      <c r="AI168" s="105"/>
      <c r="AJ168" s="105"/>
      <c r="AK168" s="105"/>
      <c r="AL168" s="105"/>
      <c r="AM168" s="105"/>
      <c r="AN168" s="105"/>
      <c r="AO168" s="106"/>
      <c r="AP168" s="104"/>
      <c r="AQ168" s="105"/>
      <c r="AR168" s="105"/>
      <c r="AS168" s="105"/>
      <c r="AT168" s="105"/>
      <c r="AU168" s="105"/>
      <c r="AV168" s="105"/>
      <c r="AW168" s="105"/>
      <c r="AX168" s="105"/>
      <c r="AY168" s="105"/>
      <c r="AZ168" s="105"/>
      <c r="BA168" s="106"/>
      <c r="BB168" s="104"/>
      <c r="BC168" s="105"/>
      <c r="BD168" s="105"/>
      <c r="BE168" s="105"/>
      <c r="BF168" s="105"/>
      <c r="BG168" s="105"/>
      <c r="BH168" s="105"/>
      <c r="BI168" s="105"/>
      <c r="BJ168" s="105"/>
      <c r="BK168" s="105"/>
      <c r="BL168" s="105"/>
      <c r="BM168" s="106"/>
      <c r="BN168" s="104"/>
      <c r="BO168" s="105"/>
      <c r="BP168" s="105"/>
      <c r="BQ168" s="105"/>
      <c r="BR168" s="105"/>
      <c r="BS168" s="105"/>
      <c r="BT168" s="105"/>
      <c r="BU168" s="105"/>
      <c r="BV168" s="105"/>
      <c r="BW168" s="105"/>
      <c r="BX168" s="105"/>
      <c r="BY168" s="106"/>
      <c r="BZ168" s="104"/>
      <c r="CA168" s="105"/>
      <c r="CB168" s="105"/>
      <c r="CC168" s="105"/>
      <c r="CD168" s="105"/>
      <c r="CE168" s="105"/>
      <c r="CF168" s="105"/>
      <c r="CG168" s="105"/>
      <c r="CH168" s="105"/>
      <c r="CI168" s="105"/>
      <c r="CJ168" s="105"/>
      <c r="CK168" s="105"/>
      <c r="CL168" s="104">
        <v>0</v>
      </c>
      <c r="CM168" s="105">
        <v>0</v>
      </c>
      <c r="CN168" s="105">
        <v>0</v>
      </c>
      <c r="CO168" s="105">
        <v>0</v>
      </c>
      <c r="CP168" s="105">
        <v>0</v>
      </c>
      <c r="CQ168" s="105">
        <v>0</v>
      </c>
      <c r="CR168" s="105">
        <v>0</v>
      </c>
      <c r="CS168" s="105">
        <v>0</v>
      </c>
      <c r="CT168" s="105">
        <v>1125364.24</v>
      </c>
      <c r="CU168" s="105">
        <v>0</v>
      </c>
      <c r="CV168" s="105">
        <v>0</v>
      </c>
      <c r="CW168" s="106">
        <v>0</v>
      </c>
      <c r="CX168" s="104">
        <v>0</v>
      </c>
      <c r="CY168" s="105">
        <v>0</v>
      </c>
      <c r="CZ168" s="105">
        <v>0</v>
      </c>
      <c r="DA168" s="105">
        <v>0</v>
      </c>
      <c r="DB168" s="105">
        <v>0</v>
      </c>
      <c r="DC168" s="105">
        <v>0</v>
      </c>
      <c r="DD168" s="105">
        <v>0</v>
      </c>
      <c r="DE168" s="105">
        <v>0</v>
      </c>
      <c r="DF168" s="105">
        <v>0</v>
      </c>
      <c r="DG168" s="105">
        <v>44999997.32</v>
      </c>
      <c r="DH168" s="105">
        <v>0</v>
      </c>
      <c r="DI168" s="106">
        <v>0</v>
      </c>
      <c r="DJ168" s="104">
        <v>0</v>
      </c>
      <c r="DK168" s="105">
        <v>0</v>
      </c>
      <c r="DL168" s="105">
        <v>0</v>
      </c>
      <c r="DM168" s="105">
        <v>0</v>
      </c>
      <c r="DN168" s="105">
        <v>0</v>
      </c>
      <c r="DO168" s="105">
        <v>0</v>
      </c>
      <c r="DP168" s="105">
        <v>1139849.1399999999</v>
      </c>
      <c r="DQ168" s="105">
        <v>0</v>
      </c>
      <c r="DR168" s="105">
        <v>0</v>
      </c>
      <c r="DS168" s="105">
        <v>0</v>
      </c>
      <c r="DT168" s="105">
        <v>0</v>
      </c>
      <c r="DU168" s="106">
        <v>0</v>
      </c>
      <c r="DV168" s="337">
        <v>0</v>
      </c>
      <c r="DW168" s="337">
        <v>0</v>
      </c>
      <c r="DX168" s="337">
        <v>0</v>
      </c>
      <c r="DY168" s="337">
        <v>0</v>
      </c>
      <c r="DZ168" s="370"/>
      <c r="EB168" s="373"/>
      <c r="EC168" s="373"/>
      <c r="ED168" s="373"/>
      <c r="EE168" s="373"/>
      <c r="EF168" s="373"/>
      <c r="EG168" s="373"/>
      <c r="EH168" s="376"/>
      <c r="EI168" s="376"/>
      <c r="EJ168" s="376"/>
      <c r="EK168" s="376"/>
      <c r="EL168" s="376"/>
      <c r="EM168" s="376"/>
      <c r="EN168" s="376"/>
      <c r="EO168" s="376"/>
      <c r="EP168" s="376"/>
      <c r="EQ168" s="376"/>
      <c r="ER168" s="376"/>
      <c r="ES168" s="376"/>
      <c r="ET168" s="376"/>
      <c r="EU168" s="376"/>
      <c r="EV168" s="376"/>
      <c r="EW168" s="376"/>
      <c r="EX168" s="376">
        <v>68939595.359999999</v>
      </c>
      <c r="EY168" s="376"/>
      <c r="EZ168" s="376"/>
      <c r="FA168" s="376"/>
      <c r="FB168" s="376"/>
      <c r="FC168" s="376"/>
      <c r="FD168" s="376"/>
      <c r="FE168" s="376">
        <v>305701.3</v>
      </c>
      <c r="FF168" s="376"/>
      <c r="FG168" s="376"/>
      <c r="FH168" s="376"/>
      <c r="FI168" s="376"/>
      <c r="FJ168" s="376"/>
      <c r="FK168" s="376"/>
      <c r="FL168" s="376"/>
      <c r="FM168" s="376"/>
      <c r="FN168" s="376"/>
      <c r="FO168" s="376"/>
      <c r="FP168" s="376"/>
      <c r="FQ168" s="376"/>
      <c r="FR168" s="376"/>
      <c r="FS168" s="376"/>
      <c r="FT168" s="376"/>
      <c r="FU168" s="376"/>
      <c r="FV168" s="376"/>
      <c r="FW168" s="376"/>
      <c r="FX168" s="376"/>
      <c r="FY168" s="376"/>
      <c r="FZ168" s="376"/>
      <c r="GA168" s="376"/>
      <c r="GB168" s="376"/>
      <c r="GC168" s="376"/>
      <c r="GD168" s="376"/>
      <c r="GE168" s="376"/>
      <c r="GF168" s="376"/>
      <c r="GG168" s="376"/>
      <c r="GH168" s="376"/>
      <c r="GI168" s="376"/>
      <c r="GJ168" s="376"/>
      <c r="GK168" s="376"/>
      <c r="GL168" s="376"/>
      <c r="GM168" s="376"/>
      <c r="GN168" s="376"/>
      <c r="GO168" s="376"/>
      <c r="GP168" s="376"/>
      <c r="GQ168" s="376"/>
      <c r="GR168" s="376"/>
      <c r="GS168" s="376"/>
      <c r="GT168" s="376"/>
      <c r="GU168" s="376"/>
      <c r="GV168" s="376"/>
      <c r="GW168" s="376"/>
      <c r="GX168" s="376"/>
      <c r="GY168" s="376"/>
      <c r="GZ168" s="376"/>
      <c r="HA168" s="376"/>
      <c r="HB168" s="376"/>
      <c r="HC168" s="376"/>
      <c r="HD168" s="376"/>
      <c r="HE168" s="376"/>
      <c r="HF168" s="376"/>
      <c r="HG168" s="376"/>
      <c r="HH168" s="376"/>
      <c r="HI168" s="376"/>
      <c r="HJ168" s="376"/>
      <c r="HK168" s="376"/>
      <c r="HL168" s="376"/>
      <c r="HM168" s="376"/>
      <c r="HN168" s="376"/>
      <c r="HO168" s="376"/>
      <c r="HP168" s="376"/>
      <c r="HQ168" s="376"/>
      <c r="HR168" s="376"/>
      <c r="HS168" s="376"/>
      <c r="HT168" s="376"/>
      <c r="HU168" s="376"/>
      <c r="HV168" s="376"/>
      <c r="HW168" s="376"/>
      <c r="HX168" s="376"/>
      <c r="HY168" s="376"/>
      <c r="HZ168" s="376"/>
      <c r="IA168" s="376"/>
      <c r="IB168" s="376"/>
      <c r="IC168" s="376"/>
      <c r="ID168" s="376"/>
      <c r="IE168" s="376"/>
      <c r="IF168" s="376"/>
      <c r="IG168" s="376"/>
      <c r="IH168" s="376"/>
      <c r="II168" s="376"/>
      <c r="IJ168" s="376"/>
      <c r="IK168" s="376"/>
      <c r="IL168" s="376"/>
      <c r="IM168" s="376"/>
      <c r="IN168" s="376"/>
      <c r="IO168" s="376"/>
      <c r="IP168" s="376"/>
      <c r="IQ168" s="376"/>
      <c r="IR168" s="376"/>
      <c r="IS168" s="376"/>
      <c r="IT168" s="376"/>
      <c r="IU168" s="376"/>
      <c r="IV168" s="376"/>
      <c r="IW168" s="376"/>
      <c r="IX168" s="376"/>
      <c r="IY168" s="376"/>
      <c r="IZ168" s="376"/>
      <c r="JA168" s="376"/>
      <c r="JB168" s="376"/>
      <c r="JC168" s="376"/>
      <c r="JD168" s="376"/>
      <c r="JE168" s="376"/>
      <c r="JF168" s="376"/>
      <c r="JG168" s="376"/>
      <c r="JH168" s="376"/>
      <c r="JI168" s="376"/>
      <c r="JJ168" s="376"/>
      <c r="JK168" s="376"/>
      <c r="JL168" s="376"/>
      <c r="JM168" s="376"/>
      <c r="JN168" s="376"/>
      <c r="JO168" s="376"/>
      <c r="JP168" s="376"/>
      <c r="JQ168" s="376"/>
      <c r="JR168" s="376"/>
      <c r="JS168" s="376"/>
      <c r="JT168" s="376"/>
      <c r="JU168" s="376"/>
      <c r="JV168" s="376"/>
      <c r="JW168" s="376"/>
      <c r="JX168" s="376"/>
      <c r="JY168" s="376"/>
      <c r="JZ168" s="376"/>
      <c r="KA168" s="376"/>
      <c r="KB168" s="376"/>
      <c r="KC168" s="376"/>
      <c r="KD168" s="376"/>
      <c r="KE168" s="376"/>
      <c r="KF168" s="376"/>
      <c r="KG168" s="376"/>
      <c r="KH168" s="376"/>
      <c r="KI168" s="376"/>
      <c r="KJ168" s="376"/>
      <c r="KK168" s="376"/>
      <c r="KL168" s="376"/>
      <c r="KM168" s="376"/>
      <c r="KN168" s="376"/>
      <c r="KO168" s="376"/>
      <c r="KP168" s="376"/>
      <c r="KQ168" s="376"/>
      <c r="KR168" s="376"/>
      <c r="KS168" s="376"/>
      <c r="KT168" s="376"/>
      <c r="KU168" s="376"/>
      <c r="KV168" s="376"/>
      <c r="KW168" s="376"/>
      <c r="KX168" s="376"/>
      <c r="KY168" s="376"/>
      <c r="KZ168" s="376"/>
      <c r="LA168" s="376"/>
      <c r="LB168" s="376"/>
      <c r="LC168" s="376"/>
      <c r="LD168" s="376"/>
      <c r="LE168" s="376"/>
      <c r="LF168" s="376"/>
      <c r="LG168" s="376"/>
      <c r="LH168" s="376"/>
      <c r="LI168" s="376"/>
    </row>
    <row r="169" spans="1:321">
      <c r="D169" s="74">
        <v>4419</v>
      </c>
      <c r="E169" s="78" t="s">
        <v>342</v>
      </c>
      <c r="F169" s="104"/>
      <c r="G169" s="105"/>
      <c r="H169" s="105"/>
      <c r="I169" s="105"/>
      <c r="J169" s="105"/>
      <c r="K169" s="105"/>
      <c r="L169" s="105"/>
      <c r="M169" s="105"/>
      <c r="N169" s="105"/>
      <c r="O169" s="105"/>
      <c r="P169" s="105"/>
      <c r="Q169" s="106"/>
      <c r="R169" s="104"/>
      <c r="S169" s="105"/>
      <c r="T169" s="105"/>
      <c r="U169" s="105"/>
      <c r="V169" s="105"/>
      <c r="W169" s="105"/>
      <c r="X169" s="105"/>
      <c r="Y169" s="105"/>
      <c r="Z169" s="105"/>
      <c r="AA169" s="105"/>
      <c r="AB169" s="105"/>
      <c r="AC169" s="106"/>
      <c r="AD169" s="104"/>
      <c r="AE169" s="105"/>
      <c r="AF169" s="105"/>
      <c r="AG169" s="105"/>
      <c r="AH169" s="105"/>
      <c r="AI169" s="105"/>
      <c r="AJ169" s="105"/>
      <c r="AK169" s="105"/>
      <c r="AL169" s="105"/>
      <c r="AM169" s="105"/>
      <c r="AN169" s="105"/>
      <c r="AO169" s="106"/>
      <c r="AP169" s="104"/>
      <c r="AQ169" s="105"/>
      <c r="AR169" s="105"/>
      <c r="AS169" s="105"/>
      <c r="AT169" s="105"/>
      <c r="AU169" s="105"/>
      <c r="AV169" s="105"/>
      <c r="AW169" s="105"/>
      <c r="AX169" s="105"/>
      <c r="AY169" s="105"/>
      <c r="AZ169" s="105"/>
      <c r="BA169" s="106"/>
      <c r="BB169" s="104"/>
      <c r="BC169" s="105"/>
      <c r="BD169" s="105"/>
      <c r="BE169" s="105"/>
      <c r="BF169" s="105"/>
      <c r="BG169" s="105"/>
      <c r="BH169" s="105"/>
      <c r="BI169" s="105"/>
      <c r="BJ169" s="105"/>
      <c r="BK169" s="105"/>
      <c r="BL169" s="105"/>
      <c r="BM169" s="106"/>
      <c r="BN169" s="104"/>
      <c r="BO169" s="105"/>
      <c r="BP169" s="105"/>
      <c r="BQ169" s="105"/>
      <c r="BR169" s="105"/>
      <c r="BS169" s="105"/>
      <c r="BT169" s="105"/>
      <c r="BU169" s="105"/>
      <c r="BV169" s="105"/>
      <c r="BW169" s="105"/>
      <c r="BX169" s="105"/>
      <c r="BY169" s="106"/>
      <c r="BZ169" s="104"/>
      <c r="CA169" s="105"/>
      <c r="CB169" s="105"/>
      <c r="CC169" s="105"/>
      <c r="CD169" s="105"/>
      <c r="CE169" s="105"/>
      <c r="CF169" s="105"/>
      <c r="CG169" s="105"/>
      <c r="CH169" s="105"/>
      <c r="CI169" s="105"/>
      <c r="CJ169" s="105"/>
      <c r="CK169" s="105"/>
      <c r="CL169" s="104">
        <v>0</v>
      </c>
      <c r="CM169" s="105">
        <v>0</v>
      </c>
      <c r="CN169" s="105">
        <v>0</v>
      </c>
      <c r="CO169" s="105">
        <v>0</v>
      </c>
      <c r="CP169" s="105">
        <v>0</v>
      </c>
      <c r="CQ169" s="105">
        <v>0</v>
      </c>
      <c r="CR169" s="105">
        <v>0</v>
      </c>
      <c r="CS169" s="105">
        <v>0</v>
      </c>
      <c r="CT169" s="105">
        <v>0</v>
      </c>
      <c r="CU169" s="105">
        <v>0</v>
      </c>
      <c r="CV169" s="105">
        <v>0</v>
      </c>
      <c r="CW169" s="106">
        <v>0</v>
      </c>
      <c r="CX169" s="104">
        <v>0</v>
      </c>
      <c r="CY169" s="105">
        <v>0</v>
      </c>
      <c r="CZ169" s="105">
        <v>0</v>
      </c>
      <c r="DA169" s="105">
        <v>0</v>
      </c>
      <c r="DB169" s="105">
        <v>0</v>
      </c>
      <c r="DC169" s="105">
        <v>0</v>
      </c>
      <c r="DD169" s="105">
        <v>0</v>
      </c>
      <c r="DE169" s="105">
        <v>0</v>
      </c>
      <c r="DF169" s="105">
        <v>0</v>
      </c>
      <c r="DG169" s="105">
        <v>0</v>
      </c>
      <c r="DH169" s="105">
        <v>0</v>
      </c>
      <c r="DI169" s="106">
        <v>0</v>
      </c>
      <c r="DJ169" s="104">
        <v>0</v>
      </c>
      <c r="DK169" s="105">
        <v>0</v>
      </c>
      <c r="DL169" s="105">
        <v>0</v>
      </c>
      <c r="DM169" s="105">
        <v>0</v>
      </c>
      <c r="DN169" s="105">
        <v>0</v>
      </c>
      <c r="DO169" s="105">
        <v>0</v>
      </c>
      <c r="DP169" s="105">
        <v>0</v>
      </c>
      <c r="DQ169" s="105">
        <v>0</v>
      </c>
      <c r="DR169" s="105">
        <v>0</v>
      </c>
      <c r="DS169" s="105">
        <v>0</v>
      </c>
      <c r="DT169" s="105">
        <v>0</v>
      </c>
      <c r="DU169" s="106">
        <v>0</v>
      </c>
      <c r="DV169" s="337">
        <v>0</v>
      </c>
      <c r="DW169" s="337">
        <v>0</v>
      </c>
      <c r="DX169" s="337">
        <v>0</v>
      </c>
      <c r="DY169" s="337">
        <v>0</v>
      </c>
      <c r="DZ169" s="370"/>
      <c r="EB169" s="373"/>
      <c r="EC169" s="373"/>
      <c r="ED169" s="373"/>
      <c r="EE169" s="373"/>
      <c r="EF169" s="373"/>
      <c r="EG169" s="373"/>
      <c r="ET169" s="376"/>
      <c r="EU169" s="376"/>
      <c r="EV169" s="376"/>
      <c r="EW169" s="376"/>
      <c r="EX169" s="376"/>
      <c r="EY169" s="376"/>
      <c r="EZ169" s="376"/>
      <c r="FA169" s="376"/>
      <c r="FB169" s="376"/>
      <c r="FC169" s="376"/>
      <c r="FD169" s="376"/>
      <c r="FE169" s="376"/>
      <c r="FF169" s="376"/>
      <c r="FG169" s="376"/>
      <c r="FH169" s="376"/>
      <c r="FI169" s="376"/>
      <c r="FJ169" s="376"/>
      <c r="FK169" s="376"/>
      <c r="FL169" s="376"/>
      <c r="FM169" s="376"/>
      <c r="FN169" s="376"/>
      <c r="FO169" s="376"/>
      <c r="FP169" s="376"/>
      <c r="FQ169" s="376"/>
      <c r="FR169" s="376"/>
      <c r="FS169" s="376"/>
      <c r="FT169" s="376"/>
      <c r="FU169" s="376"/>
      <c r="FV169" s="376"/>
      <c r="FW169" s="376"/>
      <c r="FX169" s="376"/>
      <c r="FY169" s="376"/>
      <c r="FZ169" s="376"/>
      <c r="GA169" s="376"/>
      <c r="GB169" s="376"/>
      <c r="GC169" s="376"/>
      <c r="GD169" s="376"/>
      <c r="GE169" s="376"/>
      <c r="GF169" s="376"/>
      <c r="GG169" s="376"/>
      <c r="GH169" s="376"/>
      <c r="GI169" s="376"/>
      <c r="GJ169" s="376"/>
      <c r="GK169" s="376"/>
      <c r="GL169" s="376"/>
      <c r="GM169" s="376"/>
      <c r="GN169" s="376"/>
      <c r="GO169" s="376"/>
      <c r="GP169" s="376"/>
      <c r="GQ169" s="376"/>
      <c r="GR169" s="376"/>
      <c r="GS169" s="376"/>
      <c r="GT169" s="376"/>
      <c r="GU169" s="376"/>
      <c r="GV169" s="376"/>
      <c r="GW169" s="376"/>
      <c r="GX169" s="376"/>
      <c r="GY169" s="376"/>
      <c r="GZ169" s="376"/>
      <c r="HA169" s="376"/>
      <c r="HB169" s="376"/>
      <c r="HC169" s="376"/>
      <c r="HD169" s="376"/>
      <c r="HE169" s="376"/>
      <c r="HF169" s="376"/>
      <c r="HG169" s="376"/>
      <c r="HH169" s="376"/>
      <c r="HI169" s="376"/>
      <c r="HJ169" s="376"/>
      <c r="HK169" s="376"/>
      <c r="HL169" s="376"/>
      <c r="HM169" s="376"/>
      <c r="HN169" s="376"/>
      <c r="HO169" s="376"/>
      <c r="HP169" s="376"/>
      <c r="HQ169" s="376"/>
      <c r="HR169" s="376"/>
      <c r="HS169" s="376"/>
      <c r="HT169" s="376"/>
      <c r="HU169" s="376"/>
      <c r="HV169" s="376"/>
      <c r="HW169" s="376"/>
      <c r="HX169" s="376"/>
      <c r="HY169" s="376"/>
      <c r="HZ169" s="376"/>
      <c r="IA169" s="376"/>
      <c r="IB169" s="376"/>
      <c r="IC169" s="376"/>
      <c r="ID169" s="376"/>
      <c r="IE169" s="376"/>
      <c r="IF169" s="376"/>
      <c r="IG169" s="376"/>
      <c r="IH169" s="376"/>
      <c r="II169" s="376"/>
      <c r="IJ169" s="376"/>
      <c r="IK169" s="376"/>
      <c r="IL169" s="376"/>
      <c r="IM169" s="376"/>
      <c r="IN169" s="376"/>
      <c r="IO169" s="376"/>
      <c r="IP169" s="376"/>
      <c r="IQ169" s="376"/>
      <c r="IR169" s="376"/>
      <c r="IS169" s="376"/>
      <c r="IT169" s="376"/>
      <c r="IU169" s="376"/>
      <c r="IV169" s="376"/>
      <c r="IW169" s="376"/>
      <c r="IX169" s="376"/>
      <c r="IY169" s="376"/>
      <c r="IZ169" s="376"/>
      <c r="JA169" s="376"/>
      <c r="JB169" s="376"/>
      <c r="JC169" s="376"/>
      <c r="JD169" s="376"/>
      <c r="JE169" s="376"/>
      <c r="JF169" s="376"/>
      <c r="JG169" s="376"/>
      <c r="JH169" s="376"/>
      <c r="JI169" s="376"/>
      <c r="JJ169" s="376"/>
      <c r="JK169" s="376"/>
      <c r="JL169" s="376"/>
      <c r="JM169" s="376"/>
      <c r="JN169" s="376"/>
      <c r="JO169" s="376"/>
      <c r="JP169" s="376"/>
      <c r="JQ169" s="376"/>
      <c r="JR169" s="376"/>
      <c r="JS169" s="376"/>
      <c r="JT169" s="376"/>
      <c r="JU169" s="376"/>
      <c r="JV169" s="376"/>
      <c r="JW169" s="376"/>
      <c r="JX169" s="376"/>
      <c r="JY169" s="376"/>
      <c r="JZ169" s="376"/>
      <c r="KA169" s="376"/>
      <c r="KB169" s="376"/>
      <c r="KC169" s="376"/>
      <c r="KD169" s="376"/>
      <c r="KE169" s="376"/>
      <c r="KF169" s="376"/>
      <c r="KG169" s="376"/>
      <c r="KH169" s="376"/>
      <c r="KI169" s="376"/>
      <c r="KJ169" s="376"/>
      <c r="KK169" s="376"/>
      <c r="KL169" s="376"/>
      <c r="KM169" s="376"/>
      <c r="KN169" s="376"/>
      <c r="KO169" s="376"/>
      <c r="KP169" s="376"/>
      <c r="KQ169" s="376"/>
      <c r="KR169" s="376"/>
      <c r="KS169" s="376"/>
      <c r="KT169" s="376"/>
      <c r="KU169" s="376"/>
      <c r="KV169" s="376"/>
      <c r="KW169" s="376"/>
      <c r="KX169" s="376"/>
      <c r="KY169" s="376"/>
      <c r="KZ169" s="376"/>
      <c r="LA169" s="376"/>
      <c r="LB169" s="376"/>
      <c r="LC169" s="376"/>
      <c r="LD169" s="376"/>
      <c r="LE169" s="376"/>
      <c r="LF169" s="376"/>
      <c r="LG169" s="376"/>
      <c r="LH169" s="376"/>
      <c r="LI169" s="376"/>
    </row>
    <row r="170" spans="1:321">
      <c r="A170" s="74" t="s">
        <v>96</v>
      </c>
      <c r="B170" s="74">
        <v>45</v>
      </c>
      <c r="E170" s="78" t="s">
        <v>344</v>
      </c>
      <c r="F170" s="104"/>
      <c r="G170" s="105"/>
      <c r="H170" s="105"/>
      <c r="I170" s="105"/>
      <c r="J170" s="105"/>
      <c r="K170" s="105"/>
      <c r="L170" s="105"/>
      <c r="M170" s="105"/>
      <c r="N170" s="105"/>
      <c r="O170" s="105"/>
      <c r="P170" s="105"/>
      <c r="Q170" s="106"/>
      <c r="R170" s="104"/>
      <c r="S170" s="105"/>
      <c r="T170" s="105"/>
      <c r="U170" s="105"/>
      <c r="V170" s="105"/>
      <c r="W170" s="105"/>
      <c r="X170" s="105"/>
      <c r="Y170" s="105"/>
      <c r="Z170" s="105"/>
      <c r="AA170" s="105"/>
      <c r="AB170" s="105"/>
      <c r="AC170" s="106"/>
      <c r="AD170" s="104"/>
      <c r="AE170" s="105"/>
      <c r="AF170" s="105"/>
      <c r="AG170" s="105"/>
      <c r="AH170" s="105"/>
      <c r="AI170" s="105"/>
      <c r="AJ170" s="105"/>
      <c r="AK170" s="105"/>
      <c r="AL170" s="105"/>
      <c r="AM170" s="105"/>
      <c r="AN170" s="105"/>
      <c r="AO170" s="106"/>
      <c r="AP170" s="104"/>
      <c r="AQ170" s="105"/>
      <c r="AR170" s="105"/>
      <c r="AS170" s="105"/>
      <c r="AT170" s="105"/>
      <c r="AU170" s="105"/>
      <c r="AV170" s="105"/>
      <c r="AW170" s="105"/>
      <c r="AX170" s="105"/>
      <c r="AY170" s="105"/>
      <c r="AZ170" s="105"/>
      <c r="BA170" s="106"/>
      <c r="BB170" s="104"/>
      <c r="BC170" s="105"/>
      <c r="BD170" s="105"/>
      <c r="BE170" s="105"/>
      <c r="BF170" s="105"/>
      <c r="BG170" s="105"/>
      <c r="BH170" s="105"/>
      <c r="BI170" s="105"/>
      <c r="BJ170" s="105"/>
      <c r="BK170" s="105"/>
      <c r="BL170" s="105"/>
      <c r="BM170" s="106"/>
      <c r="BN170" s="104"/>
      <c r="BO170" s="105"/>
      <c r="BP170" s="105"/>
      <c r="BQ170" s="105"/>
      <c r="BR170" s="105"/>
      <c r="BS170" s="105"/>
      <c r="BT170" s="105"/>
      <c r="BU170" s="105"/>
      <c r="BV170" s="105"/>
      <c r="BW170" s="105"/>
      <c r="BX170" s="105"/>
      <c r="BY170" s="106"/>
      <c r="BZ170" s="104"/>
      <c r="CA170" s="105"/>
      <c r="CB170" s="105"/>
      <c r="CC170" s="105"/>
      <c r="CD170" s="105"/>
      <c r="CE170" s="105"/>
      <c r="CF170" s="105"/>
      <c r="CG170" s="105"/>
      <c r="CH170" s="105"/>
      <c r="CI170" s="105"/>
      <c r="CJ170" s="105"/>
      <c r="CK170" s="105"/>
      <c r="CL170" s="104">
        <v>5000</v>
      </c>
      <c r="CM170" s="105">
        <v>57001.11</v>
      </c>
      <c r="CN170" s="105">
        <v>614160.66</v>
      </c>
      <c r="CO170" s="105">
        <v>220833.34</v>
      </c>
      <c r="CP170" s="105">
        <v>331814</v>
      </c>
      <c r="CQ170" s="105">
        <v>6656</v>
      </c>
      <c r="CR170" s="105">
        <v>27500</v>
      </c>
      <c r="CS170" s="105">
        <v>40000</v>
      </c>
      <c r="CT170" s="105">
        <v>17507.28</v>
      </c>
      <c r="CU170" s="105">
        <v>533513.18999999994</v>
      </c>
      <c r="CV170" s="105">
        <v>69960</v>
      </c>
      <c r="CW170" s="106">
        <v>828836.4</v>
      </c>
      <c r="CX170" s="104">
        <v>46726.67</v>
      </c>
      <c r="CY170" s="105">
        <v>493119.12</v>
      </c>
      <c r="CZ170" s="105">
        <v>286420</v>
      </c>
      <c r="DA170" s="105">
        <v>0</v>
      </c>
      <c r="DB170" s="105">
        <v>142547</v>
      </c>
      <c r="DC170" s="105">
        <v>269213.67</v>
      </c>
      <c r="DD170" s="105">
        <v>16000</v>
      </c>
      <c r="DE170" s="105">
        <v>15000</v>
      </c>
      <c r="DF170" s="105">
        <v>505984</v>
      </c>
      <c r="DG170" s="105">
        <v>5000</v>
      </c>
      <c r="DH170" s="105">
        <v>105666.66</v>
      </c>
      <c r="DI170" s="106">
        <v>599222.64999999991</v>
      </c>
      <c r="DJ170" s="104">
        <v>13003.12</v>
      </c>
      <c r="DK170" s="105">
        <v>303628</v>
      </c>
      <c r="DL170" s="105">
        <v>0</v>
      </c>
      <c r="DM170" s="105">
        <v>287926</v>
      </c>
      <c r="DN170" s="105">
        <v>0</v>
      </c>
      <c r="DO170" s="105">
        <v>298266</v>
      </c>
      <c r="DP170" s="105">
        <v>163833.34</v>
      </c>
      <c r="DQ170" s="105">
        <v>161666.66999999998</v>
      </c>
      <c r="DR170" s="105">
        <v>287766</v>
      </c>
      <c r="DS170" s="105">
        <v>331666.67</v>
      </c>
      <c r="DT170" s="105">
        <v>432566.31999999995</v>
      </c>
      <c r="DU170" s="106">
        <v>695508</v>
      </c>
      <c r="DV170" s="337">
        <v>138166.66999999998</v>
      </c>
      <c r="DW170" s="337">
        <v>292960</v>
      </c>
      <c r="DX170" s="337">
        <v>160000</v>
      </c>
      <c r="DY170" s="337">
        <v>409078</v>
      </c>
      <c r="DZ170" s="370">
        <v>300594</v>
      </c>
      <c r="EA170" s="370">
        <v>60000</v>
      </c>
      <c r="EB170" s="370">
        <v>190000</v>
      </c>
      <c r="EC170" s="380">
        <v>20000</v>
      </c>
      <c r="ED170" s="373">
        <v>290795</v>
      </c>
      <c r="EE170" s="373">
        <v>100940</v>
      </c>
      <c r="EF170" s="373">
        <v>14820.1</v>
      </c>
      <c r="EG170" s="373">
        <v>890745.53</v>
      </c>
      <c r="EH170" s="376">
        <v>0</v>
      </c>
      <c r="EI170" s="376">
        <v>285802</v>
      </c>
      <c r="EJ170" s="376">
        <v>0</v>
      </c>
      <c r="EK170" s="376">
        <v>294172</v>
      </c>
      <c r="EL170" s="376">
        <v>40272</v>
      </c>
      <c r="EM170" s="376">
        <v>468970.67</v>
      </c>
      <c r="EN170" s="376">
        <v>0</v>
      </c>
      <c r="EO170" s="376">
        <v>40000</v>
      </c>
      <c r="EP170" s="376">
        <v>15000</v>
      </c>
      <c r="EQ170" s="376">
        <v>691995.33</v>
      </c>
      <c r="ER170" s="376">
        <v>70920.759999999995</v>
      </c>
      <c r="ES170" s="376"/>
      <c r="ET170" s="376">
        <v>5000</v>
      </c>
      <c r="EU170" s="376">
        <v>380906.62</v>
      </c>
      <c r="EV170" s="376">
        <v>0</v>
      </c>
      <c r="EW170" s="376">
        <v>285264</v>
      </c>
      <c r="EX170" s="376">
        <v>278222</v>
      </c>
      <c r="EY170" s="376">
        <v>285000.05</v>
      </c>
      <c r="EZ170" s="376">
        <v>236298.33</v>
      </c>
      <c r="FA170" s="376">
        <v>114200</v>
      </c>
      <c r="FB170" s="376">
        <v>359390</v>
      </c>
      <c r="FC170" s="376">
        <v>80000</v>
      </c>
      <c r="FD170" s="376">
        <v>305000</v>
      </c>
      <c r="FE170" s="376">
        <v>2267088</v>
      </c>
      <c r="FF170" s="376"/>
      <c r="FG170" s="376"/>
      <c r="FH170" s="376"/>
      <c r="FI170" s="376"/>
      <c r="FJ170" s="376"/>
      <c r="FK170" s="376"/>
      <c r="FL170" s="376"/>
      <c r="FM170" s="376"/>
      <c r="FN170" s="376"/>
      <c r="FO170" s="376"/>
      <c r="FP170" s="376"/>
      <c r="FQ170" s="376"/>
      <c r="FR170" s="376"/>
      <c r="FS170" s="376"/>
      <c r="FT170" s="376"/>
      <c r="FU170" s="376"/>
      <c r="FV170" s="376"/>
      <c r="FW170" s="376"/>
      <c r="FX170" s="376"/>
      <c r="FY170" s="376"/>
      <c r="FZ170" s="376"/>
      <c r="GA170" s="376"/>
      <c r="GB170" s="376"/>
      <c r="GC170" s="376"/>
      <c r="GD170" s="376"/>
      <c r="GE170" s="376"/>
      <c r="GF170" s="376"/>
      <c r="GG170" s="376"/>
      <c r="GH170" s="376"/>
      <c r="GI170" s="376"/>
      <c r="GJ170" s="376"/>
      <c r="GK170" s="376"/>
      <c r="GL170" s="376"/>
      <c r="GM170" s="376"/>
      <c r="GN170" s="376"/>
      <c r="GO170" s="376"/>
      <c r="GP170" s="376"/>
      <c r="GQ170" s="376"/>
      <c r="GR170" s="376"/>
      <c r="GS170" s="376"/>
      <c r="GT170" s="376"/>
      <c r="GU170" s="376"/>
      <c r="GV170" s="376"/>
      <c r="GW170" s="376"/>
      <c r="GX170" s="376"/>
      <c r="GY170" s="376"/>
      <c r="GZ170" s="376"/>
      <c r="HA170" s="376"/>
      <c r="HB170" s="376"/>
      <c r="HC170" s="376"/>
      <c r="HD170" s="376"/>
      <c r="HE170" s="376"/>
      <c r="HF170" s="376"/>
      <c r="HG170" s="376"/>
      <c r="HH170" s="376"/>
      <c r="HI170" s="376"/>
      <c r="HJ170" s="376"/>
      <c r="HK170" s="376"/>
      <c r="HL170" s="376"/>
      <c r="HM170" s="376"/>
      <c r="HN170" s="376"/>
      <c r="HO170" s="376"/>
      <c r="HP170" s="376"/>
      <c r="HQ170" s="376"/>
      <c r="HR170" s="376"/>
      <c r="HS170" s="376"/>
      <c r="HT170" s="376"/>
      <c r="HU170" s="376"/>
      <c r="HV170" s="376"/>
      <c r="HW170" s="376"/>
      <c r="HX170" s="376"/>
      <c r="HY170" s="376"/>
      <c r="HZ170" s="376"/>
      <c r="IA170" s="376"/>
      <c r="IB170" s="376"/>
      <c r="IC170" s="376"/>
      <c r="ID170" s="376"/>
      <c r="IE170" s="376"/>
      <c r="IF170" s="376"/>
      <c r="IG170" s="376"/>
      <c r="IH170" s="376"/>
      <c r="II170" s="376"/>
      <c r="IJ170" s="376"/>
      <c r="IK170" s="376"/>
      <c r="IL170" s="376"/>
      <c r="IM170" s="376"/>
      <c r="IN170" s="376"/>
      <c r="IO170" s="376"/>
      <c r="IP170" s="376"/>
      <c r="IQ170" s="376"/>
      <c r="IR170" s="376"/>
      <c r="IS170" s="376"/>
      <c r="IT170" s="376"/>
      <c r="IU170" s="376"/>
      <c r="IV170" s="376"/>
      <c r="IW170" s="376"/>
      <c r="IX170" s="376"/>
      <c r="IY170" s="376"/>
      <c r="IZ170" s="376"/>
      <c r="JA170" s="376"/>
      <c r="JB170" s="376"/>
      <c r="JC170" s="376"/>
      <c r="JD170" s="376"/>
      <c r="JE170" s="376"/>
      <c r="JF170" s="376"/>
      <c r="JG170" s="376"/>
      <c r="JH170" s="376"/>
      <c r="JI170" s="376"/>
      <c r="JJ170" s="376"/>
      <c r="JK170" s="376"/>
      <c r="JL170" s="376"/>
      <c r="JM170" s="376"/>
      <c r="JN170" s="376"/>
      <c r="JO170" s="376"/>
      <c r="JP170" s="376"/>
      <c r="JQ170" s="376"/>
      <c r="JR170" s="376"/>
      <c r="JS170" s="376"/>
      <c r="JT170" s="376"/>
      <c r="JU170" s="376"/>
      <c r="JV170" s="376"/>
      <c r="JW170" s="376"/>
      <c r="JX170" s="376"/>
      <c r="JY170" s="376"/>
      <c r="JZ170" s="376"/>
      <c r="KA170" s="376"/>
      <c r="KB170" s="376"/>
      <c r="KC170" s="376"/>
      <c r="KD170" s="376"/>
      <c r="KE170" s="376"/>
      <c r="KF170" s="376"/>
      <c r="KG170" s="376"/>
      <c r="KH170" s="376"/>
      <c r="KI170" s="376"/>
      <c r="KJ170" s="376"/>
      <c r="KK170" s="376"/>
      <c r="KL170" s="376"/>
      <c r="KM170" s="376"/>
      <c r="KN170" s="376"/>
      <c r="KO170" s="376"/>
      <c r="KP170" s="376"/>
      <c r="KQ170" s="376"/>
      <c r="KR170" s="376"/>
      <c r="KS170" s="376"/>
      <c r="KT170" s="376"/>
      <c r="KU170" s="376"/>
      <c r="KV170" s="376"/>
      <c r="KW170" s="376"/>
      <c r="KX170" s="376"/>
      <c r="KY170" s="376"/>
      <c r="KZ170" s="376"/>
      <c r="LA170" s="376"/>
      <c r="LB170" s="376"/>
      <c r="LC170" s="376"/>
      <c r="LD170" s="376"/>
      <c r="LE170" s="376"/>
      <c r="LF170" s="376"/>
      <c r="LG170" s="376"/>
      <c r="LH170" s="376"/>
      <c r="LI170" s="376"/>
    </row>
    <row r="171" spans="1:321">
      <c r="C171" s="74">
        <v>451</v>
      </c>
      <c r="D171" s="74">
        <v>451</v>
      </c>
      <c r="E171" s="78" t="s">
        <v>117</v>
      </c>
      <c r="F171" s="104"/>
      <c r="G171" s="105"/>
      <c r="H171" s="105"/>
      <c r="I171" s="105"/>
      <c r="J171" s="105"/>
      <c r="K171" s="105"/>
      <c r="L171" s="105"/>
      <c r="M171" s="105"/>
      <c r="N171" s="105"/>
      <c r="O171" s="105"/>
      <c r="P171" s="105"/>
      <c r="Q171" s="106"/>
      <c r="R171" s="104"/>
      <c r="S171" s="105"/>
      <c r="T171" s="105"/>
      <c r="U171" s="105"/>
      <c r="V171" s="105"/>
      <c r="W171" s="105"/>
      <c r="X171" s="105"/>
      <c r="Y171" s="105"/>
      <c r="Z171" s="105"/>
      <c r="AA171" s="105"/>
      <c r="AB171" s="105"/>
      <c r="AC171" s="106"/>
      <c r="AD171" s="104"/>
      <c r="AE171" s="105"/>
      <c r="AF171" s="105"/>
      <c r="AG171" s="105"/>
      <c r="AH171" s="105"/>
      <c r="AI171" s="105"/>
      <c r="AJ171" s="105"/>
      <c r="AK171" s="105"/>
      <c r="AL171" s="105"/>
      <c r="AM171" s="105"/>
      <c r="AN171" s="105"/>
      <c r="AO171" s="106"/>
      <c r="AP171" s="104"/>
      <c r="AQ171" s="105"/>
      <c r="AR171" s="105"/>
      <c r="AS171" s="105"/>
      <c r="AT171" s="105"/>
      <c r="AU171" s="105"/>
      <c r="AV171" s="105"/>
      <c r="AW171" s="105"/>
      <c r="AX171" s="105"/>
      <c r="AY171" s="105"/>
      <c r="AZ171" s="105"/>
      <c r="BA171" s="106"/>
      <c r="BB171" s="104"/>
      <c r="BC171" s="105"/>
      <c r="BD171" s="105"/>
      <c r="BE171" s="105"/>
      <c r="BF171" s="105"/>
      <c r="BG171" s="105"/>
      <c r="BH171" s="105"/>
      <c r="BI171" s="105"/>
      <c r="BJ171" s="105"/>
      <c r="BK171" s="105"/>
      <c r="BL171" s="105"/>
      <c r="BM171" s="106"/>
      <c r="BN171" s="104"/>
      <c r="BO171" s="105"/>
      <c r="BP171" s="105"/>
      <c r="BQ171" s="105"/>
      <c r="BR171" s="105"/>
      <c r="BS171" s="105"/>
      <c r="BT171" s="105"/>
      <c r="BU171" s="105"/>
      <c r="BV171" s="105"/>
      <c r="BW171" s="105"/>
      <c r="BX171" s="105"/>
      <c r="BY171" s="106"/>
      <c r="BZ171" s="104"/>
      <c r="CA171" s="105"/>
      <c r="CB171" s="105"/>
      <c r="CC171" s="105"/>
      <c r="CD171" s="105"/>
      <c r="CE171" s="105"/>
      <c r="CF171" s="105"/>
      <c r="CG171" s="105"/>
      <c r="CH171" s="105"/>
      <c r="CI171" s="105"/>
      <c r="CJ171" s="105"/>
      <c r="CK171" s="105"/>
      <c r="CL171" s="104">
        <v>5000</v>
      </c>
      <c r="CM171" s="105">
        <v>57001.11</v>
      </c>
      <c r="CN171" s="105">
        <v>614160.66</v>
      </c>
      <c r="CO171" s="105">
        <v>220833.34</v>
      </c>
      <c r="CP171" s="105">
        <v>331814</v>
      </c>
      <c r="CQ171" s="105">
        <v>6656</v>
      </c>
      <c r="CR171" s="105">
        <v>27500</v>
      </c>
      <c r="CS171" s="105">
        <v>40000</v>
      </c>
      <c r="CT171" s="105">
        <v>17507.28</v>
      </c>
      <c r="CU171" s="105">
        <v>533513.18999999994</v>
      </c>
      <c r="CV171" s="105">
        <v>69960</v>
      </c>
      <c r="CW171" s="106">
        <v>828836.4</v>
      </c>
      <c r="CX171" s="104">
        <v>46726.67</v>
      </c>
      <c r="CY171" s="105">
        <v>493119.12</v>
      </c>
      <c r="CZ171" s="105">
        <v>286420</v>
      </c>
      <c r="DA171" s="105">
        <v>0</v>
      </c>
      <c r="DB171" s="105">
        <v>142547</v>
      </c>
      <c r="DC171" s="105">
        <v>269213.67</v>
      </c>
      <c r="DD171" s="105">
        <v>16000</v>
      </c>
      <c r="DE171" s="105">
        <v>15000</v>
      </c>
      <c r="DF171" s="105">
        <v>505984</v>
      </c>
      <c r="DG171" s="105">
        <v>5000</v>
      </c>
      <c r="DH171" s="105">
        <v>105666.66</v>
      </c>
      <c r="DI171" s="106">
        <v>599222.64999999991</v>
      </c>
      <c r="DJ171" s="104">
        <v>13003.12</v>
      </c>
      <c r="DK171" s="105">
        <v>303628</v>
      </c>
      <c r="DL171" s="105">
        <v>0</v>
      </c>
      <c r="DM171" s="105">
        <v>287926</v>
      </c>
      <c r="DN171" s="105">
        <v>0</v>
      </c>
      <c r="DO171" s="105">
        <v>298266</v>
      </c>
      <c r="DP171" s="105">
        <v>163833.34</v>
      </c>
      <c r="DQ171" s="105">
        <v>161666.66999999998</v>
      </c>
      <c r="DR171" s="105">
        <v>287766</v>
      </c>
      <c r="DS171" s="105">
        <v>331666.67</v>
      </c>
      <c r="DT171" s="105">
        <v>432566.31999999995</v>
      </c>
      <c r="DU171" s="106">
        <v>695508</v>
      </c>
      <c r="DV171" s="337">
        <v>138166.66999999998</v>
      </c>
      <c r="DW171" s="337">
        <v>292960</v>
      </c>
      <c r="DX171" s="337">
        <v>160000</v>
      </c>
      <c r="DY171" s="337">
        <v>409078</v>
      </c>
      <c r="DZ171" s="370">
        <v>300594</v>
      </c>
      <c r="EA171" s="370">
        <v>60000</v>
      </c>
      <c r="EB171" s="370">
        <v>190000</v>
      </c>
      <c r="EC171" s="380">
        <v>20000</v>
      </c>
      <c r="ED171" s="373">
        <v>290795</v>
      </c>
      <c r="EE171" s="373">
        <v>100940</v>
      </c>
      <c r="EF171" s="373">
        <v>14820.1</v>
      </c>
      <c r="EG171" s="373">
        <v>890745.53</v>
      </c>
      <c r="EH171" s="376">
        <v>0</v>
      </c>
      <c r="EI171" s="376">
        <v>285802</v>
      </c>
      <c r="EJ171" s="376">
        <v>0</v>
      </c>
      <c r="EK171" s="376">
        <v>294172</v>
      </c>
      <c r="EL171" s="376">
        <v>40272</v>
      </c>
      <c r="EM171" s="376">
        <v>468970.67</v>
      </c>
      <c r="EN171" s="376">
        <v>0</v>
      </c>
      <c r="EO171" s="376">
        <v>40000</v>
      </c>
      <c r="EP171" s="376">
        <v>15000</v>
      </c>
      <c r="EQ171" s="376">
        <v>691995.33</v>
      </c>
      <c r="ER171" s="376">
        <v>70920.759999999995</v>
      </c>
      <c r="ES171" s="376">
        <v>2950278</v>
      </c>
      <c r="ET171" s="376">
        <v>5000</v>
      </c>
      <c r="EU171" s="376">
        <v>380906.62</v>
      </c>
      <c r="EV171" s="376">
        <v>0</v>
      </c>
      <c r="EW171" s="376">
        <v>285264</v>
      </c>
      <c r="EX171" s="376">
        <v>278222</v>
      </c>
      <c r="EY171" s="376">
        <v>285000.05</v>
      </c>
      <c r="EZ171" s="376">
        <v>236298.33</v>
      </c>
      <c r="FA171" s="376">
        <v>114200</v>
      </c>
      <c r="FB171" s="376">
        <v>359390</v>
      </c>
      <c r="FC171" s="376">
        <v>80000</v>
      </c>
      <c r="FD171" s="376">
        <v>305000</v>
      </c>
      <c r="FE171" s="376">
        <v>2267088</v>
      </c>
      <c r="FF171" s="376"/>
      <c r="FG171" s="376"/>
      <c r="FH171" s="376"/>
      <c r="FI171" s="376"/>
      <c r="FJ171" s="376"/>
      <c r="FK171" s="376"/>
      <c r="FL171" s="376"/>
      <c r="FM171" s="376"/>
      <c r="FN171" s="376"/>
      <c r="FO171" s="376"/>
      <c r="FP171" s="376"/>
      <c r="FQ171" s="376"/>
      <c r="FR171" s="376"/>
      <c r="FS171" s="376"/>
      <c r="FT171" s="376"/>
      <c r="FU171" s="376"/>
      <c r="FV171" s="376"/>
      <c r="FW171" s="376"/>
      <c r="FX171" s="376"/>
      <c r="FY171" s="376"/>
      <c r="FZ171" s="376"/>
      <c r="GA171" s="376"/>
      <c r="GB171" s="376"/>
      <c r="GC171" s="376"/>
      <c r="GD171" s="376"/>
      <c r="GE171" s="376"/>
      <c r="GF171" s="376"/>
      <c r="GG171" s="376"/>
      <c r="GH171" s="376"/>
      <c r="GI171" s="376"/>
      <c r="GJ171" s="376"/>
      <c r="GK171" s="376"/>
      <c r="GL171" s="376"/>
      <c r="GM171" s="376"/>
      <c r="GN171" s="376"/>
      <c r="GO171" s="376"/>
      <c r="GP171" s="376"/>
      <c r="GQ171" s="376"/>
      <c r="GR171" s="376"/>
      <c r="GS171" s="376"/>
      <c r="GT171" s="376"/>
      <c r="GU171" s="376"/>
      <c r="GV171" s="376"/>
      <c r="GW171" s="376"/>
      <c r="GX171" s="376"/>
      <c r="GY171" s="376"/>
      <c r="GZ171" s="376"/>
      <c r="HA171" s="376"/>
      <c r="HB171" s="376"/>
      <c r="HC171" s="376"/>
      <c r="HD171" s="376"/>
      <c r="HE171" s="376"/>
      <c r="HF171" s="376"/>
      <c r="HG171" s="376"/>
      <c r="HH171" s="376"/>
      <c r="HI171" s="376"/>
      <c r="HJ171" s="376"/>
      <c r="HK171" s="376"/>
      <c r="HL171" s="376"/>
      <c r="HM171" s="376"/>
      <c r="HN171" s="376"/>
      <c r="HO171" s="376"/>
      <c r="HP171" s="376"/>
      <c r="HQ171" s="376"/>
      <c r="HR171" s="376"/>
      <c r="HS171" s="376"/>
      <c r="HT171" s="376"/>
      <c r="HU171" s="376"/>
      <c r="HV171" s="376"/>
      <c r="HW171" s="376"/>
      <c r="HX171" s="376"/>
      <c r="HY171" s="376"/>
      <c r="HZ171" s="376"/>
      <c r="IA171" s="376"/>
      <c r="IB171" s="376"/>
      <c r="IC171" s="376"/>
      <c r="ID171" s="376"/>
      <c r="IE171" s="376"/>
      <c r="IF171" s="376"/>
      <c r="IG171" s="376"/>
      <c r="IH171" s="376"/>
      <c r="II171" s="376"/>
      <c r="IJ171" s="376"/>
      <c r="IK171" s="376"/>
      <c r="IL171" s="376"/>
      <c r="IM171" s="376"/>
      <c r="IN171" s="376"/>
      <c r="IO171" s="376"/>
      <c r="IP171" s="376"/>
      <c r="IQ171" s="376"/>
      <c r="IR171" s="376"/>
      <c r="IS171" s="376"/>
      <c r="IT171" s="376"/>
      <c r="IU171" s="376"/>
      <c r="IV171" s="376"/>
      <c r="IW171" s="376"/>
      <c r="IX171" s="376"/>
      <c r="IY171" s="376"/>
      <c r="IZ171" s="376"/>
      <c r="JA171" s="376"/>
      <c r="JB171" s="376"/>
      <c r="JC171" s="376"/>
      <c r="JD171" s="376"/>
      <c r="JE171" s="376"/>
      <c r="JF171" s="376"/>
      <c r="JG171" s="376"/>
      <c r="JH171" s="376"/>
      <c r="JI171" s="376"/>
      <c r="JJ171" s="376"/>
      <c r="JK171" s="376"/>
      <c r="JL171" s="376"/>
      <c r="JM171" s="376"/>
      <c r="JN171" s="376"/>
      <c r="JO171" s="376"/>
      <c r="JP171" s="376"/>
      <c r="JQ171" s="376"/>
      <c r="JR171" s="376"/>
      <c r="JS171" s="376"/>
      <c r="JT171" s="376"/>
      <c r="JU171" s="376"/>
      <c r="JV171" s="376"/>
      <c r="JW171" s="376"/>
      <c r="JX171" s="376"/>
      <c r="JY171" s="376"/>
      <c r="JZ171" s="376"/>
      <c r="KA171" s="376"/>
      <c r="KB171" s="376"/>
      <c r="KC171" s="376"/>
      <c r="KD171" s="376"/>
      <c r="KE171" s="376"/>
      <c r="KF171" s="376"/>
      <c r="KG171" s="376"/>
      <c r="KH171" s="376"/>
      <c r="KI171" s="376"/>
      <c r="KJ171" s="376"/>
      <c r="KK171" s="376"/>
      <c r="KL171" s="376"/>
      <c r="KM171" s="376"/>
      <c r="KN171" s="376"/>
      <c r="KO171" s="376"/>
      <c r="KP171" s="376"/>
      <c r="KQ171" s="376"/>
      <c r="KR171" s="376"/>
      <c r="KS171" s="376"/>
      <c r="KT171" s="376"/>
      <c r="KU171" s="376"/>
      <c r="KV171" s="376"/>
      <c r="KW171" s="376"/>
      <c r="KX171" s="376"/>
      <c r="KY171" s="376"/>
      <c r="KZ171" s="376"/>
      <c r="LA171" s="376"/>
      <c r="LB171" s="376"/>
      <c r="LC171" s="376"/>
      <c r="LD171" s="376"/>
      <c r="LE171" s="376"/>
      <c r="LF171" s="376"/>
      <c r="LG171" s="376"/>
      <c r="LH171" s="376"/>
      <c r="LI171" s="376"/>
    </row>
    <row r="172" spans="1:321" ht="30">
      <c r="D172" s="74">
        <v>4511</v>
      </c>
      <c r="E172" s="78" t="s">
        <v>346</v>
      </c>
      <c r="F172" s="104"/>
      <c r="G172" s="105"/>
      <c r="H172" s="105"/>
      <c r="I172" s="105"/>
      <c r="J172" s="105"/>
      <c r="K172" s="105"/>
      <c r="L172" s="105"/>
      <c r="M172" s="105"/>
      <c r="N172" s="105"/>
      <c r="O172" s="105"/>
      <c r="P172" s="105"/>
      <c r="Q172" s="106"/>
      <c r="R172" s="104"/>
      <c r="S172" s="105"/>
      <c r="T172" s="105"/>
      <c r="U172" s="105"/>
      <c r="V172" s="105"/>
      <c r="W172" s="105"/>
      <c r="X172" s="105"/>
      <c r="Y172" s="105"/>
      <c r="Z172" s="105"/>
      <c r="AA172" s="105"/>
      <c r="AB172" s="105"/>
      <c r="AC172" s="106"/>
      <c r="AD172" s="104"/>
      <c r="AE172" s="105"/>
      <c r="AF172" s="105"/>
      <c r="AG172" s="105"/>
      <c r="AH172" s="105"/>
      <c r="AI172" s="105"/>
      <c r="AJ172" s="105"/>
      <c r="AK172" s="105"/>
      <c r="AL172" s="105"/>
      <c r="AM172" s="105"/>
      <c r="AN172" s="105"/>
      <c r="AO172" s="106"/>
      <c r="AP172" s="104"/>
      <c r="AQ172" s="105"/>
      <c r="AR172" s="105"/>
      <c r="AS172" s="105"/>
      <c r="AT172" s="105"/>
      <c r="AU172" s="105"/>
      <c r="AV172" s="105"/>
      <c r="AW172" s="105"/>
      <c r="AX172" s="105"/>
      <c r="AY172" s="105"/>
      <c r="AZ172" s="105"/>
      <c r="BA172" s="106"/>
      <c r="BB172" s="104"/>
      <c r="BC172" s="105"/>
      <c r="BD172" s="105"/>
      <c r="BE172" s="105"/>
      <c r="BF172" s="105"/>
      <c r="BG172" s="105"/>
      <c r="BH172" s="105"/>
      <c r="BI172" s="105"/>
      <c r="BJ172" s="105"/>
      <c r="BK172" s="105"/>
      <c r="BL172" s="105"/>
      <c r="BM172" s="106"/>
      <c r="BN172" s="104"/>
      <c r="BO172" s="105"/>
      <c r="BP172" s="105"/>
      <c r="BQ172" s="105"/>
      <c r="BR172" s="105"/>
      <c r="BS172" s="105"/>
      <c r="BT172" s="105"/>
      <c r="BU172" s="105"/>
      <c r="BV172" s="105"/>
      <c r="BW172" s="105"/>
      <c r="BX172" s="105"/>
      <c r="BY172" s="106"/>
      <c r="BZ172" s="104"/>
      <c r="CA172" s="105"/>
      <c r="CB172" s="105"/>
      <c r="CC172" s="105"/>
      <c r="CD172" s="105"/>
      <c r="CE172" s="105"/>
      <c r="CF172" s="105"/>
      <c r="CG172" s="105"/>
      <c r="CH172" s="105"/>
      <c r="CI172" s="105"/>
      <c r="CJ172" s="105"/>
      <c r="CK172" s="105"/>
      <c r="CL172" s="104">
        <v>0</v>
      </c>
      <c r="CM172" s="105">
        <v>0</v>
      </c>
      <c r="CN172" s="105">
        <v>0</v>
      </c>
      <c r="CO172" s="105">
        <v>0</v>
      </c>
      <c r="CP172" s="105">
        <v>0</v>
      </c>
      <c r="CQ172" s="105">
        <v>0</v>
      </c>
      <c r="CR172" s="105">
        <v>0</v>
      </c>
      <c r="CS172" s="105">
        <v>0</v>
      </c>
      <c r="CT172" s="105">
        <v>0</v>
      </c>
      <c r="CU172" s="105">
        <v>0</v>
      </c>
      <c r="CV172" s="105">
        <v>0</v>
      </c>
      <c r="CW172" s="106">
        <v>0</v>
      </c>
      <c r="CX172" s="104">
        <v>0</v>
      </c>
      <c r="CY172" s="105">
        <v>0</v>
      </c>
      <c r="CZ172" s="105">
        <v>0</v>
      </c>
      <c r="DA172" s="105">
        <v>0</v>
      </c>
      <c r="DB172" s="105">
        <v>0</v>
      </c>
      <c r="DC172" s="105">
        <v>0</v>
      </c>
      <c r="DD172" s="105">
        <v>0</v>
      </c>
      <c r="DE172" s="105">
        <v>0</v>
      </c>
      <c r="DF172" s="105">
        <v>0</v>
      </c>
      <c r="DG172" s="105">
        <v>0</v>
      </c>
      <c r="DH172" s="105">
        <v>0</v>
      </c>
      <c r="DI172" s="106">
        <v>0</v>
      </c>
      <c r="DJ172" s="104">
        <v>0</v>
      </c>
      <c r="DK172" s="105">
        <v>0</v>
      </c>
      <c r="DL172" s="105">
        <v>0</v>
      </c>
      <c r="DM172" s="105">
        <v>0</v>
      </c>
      <c r="DN172" s="105">
        <v>0</v>
      </c>
      <c r="DO172" s="105">
        <v>0</v>
      </c>
      <c r="DP172" s="105">
        <v>0</v>
      </c>
      <c r="DQ172" s="105">
        <v>0</v>
      </c>
      <c r="DR172" s="105">
        <v>0</v>
      </c>
      <c r="DS172" s="105">
        <v>0</v>
      </c>
      <c r="DT172" s="105">
        <v>0</v>
      </c>
      <c r="DU172" s="106">
        <v>0</v>
      </c>
      <c r="DV172" s="337">
        <v>0</v>
      </c>
      <c r="DW172" s="337">
        <v>0</v>
      </c>
      <c r="DX172" s="337">
        <v>0</v>
      </c>
      <c r="DY172" s="337">
        <v>0</v>
      </c>
      <c r="DZ172" s="370"/>
      <c r="EB172" s="373"/>
      <c r="EC172" s="373"/>
      <c r="ED172" s="373"/>
      <c r="EE172" s="373"/>
      <c r="EF172" s="373"/>
      <c r="EG172" s="373"/>
      <c r="EH172" s="376"/>
      <c r="EI172" s="376"/>
      <c r="EJ172" s="376"/>
      <c r="EK172" s="376"/>
      <c r="EL172" s="376"/>
      <c r="EM172" s="376"/>
      <c r="EN172" s="376"/>
      <c r="EO172" s="376"/>
      <c r="EP172" s="376"/>
      <c r="EQ172" s="376"/>
      <c r="ER172" s="376"/>
      <c r="ES172" s="376"/>
      <c r="ET172" s="376"/>
      <c r="EU172" s="376"/>
      <c r="EV172" s="376"/>
      <c r="EW172" s="376"/>
      <c r="EX172" s="376"/>
      <c r="EY172" s="376"/>
      <c r="EZ172" s="376"/>
      <c r="FA172" s="376"/>
      <c r="FB172" s="376"/>
      <c r="FC172" s="376"/>
      <c r="FD172" s="376"/>
      <c r="FE172" s="376"/>
      <c r="FF172" s="376"/>
      <c r="FG172" s="376"/>
      <c r="FH172" s="376"/>
      <c r="FI172" s="376"/>
      <c r="FJ172" s="376"/>
      <c r="FK172" s="376"/>
      <c r="FL172" s="376"/>
      <c r="FM172" s="376"/>
      <c r="FN172" s="376"/>
      <c r="FO172" s="376"/>
      <c r="FP172" s="376"/>
      <c r="FQ172" s="376"/>
      <c r="FR172" s="376"/>
      <c r="FS172" s="376"/>
      <c r="FT172" s="376"/>
      <c r="FU172" s="376"/>
      <c r="FV172" s="376"/>
      <c r="FW172" s="376"/>
      <c r="FX172" s="376"/>
      <c r="FY172" s="376"/>
      <c r="FZ172" s="376"/>
      <c r="GA172" s="376"/>
      <c r="GB172" s="376"/>
      <c r="GC172" s="376"/>
      <c r="GD172" s="376"/>
      <c r="GE172" s="376"/>
      <c r="GF172" s="376"/>
      <c r="GG172" s="376"/>
      <c r="GH172" s="376"/>
      <c r="GI172" s="376"/>
      <c r="GJ172" s="376"/>
      <c r="GK172" s="376"/>
      <c r="GL172" s="376"/>
      <c r="GM172" s="376"/>
      <c r="GN172" s="376"/>
      <c r="GO172" s="376"/>
      <c r="GP172" s="376"/>
      <c r="GQ172" s="376"/>
      <c r="GR172" s="376"/>
      <c r="GS172" s="376"/>
      <c r="GT172" s="376"/>
      <c r="GU172" s="376"/>
      <c r="GV172" s="376"/>
      <c r="GW172" s="376"/>
      <c r="GX172" s="376"/>
      <c r="GY172" s="376"/>
      <c r="GZ172" s="376"/>
      <c r="HA172" s="376"/>
      <c r="HB172" s="376"/>
      <c r="HC172" s="376"/>
      <c r="HD172" s="376"/>
      <c r="HE172" s="376"/>
      <c r="HF172" s="376"/>
      <c r="HG172" s="376"/>
      <c r="HH172" s="376"/>
      <c r="HI172" s="376"/>
      <c r="HJ172" s="376"/>
      <c r="HK172" s="376"/>
      <c r="HL172" s="376"/>
      <c r="HM172" s="376"/>
      <c r="HN172" s="376"/>
      <c r="HO172" s="376"/>
      <c r="HP172" s="376"/>
      <c r="HQ172" s="376"/>
      <c r="HR172" s="376"/>
      <c r="HS172" s="376"/>
      <c r="HT172" s="376"/>
      <c r="HU172" s="376"/>
      <c r="HV172" s="376"/>
      <c r="HW172" s="376"/>
      <c r="HX172" s="376"/>
      <c r="HY172" s="376"/>
      <c r="HZ172" s="376"/>
      <c r="IA172" s="376"/>
      <c r="IB172" s="376"/>
      <c r="IC172" s="376"/>
      <c r="ID172" s="376"/>
      <c r="IE172" s="376"/>
      <c r="IF172" s="376"/>
      <c r="IG172" s="376"/>
      <c r="IH172" s="376"/>
      <c r="II172" s="376"/>
      <c r="IJ172" s="376"/>
      <c r="IK172" s="376"/>
      <c r="IL172" s="376"/>
      <c r="IM172" s="376"/>
      <c r="IN172" s="376"/>
      <c r="IO172" s="376"/>
      <c r="IP172" s="376"/>
      <c r="IQ172" s="376"/>
      <c r="IR172" s="376"/>
      <c r="IS172" s="376"/>
      <c r="IT172" s="376"/>
      <c r="IU172" s="376"/>
      <c r="IV172" s="376"/>
      <c r="IW172" s="376"/>
      <c r="IX172" s="376"/>
      <c r="IY172" s="376"/>
      <c r="IZ172" s="376"/>
      <c r="JA172" s="376"/>
      <c r="JB172" s="376"/>
      <c r="JC172" s="376"/>
      <c r="JD172" s="376"/>
      <c r="JE172" s="376"/>
      <c r="JF172" s="376"/>
      <c r="JG172" s="376"/>
      <c r="JH172" s="376"/>
      <c r="JI172" s="376"/>
      <c r="JJ172" s="376"/>
      <c r="JK172" s="376"/>
      <c r="JL172" s="376"/>
      <c r="JM172" s="376"/>
      <c r="JN172" s="376"/>
      <c r="JO172" s="376"/>
      <c r="JP172" s="376"/>
      <c r="JQ172" s="376"/>
      <c r="JR172" s="376"/>
      <c r="JS172" s="376"/>
      <c r="JT172" s="376"/>
      <c r="JU172" s="376"/>
      <c r="JV172" s="376"/>
      <c r="JW172" s="376"/>
      <c r="JX172" s="376"/>
      <c r="JY172" s="376"/>
      <c r="JZ172" s="376"/>
      <c r="KA172" s="376"/>
      <c r="KB172" s="376"/>
      <c r="KC172" s="376"/>
      <c r="KD172" s="376"/>
      <c r="KE172" s="376"/>
      <c r="KF172" s="376"/>
      <c r="KG172" s="376"/>
      <c r="KH172" s="376"/>
      <c r="KI172" s="376"/>
      <c r="KJ172" s="376"/>
      <c r="KK172" s="376"/>
      <c r="KL172" s="376"/>
      <c r="KM172" s="376"/>
      <c r="KN172" s="376"/>
      <c r="KO172" s="376"/>
      <c r="KP172" s="376"/>
      <c r="KQ172" s="376"/>
      <c r="KR172" s="376"/>
      <c r="KS172" s="376"/>
      <c r="KT172" s="376"/>
      <c r="KU172" s="376"/>
      <c r="KV172" s="376"/>
      <c r="KW172" s="376"/>
      <c r="KX172" s="376"/>
      <c r="KY172" s="376"/>
      <c r="KZ172" s="376"/>
      <c r="LA172" s="376"/>
      <c r="LB172" s="376"/>
      <c r="LC172" s="376"/>
      <c r="LD172" s="376"/>
      <c r="LE172" s="376"/>
      <c r="LF172" s="376"/>
      <c r="LG172" s="376"/>
      <c r="LH172" s="376"/>
      <c r="LI172" s="376"/>
    </row>
    <row r="173" spans="1:321" ht="30">
      <c r="D173" s="74">
        <v>4512</v>
      </c>
      <c r="E173" s="78" t="s">
        <v>348</v>
      </c>
      <c r="F173" s="104"/>
      <c r="G173" s="105"/>
      <c r="H173" s="105"/>
      <c r="I173" s="105"/>
      <c r="J173" s="105"/>
      <c r="K173" s="105"/>
      <c r="L173" s="105"/>
      <c r="M173" s="105"/>
      <c r="N173" s="105"/>
      <c r="O173" s="105"/>
      <c r="P173" s="105"/>
      <c r="Q173" s="106"/>
      <c r="R173" s="104"/>
      <c r="S173" s="105"/>
      <c r="T173" s="105"/>
      <c r="U173" s="105"/>
      <c r="V173" s="105"/>
      <c r="W173" s="105"/>
      <c r="X173" s="105"/>
      <c r="Y173" s="105"/>
      <c r="Z173" s="105"/>
      <c r="AA173" s="105"/>
      <c r="AB173" s="105"/>
      <c r="AC173" s="106"/>
      <c r="AD173" s="104"/>
      <c r="AE173" s="105"/>
      <c r="AF173" s="105"/>
      <c r="AG173" s="105"/>
      <c r="AH173" s="105"/>
      <c r="AI173" s="105"/>
      <c r="AJ173" s="105"/>
      <c r="AK173" s="105"/>
      <c r="AL173" s="105"/>
      <c r="AM173" s="105"/>
      <c r="AN173" s="105"/>
      <c r="AO173" s="106"/>
      <c r="AP173" s="104"/>
      <c r="AQ173" s="105"/>
      <c r="AR173" s="105"/>
      <c r="AS173" s="105"/>
      <c r="AT173" s="105"/>
      <c r="AU173" s="105"/>
      <c r="AV173" s="105"/>
      <c r="AW173" s="105"/>
      <c r="AX173" s="105"/>
      <c r="AY173" s="105"/>
      <c r="AZ173" s="105"/>
      <c r="BA173" s="106"/>
      <c r="BB173" s="104"/>
      <c r="BC173" s="105"/>
      <c r="BD173" s="105"/>
      <c r="BE173" s="105"/>
      <c r="BF173" s="105"/>
      <c r="BG173" s="105"/>
      <c r="BH173" s="105"/>
      <c r="BI173" s="105"/>
      <c r="BJ173" s="105"/>
      <c r="BK173" s="105"/>
      <c r="BL173" s="105"/>
      <c r="BM173" s="106"/>
      <c r="BN173" s="104"/>
      <c r="BO173" s="105"/>
      <c r="BP173" s="105"/>
      <c r="BQ173" s="105"/>
      <c r="BR173" s="105"/>
      <c r="BS173" s="105"/>
      <c r="BT173" s="105"/>
      <c r="BU173" s="105"/>
      <c r="BV173" s="105"/>
      <c r="BW173" s="105"/>
      <c r="BX173" s="105"/>
      <c r="BY173" s="106"/>
      <c r="BZ173" s="104"/>
      <c r="CA173" s="105"/>
      <c r="CB173" s="105"/>
      <c r="CC173" s="105"/>
      <c r="CD173" s="105"/>
      <c r="CE173" s="105"/>
      <c r="CF173" s="105"/>
      <c r="CG173" s="105"/>
      <c r="CH173" s="105"/>
      <c r="CI173" s="105"/>
      <c r="CJ173" s="105"/>
      <c r="CK173" s="105"/>
      <c r="CL173" s="104">
        <v>0</v>
      </c>
      <c r="CM173" s="105">
        <v>0</v>
      </c>
      <c r="CN173" s="105">
        <v>0</v>
      </c>
      <c r="CO173" s="105">
        <v>0</v>
      </c>
      <c r="CP173" s="105">
        <v>0</v>
      </c>
      <c r="CQ173" s="105">
        <v>0</v>
      </c>
      <c r="CR173" s="105">
        <v>0</v>
      </c>
      <c r="CS173" s="105">
        <v>0</v>
      </c>
      <c r="CT173" s="105">
        <v>0</v>
      </c>
      <c r="CU173" s="105">
        <v>0</v>
      </c>
      <c r="CV173" s="105">
        <v>0</v>
      </c>
      <c r="CW173" s="106">
        <v>0</v>
      </c>
      <c r="CX173" s="104">
        <v>0</v>
      </c>
      <c r="CY173" s="105">
        <v>0</v>
      </c>
      <c r="CZ173" s="105">
        <v>0</v>
      </c>
      <c r="DA173" s="105">
        <v>0</v>
      </c>
      <c r="DB173" s="105">
        <v>0</v>
      </c>
      <c r="DC173" s="105">
        <v>0</v>
      </c>
      <c r="DD173" s="105">
        <v>0</v>
      </c>
      <c r="DE173" s="105">
        <v>0</v>
      </c>
      <c r="DF173" s="105">
        <v>0</v>
      </c>
      <c r="DG173" s="105">
        <v>0</v>
      </c>
      <c r="DH173" s="105">
        <v>0</v>
      </c>
      <c r="DI173" s="106">
        <v>0</v>
      </c>
      <c r="DJ173" s="104">
        <v>0</v>
      </c>
      <c r="DK173" s="105">
        <v>0</v>
      </c>
      <c r="DL173" s="105">
        <v>0</v>
      </c>
      <c r="DM173" s="105">
        <v>0</v>
      </c>
      <c r="DN173" s="105">
        <v>0</v>
      </c>
      <c r="DO173" s="105">
        <v>0</v>
      </c>
      <c r="DP173" s="105">
        <v>0</v>
      </c>
      <c r="DQ173" s="105">
        <v>0</v>
      </c>
      <c r="DR173" s="105">
        <v>0</v>
      </c>
      <c r="DS173" s="105">
        <v>0</v>
      </c>
      <c r="DT173" s="105">
        <v>0</v>
      </c>
      <c r="DU173" s="106">
        <v>0</v>
      </c>
      <c r="DV173" s="337">
        <v>0</v>
      </c>
      <c r="DW173" s="337">
        <v>0</v>
      </c>
      <c r="DX173" s="337">
        <v>0</v>
      </c>
      <c r="DY173" s="337">
        <v>0</v>
      </c>
      <c r="DZ173" s="370"/>
      <c r="EB173" s="373"/>
      <c r="EC173" s="373"/>
      <c r="ED173" s="373"/>
      <c r="EE173" s="373"/>
      <c r="EF173" s="373"/>
      <c r="EG173" s="373"/>
      <c r="EH173" s="376"/>
      <c r="EI173" s="376"/>
      <c r="EJ173" s="376"/>
      <c r="EK173" s="376"/>
      <c r="EL173" s="376"/>
      <c r="EM173" s="376"/>
      <c r="EN173" s="376"/>
      <c r="EO173" s="376"/>
      <c r="EP173" s="376"/>
      <c r="EQ173" s="376"/>
      <c r="ER173" s="376"/>
      <c r="ES173" s="376"/>
      <c r="ET173" s="376"/>
      <c r="EU173" s="376"/>
      <c r="EV173" s="376"/>
      <c r="EW173" s="376"/>
      <c r="EX173" s="376"/>
      <c r="EY173" s="376"/>
      <c r="EZ173" s="376"/>
      <c r="FA173" s="376"/>
      <c r="FB173" s="376"/>
      <c r="FC173" s="376"/>
      <c r="FD173" s="376"/>
      <c r="FE173" s="376"/>
      <c r="FF173" s="376"/>
      <c r="FG173" s="376"/>
      <c r="FH173" s="376"/>
      <c r="FI173" s="376"/>
      <c r="FJ173" s="376"/>
      <c r="FK173" s="376"/>
      <c r="FL173" s="376"/>
      <c r="FM173" s="376"/>
      <c r="FN173" s="376"/>
      <c r="FO173" s="376"/>
      <c r="FP173" s="376"/>
      <c r="FQ173" s="376"/>
      <c r="FR173" s="376"/>
      <c r="FS173" s="376"/>
      <c r="FT173" s="376"/>
      <c r="FU173" s="376"/>
      <c r="FV173" s="376"/>
      <c r="FW173" s="376"/>
      <c r="FX173" s="376"/>
      <c r="FY173" s="376"/>
      <c r="FZ173" s="376"/>
      <c r="GA173" s="376"/>
      <c r="GB173" s="376"/>
      <c r="GC173" s="376"/>
      <c r="GD173" s="376"/>
      <c r="GE173" s="376"/>
      <c r="GF173" s="376"/>
      <c r="GG173" s="376"/>
      <c r="GH173" s="376"/>
      <c r="GI173" s="376"/>
      <c r="GJ173" s="376"/>
      <c r="GK173" s="376"/>
      <c r="GL173" s="376"/>
      <c r="GM173" s="376"/>
      <c r="GN173" s="376"/>
      <c r="GO173" s="376"/>
      <c r="GP173" s="376"/>
      <c r="GQ173" s="376"/>
      <c r="GR173" s="376"/>
      <c r="GS173" s="376"/>
      <c r="GT173" s="376"/>
      <c r="GU173" s="376"/>
      <c r="GV173" s="376"/>
      <c r="GW173" s="376"/>
      <c r="GX173" s="376"/>
      <c r="GY173" s="376"/>
      <c r="GZ173" s="376"/>
      <c r="HA173" s="376"/>
      <c r="HB173" s="376"/>
      <c r="HC173" s="376"/>
      <c r="HD173" s="376"/>
      <c r="HE173" s="376"/>
      <c r="HF173" s="376"/>
      <c r="HG173" s="376"/>
      <c r="HH173" s="376"/>
      <c r="HI173" s="376"/>
      <c r="HJ173" s="376"/>
      <c r="HK173" s="376"/>
      <c r="HL173" s="376"/>
      <c r="HM173" s="376"/>
      <c r="HN173" s="376"/>
      <c r="HO173" s="376"/>
      <c r="HP173" s="376"/>
      <c r="HQ173" s="376"/>
      <c r="HR173" s="376"/>
      <c r="HS173" s="376"/>
      <c r="HT173" s="376"/>
      <c r="HU173" s="376"/>
      <c r="HV173" s="376"/>
      <c r="HW173" s="376"/>
      <c r="HX173" s="376"/>
      <c r="HY173" s="376"/>
      <c r="HZ173" s="376"/>
      <c r="IA173" s="376"/>
      <c r="IB173" s="376"/>
      <c r="IC173" s="376"/>
      <c r="ID173" s="376"/>
      <c r="IE173" s="376"/>
      <c r="IF173" s="376"/>
      <c r="IG173" s="376"/>
      <c r="IH173" s="376"/>
      <c r="II173" s="376"/>
      <c r="IJ173" s="376"/>
      <c r="IK173" s="376"/>
      <c r="IL173" s="376"/>
      <c r="IM173" s="376"/>
      <c r="IN173" s="376"/>
      <c r="IO173" s="376"/>
      <c r="IP173" s="376"/>
      <c r="IQ173" s="376"/>
      <c r="IR173" s="376"/>
      <c r="IS173" s="376"/>
      <c r="IT173" s="376"/>
      <c r="IU173" s="376"/>
      <c r="IV173" s="376"/>
      <c r="IW173" s="376"/>
      <c r="IX173" s="376"/>
      <c r="IY173" s="376"/>
      <c r="IZ173" s="376"/>
      <c r="JA173" s="376"/>
      <c r="JB173" s="376"/>
      <c r="JC173" s="376"/>
      <c r="JD173" s="376"/>
      <c r="JE173" s="376"/>
      <c r="JF173" s="376"/>
      <c r="JG173" s="376"/>
      <c r="JH173" s="376"/>
      <c r="JI173" s="376"/>
      <c r="JJ173" s="376"/>
      <c r="JK173" s="376"/>
      <c r="JL173" s="376"/>
      <c r="JM173" s="376"/>
      <c r="JN173" s="376"/>
      <c r="JO173" s="376"/>
      <c r="JP173" s="376"/>
      <c r="JQ173" s="376"/>
      <c r="JR173" s="376"/>
      <c r="JS173" s="376"/>
      <c r="JT173" s="376"/>
      <c r="JU173" s="376"/>
      <c r="JV173" s="376"/>
      <c r="JW173" s="376"/>
      <c r="JX173" s="376"/>
      <c r="JY173" s="376"/>
      <c r="JZ173" s="376"/>
      <c r="KA173" s="376"/>
      <c r="KB173" s="376"/>
      <c r="KC173" s="376"/>
      <c r="KD173" s="376"/>
      <c r="KE173" s="376"/>
      <c r="KF173" s="376"/>
      <c r="KG173" s="376"/>
      <c r="KH173" s="376"/>
      <c r="KI173" s="376"/>
      <c r="KJ173" s="376"/>
      <c r="KK173" s="376"/>
      <c r="KL173" s="376"/>
      <c r="KM173" s="376"/>
      <c r="KN173" s="376"/>
      <c r="KO173" s="376"/>
      <c r="KP173" s="376"/>
      <c r="KQ173" s="376"/>
      <c r="KR173" s="376"/>
      <c r="KS173" s="376"/>
      <c r="KT173" s="376"/>
      <c r="KU173" s="376"/>
      <c r="KV173" s="376"/>
      <c r="KW173" s="376"/>
      <c r="KX173" s="376"/>
      <c r="KY173" s="376"/>
      <c r="KZ173" s="376"/>
      <c r="LA173" s="376"/>
      <c r="LB173" s="376"/>
      <c r="LC173" s="376"/>
      <c r="LD173" s="376"/>
      <c r="LE173" s="376"/>
      <c r="LF173" s="376"/>
      <c r="LG173" s="376"/>
      <c r="LH173" s="376"/>
      <c r="LI173" s="376"/>
    </row>
    <row r="174" spans="1:321">
      <c r="D174" s="74">
        <v>4513</v>
      </c>
      <c r="E174" s="78" t="s">
        <v>350</v>
      </c>
      <c r="F174" s="104"/>
      <c r="G174" s="105"/>
      <c r="H174" s="105"/>
      <c r="I174" s="105"/>
      <c r="J174" s="105"/>
      <c r="K174" s="105"/>
      <c r="L174" s="105"/>
      <c r="M174" s="105"/>
      <c r="N174" s="105"/>
      <c r="O174" s="105"/>
      <c r="P174" s="105"/>
      <c r="Q174" s="106"/>
      <c r="R174" s="104"/>
      <c r="S174" s="105"/>
      <c r="T174" s="105"/>
      <c r="U174" s="105"/>
      <c r="V174" s="105"/>
      <c r="W174" s="105"/>
      <c r="X174" s="105"/>
      <c r="Y174" s="105"/>
      <c r="Z174" s="105"/>
      <c r="AA174" s="105"/>
      <c r="AB174" s="105"/>
      <c r="AC174" s="106"/>
      <c r="AD174" s="104"/>
      <c r="AE174" s="105"/>
      <c r="AF174" s="105"/>
      <c r="AG174" s="105"/>
      <c r="AH174" s="105"/>
      <c r="AI174" s="105"/>
      <c r="AJ174" s="105"/>
      <c r="AK174" s="105"/>
      <c r="AL174" s="105"/>
      <c r="AM174" s="105"/>
      <c r="AN174" s="105"/>
      <c r="AO174" s="106"/>
      <c r="AP174" s="104"/>
      <c r="AQ174" s="105"/>
      <c r="AR174" s="105"/>
      <c r="AS174" s="105"/>
      <c r="AT174" s="105"/>
      <c r="AU174" s="105"/>
      <c r="AV174" s="105"/>
      <c r="AW174" s="105"/>
      <c r="AX174" s="105"/>
      <c r="AY174" s="105"/>
      <c r="AZ174" s="105"/>
      <c r="BA174" s="106"/>
      <c r="BB174" s="104"/>
      <c r="BC174" s="105"/>
      <c r="BD174" s="105"/>
      <c r="BE174" s="105"/>
      <c r="BF174" s="105"/>
      <c r="BG174" s="105"/>
      <c r="BH174" s="105"/>
      <c r="BI174" s="105"/>
      <c r="BJ174" s="105"/>
      <c r="BK174" s="105"/>
      <c r="BL174" s="105"/>
      <c r="BM174" s="106"/>
      <c r="BN174" s="104"/>
      <c r="BO174" s="105"/>
      <c r="BP174" s="105"/>
      <c r="BQ174" s="105"/>
      <c r="BR174" s="105"/>
      <c r="BS174" s="105"/>
      <c r="BT174" s="105"/>
      <c r="BU174" s="105"/>
      <c r="BV174" s="105"/>
      <c r="BW174" s="105"/>
      <c r="BX174" s="105"/>
      <c r="BY174" s="106"/>
      <c r="BZ174" s="104"/>
      <c r="CA174" s="105"/>
      <c r="CB174" s="105"/>
      <c r="CC174" s="105"/>
      <c r="CD174" s="105"/>
      <c r="CE174" s="105"/>
      <c r="CF174" s="105"/>
      <c r="CG174" s="105"/>
      <c r="CH174" s="105"/>
      <c r="CI174" s="105"/>
      <c r="CJ174" s="105"/>
      <c r="CK174" s="105"/>
      <c r="CL174" s="104">
        <v>0</v>
      </c>
      <c r="CM174" s="105">
        <v>0</v>
      </c>
      <c r="CN174" s="105">
        <v>546494</v>
      </c>
      <c r="CO174" s="105">
        <v>0</v>
      </c>
      <c r="CP174" s="105">
        <v>271814</v>
      </c>
      <c r="CQ174" s="105">
        <v>1656</v>
      </c>
      <c r="CR174" s="105">
        <v>0</v>
      </c>
      <c r="CS174" s="105">
        <v>0</v>
      </c>
      <c r="CT174" s="105">
        <v>2507.2800000000002</v>
      </c>
      <c r="CU174" s="105">
        <v>276229</v>
      </c>
      <c r="CV174" s="105">
        <v>960</v>
      </c>
      <c r="CW174" s="106">
        <v>300339.71999999997</v>
      </c>
      <c r="CX174" s="104">
        <v>5060</v>
      </c>
      <c r="CY174" s="105">
        <v>285118</v>
      </c>
      <c r="CZ174" s="105">
        <v>286420</v>
      </c>
      <c r="DA174" s="105">
        <v>0</v>
      </c>
      <c r="DB174" s="105">
        <v>142547</v>
      </c>
      <c r="DC174" s="105">
        <v>142547</v>
      </c>
      <c r="DD174" s="105">
        <v>0</v>
      </c>
      <c r="DE174" s="105">
        <v>0</v>
      </c>
      <c r="DF174" s="105">
        <v>285484</v>
      </c>
      <c r="DG174" s="105">
        <v>0</v>
      </c>
      <c r="DH174" s="105">
        <v>0</v>
      </c>
      <c r="DI174" s="106">
        <v>285978</v>
      </c>
      <c r="DJ174" s="104">
        <v>0</v>
      </c>
      <c r="DK174" s="105">
        <v>289628</v>
      </c>
      <c r="DL174" s="105">
        <v>0</v>
      </c>
      <c r="DM174" s="105">
        <v>287926</v>
      </c>
      <c r="DN174" s="105">
        <v>0</v>
      </c>
      <c r="DO174" s="105">
        <v>287766</v>
      </c>
      <c r="DP174" s="105">
        <v>0</v>
      </c>
      <c r="DQ174" s="105">
        <v>0</v>
      </c>
      <c r="DR174" s="105">
        <v>287766</v>
      </c>
      <c r="DS174" s="105">
        <v>0</v>
      </c>
      <c r="DT174" s="105">
        <v>0</v>
      </c>
      <c r="DU174" s="106">
        <v>285508</v>
      </c>
      <c r="DV174" s="337">
        <v>0</v>
      </c>
      <c r="DW174" s="337">
        <v>292960</v>
      </c>
      <c r="DX174" s="337">
        <v>0</v>
      </c>
      <c r="DY174" s="337">
        <v>291078</v>
      </c>
      <c r="DZ174" s="370">
        <v>290594</v>
      </c>
      <c r="EB174" s="373"/>
      <c r="EC174" s="373"/>
      <c r="ED174" s="373"/>
      <c r="EE174" s="373"/>
      <c r="EF174" s="373"/>
      <c r="EG174" s="373"/>
      <c r="EH174" s="376"/>
      <c r="EI174" s="376"/>
      <c r="EJ174" s="376"/>
      <c r="EK174" s="376"/>
      <c r="EL174" s="376"/>
      <c r="EM174" s="376"/>
      <c r="EN174" s="376"/>
      <c r="EO174" s="376"/>
      <c r="EP174" s="376"/>
      <c r="EQ174" s="376"/>
      <c r="ER174" s="376"/>
      <c r="ES174" s="376"/>
      <c r="ET174" s="376"/>
      <c r="EU174" s="376"/>
      <c r="EV174" s="376"/>
      <c r="EW174" s="376"/>
      <c r="EX174" s="376"/>
      <c r="EY174" s="376"/>
      <c r="EZ174" s="376"/>
      <c r="FA174" s="376"/>
      <c r="FB174" s="376"/>
      <c r="FC174" s="376"/>
      <c r="FD174" s="376"/>
      <c r="FE174" s="376"/>
      <c r="FF174" s="376"/>
      <c r="FG174" s="376"/>
      <c r="FH174" s="376"/>
      <c r="FI174" s="376"/>
      <c r="FJ174" s="376"/>
      <c r="FK174" s="376"/>
      <c r="FL174" s="376"/>
      <c r="FM174" s="376"/>
      <c r="FN174" s="376"/>
      <c r="FO174" s="376"/>
      <c r="FP174" s="376"/>
      <c r="FQ174" s="376"/>
      <c r="FR174" s="376"/>
      <c r="FS174" s="376"/>
      <c r="FT174" s="376"/>
      <c r="FU174" s="376"/>
      <c r="FV174" s="376"/>
      <c r="FW174" s="376"/>
      <c r="FX174" s="376"/>
      <c r="FY174" s="376"/>
      <c r="FZ174" s="376"/>
      <c r="GA174" s="376"/>
      <c r="GB174" s="376"/>
      <c r="GC174" s="376"/>
      <c r="GD174" s="376"/>
      <c r="GE174" s="376"/>
      <c r="GF174" s="376"/>
      <c r="GG174" s="376"/>
      <c r="GH174" s="376"/>
      <c r="GI174" s="376"/>
      <c r="GJ174" s="376"/>
      <c r="GK174" s="376"/>
      <c r="GL174" s="376"/>
      <c r="GM174" s="376"/>
      <c r="GN174" s="376"/>
      <c r="GO174" s="376"/>
      <c r="GP174" s="376"/>
      <c r="GQ174" s="376"/>
      <c r="GR174" s="376"/>
      <c r="GS174" s="376"/>
      <c r="GT174" s="376"/>
      <c r="GU174" s="376"/>
      <c r="GV174" s="376"/>
      <c r="GW174" s="376"/>
      <c r="GX174" s="376"/>
      <c r="GY174" s="376"/>
      <c r="GZ174" s="376"/>
      <c r="HA174" s="376"/>
      <c r="HB174" s="376"/>
      <c r="HC174" s="376"/>
      <c r="HD174" s="376"/>
      <c r="HE174" s="376"/>
      <c r="HF174" s="376"/>
      <c r="HG174" s="376"/>
      <c r="HH174" s="376"/>
      <c r="HI174" s="376"/>
      <c r="HJ174" s="376"/>
      <c r="HK174" s="376"/>
      <c r="HL174" s="376"/>
      <c r="HM174" s="376"/>
      <c r="HN174" s="376"/>
      <c r="HO174" s="376"/>
      <c r="HP174" s="376"/>
      <c r="HQ174" s="376"/>
      <c r="HR174" s="376"/>
      <c r="HS174" s="376"/>
      <c r="HT174" s="376"/>
      <c r="HU174" s="376"/>
      <c r="HV174" s="376"/>
      <c r="HW174" s="376"/>
      <c r="HX174" s="376"/>
      <c r="HY174" s="376"/>
      <c r="HZ174" s="376"/>
      <c r="IA174" s="376"/>
      <c r="IB174" s="376"/>
      <c r="IC174" s="376"/>
      <c r="ID174" s="376"/>
      <c r="IE174" s="376"/>
      <c r="IF174" s="376"/>
      <c r="IG174" s="376"/>
      <c r="IH174" s="376"/>
      <c r="II174" s="376"/>
      <c r="IJ174" s="376"/>
      <c r="IK174" s="376"/>
      <c r="IL174" s="376"/>
      <c r="IM174" s="376"/>
      <c r="IN174" s="376"/>
      <c r="IO174" s="376"/>
      <c r="IP174" s="376"/>
      <c r="IQ174" s="376"/>
      <c r="IR174" s="376"/>
      <c r="IS174" s="376"/>
      <c r="IT174" s="376"/>
      <c r="IU174" s="376"/>
      <c r="IV174" s="376"/>
      <c r="IW174" s="376"/>
      <c r="IX174" s="376"/>
      <c r="IY174" s="376"/>
      <c r="IZ174" s="376"/>
      <c r="JA174" s="376"/>
      <c r="JB174" s="376"/>
      <c r="JC174" s="376"/>
      <c r="JD174" s="376"/>
      <c r="JE174" s="376"/>
      <c r="JF174" s="376"/>
      <c r="JG174" s="376"/>
      <c r="JH174" s="376"/>
      <c r="JI174" s="376"/>
      <c r="JJ174" s="376"/>
      <c r="JK174" s="376"/>
      <c r="JL174" s="376"/>
      <c r="JM174" s="376"/>
      <c r="JN174" s="376"/>
      <c r="JO174" s="376"/>
      <c r="JP174" s="376"/>
      <c r="JQ174" s="376"/>
      <c r="JR174" s="376"/>
      <c r="JS174" s="376"/>
      <c r="JT174" s="376"/>
      <c r="JU174" s="376"/>
      <c r="JV174" s="376"/>
      <c r="JW174" s="376"/>
      <c r="JX174" s="376"/>
      <c r="JY174" s="376"/>
      <c r="JZ174" s="376"/>
      <c r="KA174" s="376"/>
      <c r="KB174" s="376"/>
      <c r="KC174" s="376"/>
      <c r="KD174" s="376"/>
      <c r="KE174" s="376"/>
      <c r="KF174" s="376"/>
      <c r="KG174" s="376"/>
      <c r="KH174" s="376"/>
      <c r="KI174" s="376"/>
      <c r="KJ174" s="376"/>
      <c r="KK174" s="376"/>
      <c r="KL174" s="376"/>
      <c r="KM174" s="376"/>
      <c r="KN174" s="376"/>
      <c r="KO174" s="376"/>
      <c r="KP174" s="376"/>
      <c r="KQ174" s="376"/>
      <c r="KR174" s="376"/>
      <c r="KS174" s="376"/>
      <c r="KT174" s="376"/>
      <c r="KU174" s="376"/>
      <c r="KV174" s="376"/>
      <c r="KW174" s="376"/>
      <c r="KX174" s="376"/>
      <c r="KY174" s="376"/>
      <c r="KZ174" s="376"/>
      <c r="LA174" s="376"/>
      <c r="LB174" s="376"/>
      <c r="LC174" s="376"/>
      <c r="LD174" s="376"/>
      <c r="LE174" s="376"/>
      <c r="LF174" s="376"/>
      <c r="LG174" s="376"/>
      <c r="LH174" s="376"/>
      <c r="LI174" s="376"/>
    </row>
    <row r="175" spans="1:321" ht="45">
      <c r="D175" s="74">
        <v>4514</v>
      </c>
      <c r="E175" s="78" t="s">
        <v>352</v>
      </c>
      <c r="F175" s="104"/>
      <c r="G175" s="105"/>
      <c r="H175" s="105"/>
      <c r="I175" s="105"/>
      <c r="J175" s="105"/>
      <c r="K175" s="105"/>
      <c r="L175" s="105"/>
      <c r="M175" s="105"/>
      <c r="N175" s="105"/>
      <c r="O175" s="105"/>
      <c r="P175" s="105"/>
      <c r="Q175" s="106"/>
      <c r="R175" s="104"/>
      <c r="S175" s="105"/>
      <c r="T175" s="105"/>
      <c r="U175" s="105"/>
      <c r="V175" s="105"/>
      <c r="W175" s="105"/>
      <c r="X175" s="105"/>
      <c r="Y175" s="105"/>
      <c r="Z175" s="105"/>
      <c r="AA175" s="105"/>
      <c r="AB175" s="105"/>
      <c r="AC175" s="106"/>
      <c r="AD175" s="104"/>
      <c r="AE175" s="105"/>
      <c r="AF175" s="105"/>
      <c r="AG175" s="105"/>
      <c r="AH175" s="105"/>
      <c r="AI175" s="105"/>
      <c r="AJ175" s="105"/>
      <c r="AK175" s="105"/>
      <c r="AL175" s="105"/>
      <c r="AM175" s="105"/>
      <c r="AN175" s="105"/>
      <c r="AO175" s="106"/>
      <c r="AP175" s="104"/>
      <c r="AQ175" s="105"/>
      <c r="AR175" s="105"/>
      <c r="AS175" s="105"/>
      <c r="AT175" s="105"/>
      <c r="AU175" s="105"/>
      <c r="AV175" s="105"/>
      <c r="AW175" s="105"/>
      <c r="AX175" s="105"/>
      <c r="AY175" s="105"/>
      <c r="AZ175" s="105"/>
      <c r="BA175" s="106"/>
      <c r="BB175" s="104"/>
      <c r="BC175" s="105"/>
      <c r="BD175" s="105"/>
      <c r="BE175" s="105"/>
      <c r="BF175" s="105"/>
      <c r="BG175" s="105"/>
      <c r="BH175" s="105"/>
      <c r="BI175" s="105"/>
      <c r="BJ175" s="105"/>
      <c r="BK175" s="105"/>
      <c r="BL175" s="105"/>
      <c r="BM175" s="106"/>
      <c r="BN175" s="104"/>
      <c r="BO175" s="105"/>
      <c r="BP175" s="105"/>
      <c r="BQ175" s="105"/>
      <c r="BR175" s="105"/>
      <c r="BS175" s="105"/>
      <c r="BT175" s="105"/>
      <c r="BU175" s="105"/>
      <c r="BV175" s="105"/>
      <c r="BW175" s="105"/>
      <c r="BX175" s="105"/>
      <c r="BY175" s="106"/>
      <c r="BZ175" s="104"/>
      <c r="CA175" s="105"/>
      <c r="CB175" s="105"/>
      <c r="CC175" s="105"/>
      <c r="CD175" s="105"/>
      <c r="CE175" s="105"/>
      <c r="CF175" s="105"/>
      <c r="CG175" s="105"/>
      <c r="CH175" s="105"/>
      <c r="CI175" s="105"/>
      <c r="CJ175" s="105"/>
      <c r="CK175" s="105"/>
      <c r="CL175" s="104">
        <v>0</v>
      </c>
      <c r="CM175" s="105">
        <v>0</v>
      </c>
      <c r="CN175" s="105">
        <v>0</v>
      </c>
      <c r="CO175" s="105">
        <v>0</v>
      </c>
      <c r="CP175" s="105">
        <v>0</v>
      </c>
      <c r="CQ175" s="105">
        <v>0</v>
      </c>
      <c r="CR175" s="105">
        <v>0</v>
      </c>
      <c r="CS175" s="105">
        <v>0</v>
      </c>
      <c r="CT175" s="105">
        <v>0</v>
      </c>
      <c r="CU175" s="105">
        <v>0</v>
      </c>
      <c r="CV175" s="105">
        <v>0</v>
      </c>
      <c r="CW175" s="106">
        <v>0</v>
      </c>
      <c r="CX175" s="104">
        <v>0</v>
      </c>
      <c r="CY175" s="105">
        <v>0</v>
      </c>
      <c r="CZ175" s="105">
        <v>0</v>
      </c>
      <c r="DA175" s="105">
        <v>0</v>
      </c>
      <c r="DB175" s="105">
        <v>0</v>
      </c>
      <c r="DC175" s="105">
        <v>0</v>
      </c>
      <c r="DD175" s="105">
        <v>0</v>
      </c>
      <c r="DE175" s="105">
        <v>0</v>
      </c>
      <c r="DF175" s="105">
        <v>0</v>
      </c>
      <c r="DG175" s="105">
        <v>0</v>
      </c>
      <c r="DH175" s="105">
        <v>0</v>
      </c>
      <c r="DI175" s="106">
        <v>0</v>
      </c>
      <c r="DJ175" s="104">
        <v>0</v>
      </c>
      <c r="DK175" s="105">
        <v>0</v>
      </c>
      <c r="DL175" s="105">
        <v>0</v>
      </c>
      <c r="DM175" s="105">
        <v>0</v>
      </c>
      <c r="DN175" s="105">
        <v>0</v>
      </c>
      <c r="DO175" s="105">
        <v>0</v>
      </c>
      <c r="DP175" s="105">
        <v>0</v>
      </c>
      <c r="DQ175" s="105">
        <v>0</v>
      </c>
      <c r="DR175" s="105">
        <v>0</v>
      </c>
      <c r="DS175" s="105">
        <v>0</v>
      </c>
      <c r="DT175" s="105">
        <v>0</v>
      </c>
      <c r="DU175" s="106">
        <v>0</v>
      </c>
      <c r="DV175" s="337">
        <v>0</v>
      </c>
      <c r="DW175" s="337">
        <v>0</v>
      </c>
      <c r="DX175" s="337">
        <v>0</v>
      </c>
      <c r="DY175" s="337">
        <v>0</v>
      </c>
      <c r="DZ175" s="370"/>
      <c r="EB175" s="373"/>
      <c r="EC175" s="373"/>
      <c r="ED175" s="373"/>
      <c r="EE175" s="373"/>
      <c r="EF175" s="373"/>
      <c r="EG175" s="373"/>
      <c r="EH175" s="376"/>
      <c r="EI175" s="376"/>
      <c r="EJ175" s="376"/>
      <c r="EK175" s="376"/>
      <c r="EL175" s="376"/>
      <c r="EM175" s="376"/>
      <c r="EN175" s="376"/>
      <c r="EO175" s="376"/>
      <c r="EP175" s="376"/>
      <c r="EQ175" s="376"/>
      <c r="ER175" s="376"/>
      <c r="ES175" s="376"/>
      <c r="ET175" s="376"/>
      <c r="EU175" s="376"/>
      <c r="EV175" s="376"/>
      <c r="EW175" s="376"/>
      <c r="EX175" s="376"/>
      <c r="EY175" s="376"/>
      <c r="EZ175" s="376"/>
      <c r="FA175" s="376"/>
      <c r="FB175" s="376"/>
      <c r="FC175" s="376"/>
      <c r="FD175" s="376"/>
      <c r="FE175" s="376"/>
      <c r="FF175" s="376"/>
      <c r="FG175" s="376"/>
      <c r="FH175" s="376"/>
      <c r="FI175" s="376"/>
      <c r="FJ175" s="376"/>
      <c r="FK175" s="376"/>
      <c r="FL175" s="376"/>
      <c r="FM175" s="376"/>
      <c r="FN175" s="376"/>
      <c r="FO175" s="376"/>
      <c r="FP175" s="376"/>
      <c r="FQ175" s="376"/>
      <c r="FR175" s="376"/>
      <c r="FS175" s="376"/>
      <c r="FT175" s="376"/>
      <c r="FU175" s="376"/>
      <c r="FV175" s="376"/>
      <c r="FW175" s="376"/>
      <c r="FX175" s="376"/>
      <c r="FY175" s="376"/>
      <c r="FZ175" s="376"/>
      <c r="GA175" s="376"/>
      <c r="GB175" s="376"/>
      <c r="GC175" s="376"/>
      <c r="GD175" s="376"/>
      <c r="GE175" s="376"/>
      <c r="GF175" s="376"/>
      <c r="GG175" s="376"/>
      <c r="GH175" s="376"/>
      <c r="GI175" s="376"/>
      <c r="GJ175" s="376"/>
      <c r="GK175" s="376"/>
      <c r="GL175" s="376"/>
      <c r="GM175" s="376"/>
      <c r="GN175" s="376"/>
      <c r="GO175" s="376"/>
      <c r="GP175" s="376"/>
      <c r="GQ175" s="376"/>
      <c r="GR175" s="376"/>
      <c r="GS175" s="376"/>
      <c r="GT175" s="376"/>
      <c r="GU175" s="376"/>
      <c r="GV175" s="376"/>
      <c r="GW175" s="376"/>
      <c r="GX175" s="376"/>
      <c r="GY175" s="376"/>
      <c r="GZ175" s="376"/>
      <c r="HA175" s="376"/>
      <c r="HB175" s="376"/>
      <c r="HC175" s="376"/>
      <c r="HD175" s="376"/>
      <c r="HE175" s="376"/>
      <c r="HF175" s="376"/>
      <c r="HG175" s="376"/>
      <c r="HH175" s="376"/>
      <c r="HI175" s="376"/>
      <c r="HJ175" s="376"/>
      <c r="HK175" s="376"/>
      <c r="HL175" s="376"/>
      <c r="HM175" s="376"/>
      <c r="HN175" s="376"/>
      <c r="HO175" s="376"/>
      <c r="HP175" s="376"/>
      <c r="HQ175" s="376"/>
      <c r="HR175" s="376"/>
      <c r="HS175" s="376"/>
      <c r="HT175" s="376"/>
      <c r="HU175" s="376"/>
      <c r="HV175" s="376"/>
      <c r="HW175" s="376"/>
      <c r="HX175" s="376"/>
      <c r="HY175" s="376"/>
      <c r="HZ175" s="376"/>
      <c r="IA175" s="376"/>
      <c r="IB175" s="376"/>
      <c r="IC175" s="376"/>
      <c r="ID175" s="376"/>
      <c r="IE175" s="376"/>
      <c r="IF175" s="376"/>
      <c r="IG175" s="376"/>
      <c r="IH175" s="376"/>
      <c r="II175" s="376"/>
      <c r="IJ175" s="376"/>
      <c r="IK175" s="376"/>
      <c r="IL175" s="376"/>
      <c r="IM175" s="376"/>
      <c r="IN175" s="376"/>
      <c r="IO175" s="376"/>
      <c r="IP175" s="376"/>
      <c r="IQ175" s="376"/>
      <c r="IR175" s="376"/>
      <c r="IS175" s="376"/>
      <c r="IT175" s="376"/>
      <c r="IU175" s="376"/>
      <c r="IV175" s="376"/>
      <c r="IW175" s="376"/>
      <c r="IX175" s="376"/>
      <c r="IY175" s="376"/>
      <c r="IZ175" s="376"/>
      <c r="JA175" s="376"/>
      <c r="JB175" s="376"/>
      <c r="JC175" s="376"/>
      <c r="JD175" s="376"/>
      <c r="JE175" s="376"/>
      <c r="JF175" s="376"/>
      <c r="JG175" s="376"/>
      <c r="JH175" s="376"/>
      <c r="JI175" s="376"/>
      <c r="JJ175" s="376"/>
      <c r="JK175" s="376"/>
      <c r="JL175" s="376"/>
      <c r="JM175" s="376"/>
      <c r="JN175" s="376"/>
      <c r="JO175" s="376"/>
      <c r="JP175" s="376"/>
      <c r="JQ175" s="376"/>
      <c r="JR175" s="376"/>
      <c r="JS175" s="376"/>
      <c r="JT175" s="376"/>
      <c r="JU175" s="376"/>
      <c r="JV175" s="376"/>
      <c r="JW175" s="376"/>
      <c r="JX175" s="376"/>
      <c r="JY175" s="376"/>
      <c r="JZ175" s="376"/>
      <c r="KA175" s="376"/>
      <c r="KB175" s="376"/>
      <c r="KC175" s="376"/>
      <c r="KD175" s="376"/>
      <c r="KE175" s="376"/>
      <c r="KF175" s="376"/>
      <c r="KG175" s="376"/>
      <c r="KH175" s="376"/>
      <c r="KI175" s="376"/>
      <c r="KJ175" s="376"/>
      <c r="KK175" s="376"/>
      <c r="KL175" s="376"/>
      <c r="KM175" s="376"/>
      <c r="KN175" s="376"/>
      <c r="KO175" s="376"/>
      <c r="KP175" s="376"/>
      <c r="KQ175" s="376"/>
      <c r="KR175" s="376"/>
      <c r="KS175" s="376"/>
      <c r="KT175" s="376"/>
      <c r="KU175" s="376"/>
      <c r="KV175" s="376"/>
      <c r="KW175" s="376"/>
      <c r="KX175" s="376"/>
      <c r="KY175" s="376"/>
      <c r="KZ175" s="376"/>
      <c r="LA175" s="376"/>
      <c r="LB175" s="376"/>
      <c r="LC175" s="376"/>
      <c r="LD175" s="376"/>
      <c r="LE175" s="376"/>
      <c r="LF175" s="376"/>
      <c r="LG175" s="376"/>
      <c r="LH175" s="376"/>
      <c r="LI175" s="376"/>
    </row>
    <row r="176" spans="1:321">
      <c r="D176" s="74">
        <v>4515</v>
      </c>
      <c r="E176" s="78" t="s">
        <v>354</v>
      </c>
      <c r="F176" s="104"/>
      <c r="G176" s="105"/>
      <c r="H176" s="105"/>
      <c r="I176" s="105"/>
      <c r="J176" s="105"/>
      <c r="K176" s="105"/>
      <c r="L176" s="105"/>
      <c r="M176" s="105"/>
      <c r="N176" s="105"/>
      <c r="O176" s="105"/>
      <c r="P176" s="105"/>
      <c r="Q176" s="106"/>
      <c r="R176" s="104"/>
      <c r="S176" s="105"/>
      <c r="T176" s="105"/>
      <c r="U176" s="105"/>
      <c r="V176" s="105"/>
      <c r="W176" s="105"/>
      <c r="X176" s="105"/>
      <c r="Y176" s="105"/>
      <c r="Z176" s="105"/>
      <c r="AA176" s="105"/>
      <c r="AB176" s="105"/>
      <c r="AC176" s="106"/>
      <c r="AD176" s="104"/>
      <c r="AE176" s="105"/>
      <c r="AF176" s="105"/>
      <c r="AG176" s="105"/>
      <c r="AH176" s="105"/>
      <c r="AI176" s="105"/>
      <c r="AJ176" s="105"/>
      <c r="AK176" s="105"/>
      <c r="AL176" s="105"/>
      <c r="AM176" s="105"/>
      <c r="AN176" s="105"/>
      <c r="AO176" s="106"/>
      <c r="AP176" s="104"/>
      <c r="AQ176" s="105"/>
      <c r="AR176" s="105"/>
      <c r="AS176" s="105"/>
      <c r="AT176" s="105"/>
      <c r="AU176" s="105"/>
      <c r="AV176" s="105"/>
      <c r="AW176" s="105"/>
      <c r="AX176" s="105"/>
      <c r="AY176" s="105"/>
      <c r="AZ176" s="105"/>
      <c r="BA176" s="106"/>
      <c r="BB176" s="104"/>
      <c r="BC176" s="105"/>
      <c r="BD176" s="105"/>
      <c r="BE176" s="105"/>
      <c r="BF176" s="105"/>
      <c r="BG176" s="105"/>
      <c r="BH176" s="105"/>
      <c r="BI176" s="105"/>
      <c r="BJ176" s="105"/>
      <c r="BK176" s="105"/>
      <c r="BL176" s="105"/>
      <c r="BM176" s="106"/>
      <c r="BN176" s="104"/>
      <c r="BO176" s="105"/>
      <c r="BP176" s="105"/>
      <c r="BQ176" s="105"/>
      <c r="BR176" s="105"/>
      <c r="BS176" s="105"/>
      <c r="BT176" s="105"/>
      <c r="BU176" s="105"/>
      <c r="BV176" s="105"/>
      <c r="BW176" s="105"/>
      <c r="BX176" s="105"/>
      <c r="BY176" s="106"/>
      <c r="BZ176" s="104"/>
      <c r="CA176" s="105"/>
      <c r="CB176" s="105"/>
      <c r="CC176" s="105"/>
      <c r="CD176" s="105"/>
      <c r="CE176" s="105"/>
      <c r="CF176" s="105"/>
      <c r="CG176" s="105"/>
      <c r="CH176" s="105"/>
      <c r="CI176" s="105"/>
      <c r="CJ176" s="105"/>
      <c r="CK176" s="105"/>
      <c r="CL176" s="104">
        <v>5000</v>
      </c>
      <c r="CM176" s="105">
        <v>57001.11</v>
      </c>
      <c r="CN176" s="105">
        <v>67666.66</v>
      </c>
      <c r="CO176" s="105">
        <v>220833.34</v>
      </c>
      <c r="CP176" s="105">
        <v>60000</v>
      </c>
      <c r="CQ176" s="105">
        <v>5000</v>
      </c>
      <c r="CR176" s="105">
        <v>27500</v>
      </c>
      <c r="CS176" s="105">
        <v>40000</v>
      </c>
      <c r="CT176" s="105">
        <v>15000</v>
      </c>
      <c r="CU176" s="105">
        <v>257284.19</v>
      </c>
      <c r="CV176" s="105">
        <v>69000</v>
      </c>
      <c r="CW176" s="106">
        <v>528496.68000000005</v>
      </c>
      <c r="CX176" s="104">
        <v>41666.67</v>
      </c>
      <c r="CY176" s="105">
        <v>208001.12</v>
      </c>
      <c r="CZ176" s="105">
        <v>0</v>
      </c>
      <c r="DA176" s="105">
        <v>0</v>
      </c>
      <c r="DB176" s="105">
        <v>0</v>
      </c>
      <c r="DC176" s="105">
        <v>126666.67</v>
      </c>
      <c r="DD176" s="105">
        <v>16000</v>
      </c>
      <c r="DE176" s="105">
        <v>15000</v>
      </c>
      <c r="DF176" s="105">
        <v>220500</v>
      </c>
      <c r="DG176" s="105">
        <v>5000</v>
      </c>
      <c r="DH176" s="105">
        <v>105666.66</v>
      </c>
      <c r="DI176" s="106">
        <v>313244.64999999997</v>
      </c>
      <c r="DJ176" s="104">
        <v>13003.12</v>
      </c>
      <c r="DK176" s="105">
        <v>14000</v>
      </c>
      <c r="DL176" s="105">
        <v>0</v>
      </c>
      <c r="DM176" s="105">
        <v>0</v>
      </c>
      <c r="DN176" s="105">
        <v>0</v>
      </c>
      <c r="DO176" s="105">
        <v>10500</v>
      </c>
      <c r="DP176" s="105">
        <v>163833.34</v>
      </c>
      <c r="DQ176" s="105">
        <v>161666.66999999998</v>
      </c>
      <c r="DR176" s="105">
        <v>0</v>
      </c>
      <c r="DS176" s="105">
        <v>331666.67</v>
      </c>
      <c r="DT176" s="105">
        <v>432566.31999999995</v>
      </c>
      <c r="DU176" s="106">
        <v>410000</v>
      </c>
      <c r="DV176" s="337">
        <v>138166.66999999998</v>
      </c>
      <c r="DW176" s="337">
        <v>0</v>
      </c>
      <c r="DX176" s="337">
        <v>160000</v>
      </c>
      <c r="DY176" s="337">
        <v>118000</v>
      </c>
      <c r="DZ176" s="370">
        <v>10000</v>
      </c>
      <c r="EB176" s="373"/>
      <c r="EC176" s="373"/>
      <c r="ED176" s="373"/>
      <c r="EE176" s="373"/>
      <c r="EF176" s="373"/>
      <c r="EG176" s="373"/>
      <c r="EH176" s="376"/>
      <c r="EI176" s="376"/>
      <c r="EJ176" s="376"/>
      <c r="EK176" s="376"/>
      <c r="EL176" s="376"/>
      <c r="EM176" s="376"/>
      <c r="EN176" s="376"/>
      <c r="EO176" s="376"/>
      <c r="EP176" s="376"/>
      <c r="EQ176" s="376"/>
      <c r="ER176" s="376"/>
      <c r="ES176" s="376"/>
      <c r="ET176" s="376"/>
      <c r="EU176" s="376"/>
      <c r="EV176" s="376"/>
      <c r="EW176" s="376"/>
      <c r="EX176" s="376"/>
      <c r="EY176" s="376"/>
      <c r="EZ176" s="376"/>
      <c r="FA176" s="376"/>
      <c r="FB176" s="376"/>
      <c r="FC176" s="376"/>
      <c r="FD176" s="376"/>
      <c r="FE176" s="376"/>
      <c r="FF176" s="376"/>
      <c r="FG176" s="376"/>
      <c r="FH176" s="376"/>
      <c r="FI176" s="376"/>
      <c r="FJ176" s="376"/>
      <c r="FK176" s="376"/>
      <c r="FL176" s="376"/>
      <c r="FM176" s="376"/>
      <c r="FN176" s="376"/>
      <c r="FO176" s="376"/>
      <c r="FP176" s="376"/>
      <c r="FQ176" s="376"/>
      <c r="FR176" s="376"/>
      <c r="FS176" s="376"/>
      <c r="FT176" s="376"/>
      <c r="FU176" s="376"/>
      <c r="FV176" s="376"/>
      <c r="FW176" s="376"/>
      <c r="FX176" s="376"/>
      <c r="FY176" s="376"/>
      <c r="FZ176" s="376"/>
      <c r="GA176" s="376"/>
      <c r="GB176" s="376"/>
      <c r="GC176" s="376"/>
      <c r="GD176" s="376"/>
      <c r="GE176" s="376"/>
      <c r="GF176" s="376"/>
      <c r="GG176" s="376"/>
      <c r="GH176" s="376"/>
      <c r="GI176" s="376"/>
      <c r="GJ176" s="376"/>
      <c r="GK176" s="376"/>
      <c r="GL176" s="376"/>
      <c r="GM176" s="376"/>
      <c r="GN176" s="376"/>
      <c r="GO176" s="376"/>
      <c r="GP176" s="376"/>
      <c r="GQ176" s="376"/>
      <c r="GR176" s="376"/>
      <c r="GS176" s="376"/>
      <c r="GT176" s="376"/>
      <c r="GU176" s="376"/>
      <c r="GV176" s="376"/>
      <c r="GW176" s="376"/>
      <c r="GX176" s="376"/>
      <c r="GY176" s="376"/>
      <c r="GZ176" s="376"/>
      <c r="HA176" s="376"/>
      <c r="HB176" s="376"/>
      <c r="HC176" s="376"/>
      <c r="HD176" s="376"/>
      <c r="HE176" s="376"/>
      <c r="HF176" s="376"/>
      <c r="HG176" s="376"/>
      <c r="HH176" s="376"/>
      <c r="HI176" s="376"/>
      <c r="HJ176" s="376"/>
      <c r="HK176" s="376"/>
      <c r="HL176" s="376"/>
      <c r="HM176" s="376"/>
      <c r="HN176" s="376"/>
      <c r="HO176" s="376"/>
      <c r="HP176" s="376"/>
      <c r="HQ176" s="376"/>
      <c r="HR176" s="376"/>
      <c r="HS176" s="376"/>
      <c r="HT176" s="376"/>
      <c r="HU176" s="376"/>
      <c r="HV176" s="376"/>
      <c r="HW176" s="376"/>
      <c r="HX176" s="376"/>
      <c r="HY176" s="376"/>
      <c r="HZ176" s="376"/>
      <c r="IA176" s="376"/>
      <c r="IB176" s="376"/>
      <c r="IC176" s="376"/>
      <c r="ID176" s="376"/>
      <c r="IE176" s="376"/>
      <c r="IF176" s="376"/>
      <c r="IG176" s="376"/>
      <c r="IH176" s="376"/>
      <c r="II176" s="376"/>
      <c r="IJ176" s="376"/>
      <c r="IK176" s="376"/>
      <c r="IL176" s="376"/>
      <c r="IM176" s="376"/>
      <c r="IN176" s="376"/>
      <c r="IO176" s="376"/>
      <c r="IP176" s="376"/>
      <c r="IQ176" s="376"/>
      <c r="IR176" s="376"/>
      <c r="IS176" s="376"/>
      <c r="IT176" s="376"/>
      <c r="IU176" s="376"/>
      <c r="IV176" s="376"/>
      <c r="IW176" s="376"/>
      <c r="IX176" s="376"/>
      <c r="IY176" s="376"/>
      <c r="IZ176" s="376"/>
      <c r="JA176" s="376"/>
      <c r="JB176" s="376"/>
      <c r="JC176" s="376"/>
      <c r="JD176" s="376"/>
      <c r="JE176" s="376"/>
      <c r="JF176" s="376"/>
      <c r="JG176" s="376"/>
      <c r="JH176" s="376"/>
      <c r="JI176" s="376"/>
      <c r="JJ176" s="376"/>
      <c r="JK176" s="376"/>
      <c r="JL176" s="376"/>
      <c r="JM176" s="376"/>
      <c r="JN176" s="376"/>
      <c r="JO176" s="376"/>
      <c r="JP176" s="376"/>
      <c r="JQ176" s="376"/>
      <c r="JR176" s="376"/>
      <c r="JS176" s="376"/>
      <c r="JT176" s="376"/>
      <c r="JU176" s="376"/>
      <c r="JV176" s="376"/>
      <c r="JW176" s="376"/>
      <c r="JX176" s="376"/>
      <c r="JY176" s="376"/>
      <c r="JZ176" s="376"/>
      <c r="KA176" s="376"/>
      <c r="KB176" s="376"/>
      <c r="KC176" s="376"/>
      <c r="KD176" s="376"/>
      <c r="KE176" s="376"/>
      <c r="KF176" s="376"/>
      <c r="KG176" s="376"/>
      <c r="KH176" s="376"/>
      <c r="KI176" s="376"/>
      <c r="KJ176" s="376"/>
      <c r="KK176" s="376"/>
      <c r="KL176" s="376"/>
      <c r="KM176" s="376"/>
      <c r="KN176" s="376"/>
      <c r="KO176" s="376"/>
      <c r="KP176" s="376"/>
      <c r="KQ176" s="376"/>
      <c r="KR176" s="376"/>
      <c r="KS176" s="376"/>
      <c r="KT176" s="376"/>
      <c r="KU176" s="376"/>
      <c r="KV176" s="376"/>
      <c r="KW176" s="376"/>
      <c r="KX176" s="376"/>
      <c r="KY176" s="376"/>
      <c r="KZ176" s="376"/>
      <c r="LA176" s="376"/>
      <c r="LB176" s="376"/>
      <c r="LC176" s="376"/>
      <c r="LD176" s="376"/>
      <c r="LE176" s="376"/>
      <c r="LF176" s="376"/>
      <c r="LG176" s="376"/>
      <c r="LH176" s="376"/>
      <c r="LI176" s="376"/>
    </row>
    <row r="177" spans="1:321">
      <c r="A177" s="74" t="s">
        <v>96</v>
      </c>
      <c r="B177" s="74">
        <v>46</v>
      </c>
      <c r="E177" s="78" t="s">
        <v>356</v>
      </c>
      <c r="F177" s="104"/>
      <c r="G177" s="105"/>
      <c r="H177" s="105"/>
      <c r="I177" s="105"/>
      <c r="J177" s="105"/>
      <c r="K177" s="105"/>
      <c r="L177" s="105"/>
      <c r="M177" s="105"/>
      <c r="N177" s="105"/>
      <c r="O177" s="105"/>
      <c r="P177" s="105"/>
      <c r="Q177" s="106"/>
      <c r="R177" s="104"/>
      <c r="S177" s="105"/>
      <c r="T177" s="105"/>
      <c r="U177" s="105"/>
      <c r="V177" s="105"/>
      <c r="W177" s="105"/>
      <c r="X177" s="105"/>
      <c r="Y177" s="105"/>
      <c r="Z177" s="105"/>
      <c r="AA177" s="105"/>
      <c r="AB177" s="105"/>
      <c r="AC177" s="106"/>
      <c r="AD177" s="104"/>
      <c r="AE177" s="105"/>
      <c r="AF177" s="105"/>
      <c r="AG177" s="105"/>
      <c r="AH177" s="105"/>
      <c r="AI177" s="105"/>
      <c r="AJ177" s="105"/>
      <c r="AK177" s="105"/>
      <c r="AL177" s="105"/>
      <c r="AM177" s="105"/>
      <c r="AN177" s="105"/>
      <c r="AO177" s="106"/>
      <c r="AP177" s="104"/>
      <c r="AQ177" s="105"/>
      <c r="AR177" s="105"/>
      <c r="AS177" s="105"/>
      <c r="AT177" s="105"/>
      <c r="AU177" s="105"/>
      <c r="AV177" s="105"/>
      <c r="AW177" s="105"/>
      <c r="AX177" s="105"/>
      <c r="AY177" s="105"/>
      <c r="AZ177" s="105"/>
      <c r="BA177" s="106"/>
      <c r="BB177" s="104"/>
      <c r="BC177" s="105"/>
      <c r="BD177" s="105"/>
      <c r="BE177" s="105"/>
      <c r="BF177" s="105"/>
      <c r="BG177" s="105"/>
      <c r="BH177" s="105"/>
      <c r="BI177" s="105"/>
      <c r="BJ177" s="105"/>
      <c r="BK177" s="105"/>
      <c r="BL177" s="105"/>
      <c r="BM177" s="106"/>
      <c r="BN177" s="104"/>
      <c r="BO177" s="105"/>
      <c r="BP177" s="105"/>
      <c r="BQ177" s="105"/>
      <c r="BR177" s="105"/>
      <c r="BS177" s="105"/>
      <c r="BT177" s="105"/>
      <c r="BU177" s="105"/>
      <c r="BV177" s="105"/>
      <c r="BW177" s="105"/>
      <c r="BX177" s="105"/>
      <c r="BY177" s="106"/>
      <c r="BZ177" s="104"/>
      <c r="CA177" s="105"/>
      <c r="CB177" s="105"/>
      <c r="CC177" s="105"/>
      <c r="CD177" s="105"/>
      <c r="CE177" s="105"/>
      <c r="CF177" s="105"/>
      <c r="CG177" s="105"/>
      <c r="CH177" s="105"/>
      <c r="CI177" s="105"/>
      <c r="CJ177" s="105"/>
      <c r="CK177" s="105"/>
      <c r="CL177" s="104">
        <v>13535535.23</v>
      </c>
      <c r="CM177" s="105">
        <v>1235188.6600000001</v>
      </c>
      <c r="CN177" s="105">
        <v>5069298.5799999991</v>
      </c>
      <c r="CO177" s="105">
        <v>5426716.3900000006</v>
      </c>
      <c r="CP177" s="105">
        <v>4462597.3999999994</v>
      </c>
      <c r="CQ177" s="105">
        <v>12284472.710000001</v>
      </c>
      <c r="CR177" s="105">
        <v>19258533.780000001</v>
      </c>
      <c r="CS177" s="105">
        <v>10735160.850000001</v>
      </c>
      <c r="CT177" s="105">
        <v>19194056.120000001</v>
      </c>
      <c r="CU177" s="105">
        <v>11227719.770000001</v>
      </c>
      <c r="CV177" s="105">
        <v>7409763.3200000003</v>
      </c>
      <c r="CW177" s="106">
        <v>64186408.939999998</v>
      </c>
      <c r="CX177" s="104">
        <v>2995587.7600000002</v>
      </c>
      <c r="CY177" s="105">
        <v>3336299.88</v>
      </c>
      <c r="CZ177" s="105">
        <v>7984326.129999999</v>
      </c>
      <c r="DA177" s="105">
        <v>37331422.000000007</v>
      </c>
      <c r="DB177" s="105">
        <v>9651336.870000001</v>
      </c>
      <c r="DC177" s="105">
        <v>51081075.510000005</v>
      </c>
      <c r="DD177" s="105">
        <v>31417546.140000001</v>
      </c>
      <c r="DE177" s="105">
        <v>4545826.76</v>
      </c>
      <c r="DF177" s="105">
        <v>14570015.650000002</v>
      </c>
      <c r="DG177" s="105">
        <v>10152744.359999999</v>
      </c>
      <c r="DH177" s="105">
        <v>5468562.75</v>
      </c>
      <c r="DI177" s="106">
        <v>31216208.469999999</v>
      </c>
      <c r="DJ177" s="104">
        <v>30743987.649999999</v>
      </c>
      <c r="DK177" s="105">
        <v>41933056.25</v>
      </c>
      <c r="DL177" s="105">
        <v>60545576.710000008</v>
      </c>
      <c r="DM177" s="105">
        <v>39716380.309999995</v>
      </c>
      <c r="DN177" s="105">
        <v>5165036.2</v>
      </c>
      <c r="DO177" s="105">
        <v>34898791.960000001</v>
      </c>
      <c r="DP177" s="105">
        <v>65561192.199999996</v>
      </c>
      <c r="DQ177" s="105">
        <v>41358707.579999998</v>
      </c>
      <c r="DR177" s="105">
        <v>179757421.46000001</v>
      </c>
      <c r="DS177" s="105">
        <v>5631090.1799999997</v>
      </c>
      <c r="DT177" s="105">
        <v>5375527.7300000004</v>
      </c>
      <c r="DU177" s="106">
        <v>31056200.529999994</v>
      </c>
      <c r="DV177" s="337">
        <v>16619750.74</v>
      </c>
      <c r="DW177" s="337">
        <v>1379235.0899999999</v>
      </c>
      <c r="DX177" s="337">
        <v>23229015.260000002</v>
      </c>
      <c r="DY177" s="337">
        <v>8252837.79</v>
      </c>
      <c r="DZ177" s="370"/>
      <c r="EB177" s="373"/>
      <c r="EC177" s="380">
        <v>30149651.920000002</v>
      </c>
      <c r="ED177" s="373"/>
      <c r="EE177" s="373"/>
      <c r="EF177" s="373"/>
      <c r="EG177" s="373"/>
      <c r="EH177" s="376"/>
      <c r="EI177" s="376"/>
      <c r="EJ177" s="376"/>
      <c r="EK177" s="376"/>
      <c r="EL177" s="376"/>
      <c r="EM177" s="376"/>
      <c r="EN177" s="376"/>
      <c r="EO177" s="376"/>
      <c r="EP177" s="376"/>
      <c r="EQ177" s="376"/>
      <c r="ER177" s="376"/>
      <c r="ES177" s="376"/>
      <c r="ET177" s="376">
        <v>27871672.789999999</v>
      </c>
      <c r="EU177" s="376">
        <v>56704926.840000004</v>
      </c>
      <c r="EV177" s="376">
        <v>21093802.77</v>
      </c>
      <c r="EW177" s="376">
        <v>22441147.859999999</v>
      </c>
      <c r="EX177" s="376">
        <v>16011539.029999999</v>
      </c>
      <c r="EY177" s="376"/>
      <c r="EZ177" s="376"/>
      <c r="FA177" s="376">
        <v>40542466.609999999</v>
      </c>
      <c r="FB177" s="376"/>
      <c r="FC177" s="376"/>
      <c r="FD177" s="376"/>
      <c r="FE177" s="376"/>
      <c r="FF177" s="376"/>
      <c r="FG177" s="376"/>
      <c r="FH177" s="376"/>
      <c r="FI177" s="376"/>
      <c r="FJ177" s="376"/>
      <c r="FK177" s="376"/>
      <c r="FL177" s="376"/>
      <c r="FM177" s="376"/>
      <c r="FN177" s="376"/>
      <c r="FO177" s="376"/>
      <c r="FP177" s="376"/>
      <c r="FQ177" s="376"/>
      <c r="FR177" s="376"/>
      <c r="FS177" s="376"/>
      <c r="FT177" s="376"/>
      <c r="FU177" s="376"/>
      <c r="FV177" s="376"/>
      <c r="FW177" s="376"/>
      <c r="FX177" s="376"/>
      <c r="FY177" s="376"/>
      <c r="FZ177" s="376"/>
      <c r="GA177" s="376"/>
      <c r="GB177" s="376"/>
      <c r="GC177" s="376"/>
      <c r="GD177" s="376"/>
      <c r="GE177" s="376"/>
      <c r="GF177" s="376"/>
      <c r="GG177" s="376"/>
      <c r="GH177" s="376"/>
      <c r="GI177" s="376"/>
      <c r="GJ177" s="376"/>
      <c r="GK177" s="376"/>
      <c r="GL177" s="376"/>
      <c r="GM177" s="376"/>
      <c r="GN177" s="376"/>
      <c r="GO177" s="376"/>
      <c r="GP177" s="376"/>
      <c r="GQ177" s="376"/>
      <c r="GR177" s="376"/>
      <c r="GS177" s="376"/>
      <c r="GT177" s="376"/>
      <c r="GU177" s="376"/>
      <c r="GV177" s="376"/>
      <c r="GW177" s="376"/>
      <c r="GX177" s="376"/>
      <c r="GY177" s="376"/>
      <c r="GZ177" s="376"/>
      <c r="HA177" s="376"/>
      <c r="HB177" s="376"/>
      <c r="HC177" s="376"/>
      <c r="HD177" s="376"/>
      <c r="HE177" s="376"/>
      <c r="HF177" s="376"/>
      <c r="HG177" s="376"/>
      <c r="HH177" s="376"/>
      <c r="HI177" s="376"/>
      <c r="HJ177" s="376"/>
      <c r="HK177" s="376"/>
      <c r="HL177" s="376"/>
      <c r="HM177" s="376"/>
      <c r="HN177" s="376"/>
      <c r="HO177" s="376"/>
      <c r="HP177" s="376"/>
      <c r="HQ177" s="376"/>
      <c r="HR177" s="376"/>
      <c r="HS177" s="376"/>
      <c r="HT177" s="376"/>
      <c r="HU177" s="376"/>
      <c r="HV177" s="376"/>
      <c r="HW177" s="376"/>
      <c r="HX177" s="376"/>
      <c r="HY177" s="376"/>
      <c r="HZ177" s="376"/>
      <c r="IA177" s="376"/>
      <c r="IB177" s="376"/>
      <c r="IC177" s="376"/>
      <c r="ID177" s="376"/>
      <c r="IE177" s="376"/>
      <c r="IF177" s="376"/>
      <c r="IG177" s="376"/>
      <c r="IH177" s="376"/>
      <c r="II177" s="376"/>
      <c r="IJ177" s="376"/>
      <c r="IK177" s="376"/>
      <c r="IL177" s="376"/>
      <c r="IM177" s="376"/>
      <c r="IN177" s="376"/>
      <c r="IO177" s="376"/>
      <c r="IP177" s="376"/>
      <c r="IQ177" s="376"/>
      <c r="IR177" s="376"/>
      <c r="IS177" s="376"/>
      <c r="IT177" s="376"/>
      <c r="IU177" s="376"/>
      <c r="IV177" s="376"/>
      <c r="IW177" s="376"/>
      <c r="IX177" s="376"/>
      <c r="IY177" s="376"/>
      <c r="IZ177" s="376"/>
      <c r="JA177" s="376"/>
      <c r="JB177" s="376"/>
      <c r="JC177" s="376"/>
      <c r="JD177" s="376"/>
      <c r="JE177" s="376"/>
      <c r="JF177" s="376"/>
      <c r="JG177" s="376"/>
      <c r="JH177" s="376"/>
      <c r="JI177" s="376"/>
      <c r="JJ177" s="376"/>
      <c r="JK177" s="376"/>
      <c r="JL177" s="376"/>
      <c r="JM177" s="376"/>
      <c r="JN177" s="376"/>
      <c r="JO177" s="376"/>
      <c r="JP177" s="376"/>
      <c r="JQ177" s="376"/>
      <c r="JR177" s="376"/>
      <c r="JS177" s="376"/>
      <c r="JT177" s="376"/>
      <c r="JU177" s="376"/>
      <c r="JV177" s="376"/>
      <c r="JW177" s="376"/>
      <c r="JX177" s="376"/>
      <c r="JY177" s="376"/>
      <c r="JZ177" s="376"/>
      <c r="KA177" s="376"/>
      <c r="KB177" s="376"/>
      <c r="KC177" s="376"/>
      <c r="KD177" s="376"/>
      <c r="KE177" s="376"/>
      <c r="KF177" s="376"/>
      <c r="KG177" s="376"/>
      <c r="KH177" s="376"/>
      <c r="KI177" s="376"/>
      <c r="KJ177" s="376"/>
      <c r="KK177" s="376"/>
      <c r="KL177" s="376"/>
      <c r="KM177" s="376"/>
      <c r="KN177" s="376"/>
      <c r="KO177" s="376"/>
      <c r="KP177" s="376"/>
      <c r="KQ177" s="376"/>
      <c r="KR177" s="376"/>
      <c r="KS177" s="376"/>
      <c r="KT177" s="376"/>
      <c r="KU177" s="376"/>
      <c r="KV177" s="376"/>
      <c r="KW177" s="376"/>
      <c r="KX177" s="376"/>
      <c r="KY177" s="376"/>
      <c r="KZ177" s="376"/>
      <c r="LA177" s="376"/>
      <c r="LB177" s="376"/>
      <c r="LC177" s="376"/>
      <c r="LD177" s="376"/>
      <c r="LE177" s="376"/>
      <c r="LF177" s="376"/>
      <c r="LG177" s="376"/>
      <c r="LH177" s="376"/>
      <c r="LI177" s="376"/>
    </row>
    <row r="178" spans="1:321">
      <c r="C178" s="74">
        <v>461</v>
      </c>
      <c r="D178" s="74">
        <v>461</v>
      </c>
      <c r="E178" s="78" t="s">
        <v>358</v>
      </c>
      <c r="F178" s="104"/>
      <c r="G178" s="105"/>
      <c r="H178" s="105"/>
      <c r="I178" s="105"/>
      <c r="J178" s="105"/>
      <c r="K178" s="105"/>
      <c r="L178" s="105"/>
      <c r="M178" s="105"/>
      <c r="N178" s="105"/>
      <c r="O178" s="105"/>
      <c r="P178" s="105"/>
      <c r="Q178" s="106"/>
      <c r="R178" s="104"/>
      <c r="S178" s="105"/>
      <c r="T178" s="105"/>
      <c r="U178" s="105"/>
      <c r="V178" s="105"/>
      <c r="W178" s="105"/>
      <c r="X178" s="105"/>
      <c r="Y178" s="105"/>
      <c r="Z178" s="105"/>
      <c r="AA178" s="105"/>
      <c r="AB178" s="105"/>
      <c r="AC178" s="106"/>
      <c r="AD178" s="104"/>
      <c r="AE178" s="105"/>
      <c r="AF178" s="105"/>
      <c r="AG178" s="105"/>
      <c r="AH178" s="105"/>
      <c r="AI178" s="105"/>
      <c r="AJ178" s="105"/>
      <c r="AK178" s="105"/>
      <c r="AL178" s="105"/>
      <c r="AM178" s="105"/>
      <c r="AN178" s="105"/>
      <c r="AO178" s="106"/>
      <c r="AP178" s="104"/>
      <c r="AQ178" s="105"/>
      <c r="AR178" s="105"/>
      <c r="AS178" s="105"/>
      <c r="AT178" s="105"/>
      <c r="AU178" s="105"/>
      <c r="AV178" s="105"/>
      <c r="AW178" s="105"/>
      <c r="AX178" s="105"/>
      <c r="AY178" s="105"/>
      <c r="AZ178" s="105"/>
      <c r="BA178" s="106"/>
      <c r="BB178" s="104"/>
      <c r="BC178" s="105"/>
      <c r="BD178" s="105"/>
      <c r="BE178" s="105"/>
      <c r="BF178" s="105"/>
      <c r="BG178" s="105"/>
      <c r="BH178" s="105"/>
      <c r="BI178" s="105"/>
      <c r="BJ178" s="105"/>
      <c r="BK178" s="105"/>
      <c r="BL178" s="105"/>
      <c r="BM178" s="106"/>
      <c r="BN178" s="104"/>
      <c r="BO178" s="105"/>
      <c r="BP178" s="105"/>
      <c r="BQ178" s="105"/>
      <c r="BR178" s="105"/>
      <c r="BS178" s="105"/>
      <c r="BT178" s="105"/>
      <c r="BU178" s="105"/>
      <c r="BV178" s="105"/>
      <c r="BW178" s="105"/>
      <c r="BX178" s="105"/>
      <c r="BY178" s="106"/>
      <c r="BZ178" s="104"/>
      <c r="CA178" s="105"/>
      <c r="CB178" s="105"/>
      <c r="CC178" s="105"/>
      <c r="CD178" s="105"/>
      <c r="CE178" s="105"/>
      <c r="CF178" s="105"/>
      <c r="CG178" s="105"/>
      <c r="CH178" s="105"/>
      <c r="CI178" s="105"/>
      <c r="CJ178" s="105"/>
      <c r="CK178" s="105"/>
      <c r="CL178" s="104">
        <v>13535535.23</v>
      </c>
      <c r="CM178" s="105">
        <v>1235188.6600000001</v>
      </c>
      <c r="CN178" s="105">
        <v>5069298.5799999991</v>
      </c>
      <c r="CO178" s="105">
        <v>5426716.3900000006</v>
      </c>
      <c r="CP178" s="105">
        <v>4462597.3999999994</v>
      </c>
      <c r="CQ178" s="105">
        <v>12284472.710000001</v>
      </c>
      <c r="CR178" s="105">
        <v>19258533.780000001</v>
      </c>
      <c r="CS178" s="105">
        <v>10735160.850000001</v>
      </c>
      <c r="CT178" s="105">
        <v>19194056.120000001</v>
      </c>
      <c r="CU178" s="105">
        <v>11227719.770000001</v>
      </c>
      <c r="CV178" s="105">
        <v>7409763.3200000003</v>
      </c>
      <c r="CW178" s="106">
        <v>64186408.939999998</v>
      </c>
      <c r="CX178" s="104">
        <v>3364477.11</v>
      </c>
      <c r="CY178" s="105">
        <v>45654816.32</v>
      </c>
      <c r="CZ178" s="105">
        <v>22205420.34</v>
      </c>
      <c r="DA178" s="105">
        <v>49258983</v>
      </c>
      <c r="DB178" s="105">
        <v>94499075.870000005</v>
      </c>
      <c r="DC178" s="105">
        <v>51081075.510000005</v>
      </c>
      <c r="DD178" s="105">
        <v>44974508.479999997</v>
      </c>
      <c r="DE178" s="105">
        <v>44341927.229999997</v>
      </c>
      <c r="DF178" s="105">
        <v>30493617.170000002</v>
      </c>
      <c r="DG178" s="105">
        <v>12243195.890000001</v>
      </c>
      <c r="DH178" s="105">
        <v>5841018.7400000002</v>
      </c>
      <c r="DI178" s="106">
        <v>30843752.48</v>
      </c>
      <c r="DJ178" s="104">
        <v>30743987.649999999</v>
      </c>
      <c r="DK178" s="105">
        <v>41933056.25</v>
      </c>
      <c r="DL178" s="105">
        <v>60545576.710000008</v>
      </c>
      <c r="DM178" s="105">
        <v>39716380.309999995</v>
      </c>
      <c r="DN178" s="105">
        <v>5165036.2</v>
      </c>
      <c r="DO178" s="105">
        <v>34898791.960000001</v>
      </c>
      <c r="DP178" s="105">
        <v>65561192.199999996</v>
      </c>
      <c r="DQ178" s="105">
        <v>41358707.579999998</v>
      </c>
      <c r="DR178" s="105">
        <v>179757421.46000001</v>
      </c>
      <c r="DS178" s="105">
        <v>5631090.1799999997</v>
      </c>
      <c r="DT178" s="105">
        <v>5375527.7300000004</v>
      </c>
      <c r="DU178" s="106">
        <v>31056200.529999994</v>
      </c>
      <c r="DV178" s="337">
        <v>16619750.74</v>
      </c>
      <c r="DW178" s="337">
        <v>1379235.0899999999</v>
      </c>
      <c r="DX178" s="337">
        <v>23229015.260000002</v>
      </c>
      <c r="DY178" s="337">
        <v>8252837.79</v>
      </c>
      <c r="DZ178" s="370"/>
      <c r="EB178" s="373"/>
      <c r="EC178" s="380">
        <v>26917709.039999999</v>
      </c>
      <c r="ED178" s="373"/>
      <c r="EE178" s="373"/>
      <c r="EF178" s="373"/>
      <c r="EG178" s="373"/>
      <c r="ET178" s="376">
        <v>26200164.98</v>
      </c>
      <c r="EU178" s="376">
        <v>54488971.759999998</v>
      </c>
      <c r="EV178" s="376">
        <v>19066024.489999998</v>
      </c>
      <c r="EW178" s="376">
        <v>19981471.989999998</v>
      </c>
      <c r="EX178" s="376">
        <v>14760695.76</v>
      </c>
      <c r="EY178" s="376"/>
      <c r="EZ178" s="376"/>
      <c r="FA178" s="376">
        <v>39580105.140000001</v>
      </c>
      <c r="FB178" s="376"/>
      <c r="FC178" s="376"/>
      <c r="FD178" s="376"/>
      <c r="FE178" s="376"/>
      <c r="FF178" s="376"/>
      <c r="FG178" s="376"/>
      <c r="FH178" s="376"/>
      <c r="FI178" s="376"/>
      <c r="FJ178" s="376"/>
      <c r="FK178" s="376"/>
      <c r="FL178" s="376"/>
      <c r="FM178" s="376"/>
      <c r="FN178" s="376"/>
      <c r="FO178" s="376"/>
      <c r="FP178" s="376"/>
      <c r="FQ178" s="376"/>
      <c r="FR178" s="376"/>
      <c r="FS178" s="376"/>
      <c r="FT178" s="376"/>
      <c r="FU178" s="376"/>
      <c r="FV178" s="376"/>
      <c r="FW178" s="376"/>
      <c r="FX178" s="376"/>
      <c r="FY178" s="376"/>
      <c r="FZ178" s="376"/>
      <c r="GA178" s="376"/>
      <c r="GB178" s="376"/>
      <c r="GC178" s="376"/>
      <c r="GD178" s="376"/>
      <c r="GE178" s="376"/>
      <c r="GF178" s="376"/>
      <c r="GG178" s="376"/>
      <c r="GH178" s="376"/>
      <c r="GI178" s="376"/>
      <c r="GJ178" s="376"/>
      <c r="GK178" s="376"/>
      <c r="GL178" s="376"/>
      <c r="GM178" s="376"/>
      <c r="GN178" s="376"/>
      <c r="GO178" s="376"/>
      <c r="GP178" s="376"/>
      <c r="GQ178" s="376"/>
      <c r="GR178" s="376"/>
      <c r="GS178" s="376"/>
      <c r="GT178" s="376"/>
      <c r="GU178" s="376"/>
      <c r="GV178" s="376"/>
      <c r="GW178" s="376"/>
      <c r="GX178" s="376"/>
      <c r="GY178" s="376"/>
      <c r="GZ178" s="376"/>
      <c r="HA178" s="376"/>
      <c r="HB178" s="376"/>
      <c r="HC178" s="376"/>
      <c r="HD178" s="376"/>
      <c r="HE178" s="376"/>
      <c r="HF178" s="376"/>
      <c r="HG178" s="376"/>
      <c r="HH178" s="376"/>
      <c r="HI178" s="376"/>
      <c r="HJ178" s="376"/>
      <c r="HK178" s="376"/>
      <c r="HL178" s="376"/>
      <c r="HM178" s="376"/>
      <c r="HN178" s="376"/>
      <c r="HO178" s="376"/>
      <c r="HP178" s="376"/>
      <c r="HQ178" s="376"/>
      <c r="HR178" s="376"/>
      <c r="HS178" s="376"/>
      <c r="HT178" s="376"/>
      <c r="HU178" s="376"/>
      <c r="HV178" s="376"/>
      <c r="HW178" s="376"/>
      <c r="HX178" s="376"/>
      <c r="HY178" s="376"/>
      <c r="HZ178" s="376"/>
      <c r="IA178" s="376"/>
      <c r="IB178" s="376"/>
      <c r="IC178" s="376"/>
      <c r="ID178" s="376"/>
      <c r="IE178" s="376"/>
      <c r="IF178" s="376"/>
      <c r="IG178" s="376"/>
      <c r="IH178" s="376"/>
      <c r="II178" s="376"/>
      <c r="IJ178" s="376"/>
      <c r="IK178" s="376"/>
      <c r="IL178" s="376"/>
      <c r="IM178" s="376"/>
      <c r="IN178" s="376"/>
      <c r="IO178" s="376"/>
      <c r="IP178" s="376"/>
      <c r="IQ178" s="376"/>
      <c r="IR178" s="376"/>
      <c r="IS178" s="376"/>
      <c r="IT178" s="376"/>
      <c r="IU178" s="376"/>
      <c r="IV178" s="376"/>
      <c r="IW178" s="376"/>
      <c r="IX178" s="376"/>
      <c r="IY178" s="376"/>
      <c r="IZ178" s="376"/>
      <c r="JA178" s="376"/>
      <c r="JB178" s="376"/>
      <c r="JC178" s="376"/>
      <c r="JD178" s="376"/>
      <c r="JE178" s="376"/>
      <c r="JF178" s="376"/>
      <c r="JG178" s="376"/>
      <c r="JH178" s="376"/>
      <c r="JI178" s="376"/>
      <c r="JJ178" s="376"/>
      <c r="JK178" s="376"/>
      <c r="JL178" s="376"/>
      <c r="JM178" s="376"/>
      <c r="JN178" s="376"/>
      <c r="JO178" s="376"/>
      <c r="JP178" s="376"/>
      <c r="JQ178" s="376"/>
      <c r="JR178" s="376"/>
      <c r="JS178" s="376"/>
      <c r="JT178" s="376"/>
      <c r="JU178" s="376"/>
      <c r="JV178" s="376"/>
      <c r="JW178" s="376"/>
      <c r="JX178" s="376"/>
      <c r="JY178" s="376"/>
      <c r="JZ178" s="376"/>
      <c r="KA178" s="376"/>
      <c r="KB178" s="376"/>
      <c r="KC178" s="376"/>
      <c r="KD178" s="376"/>
      <c r="KE178" s="376"/>
      <c r="KF178" s="376"/>
      <c r="KG178" s="376"/>
      <c r="KH178" s="376"/>
      <c r="KI178" s="376"/>
      <c r="KJ178" s="376"/>
      <c r="KK178" s="376"/>
      <c r="KL178" s="376"/>
      <c r="KM178" s="376"/>
      <c r="KN178" s="376"/>
      <c r="KO178" s="376"/>
      <c r="KP178" s="376"/>
      <c r="KQ178" s="376"/>
      <c r="KR178" s="376"/>
      <c r="KS178" s="376"/>
      <c r="KT178" s="376"/>
      <c r="KU178" s="376"/>
      <c r="KV178" s="376"/>
      <c r="KW178" s="376"/>
      <c r="KX178" s="376"/>
      <c r="KY178" s="376"/>
      <c r="KZ178" s="376"/>
      <c r="LA178" s="376"/>
      <c r="LB178" s="376"/>
      <c r="LC178" s="376"/>
      <c r="LD178" s="376"/>
      <c r="LE178" s="376"/>
      <c r="LF178" s="376"/>
      <c r="LG178" s="376"/>
      <c r="LH178" s="376"/>
      <c r="LI178" s="376"/>
    </row>
    <row r="179" spans="1:321" ht="30">
      <c r="D179" s="74">
        <v>4611</v>
      </c>
      <c r="E179" s="78" t="s">
        <v>359</v>
      </c>
      <c r="F179" s="104"/>
      <c r="G179" s="105"/>
      <c r="H179" s="105"/>
      <c r="I179" s="105"/>
      <c r="J179" s="105"/>
      <c r="K179" s="105"/>
      <c r="L179" s="105"/>
      <c r="M179" s="105"/>
      <c r="N179" s="105"/>
      <c r="O179" s="105"/>
      <c r="P179" s="105"/>
      <c r="Q179" s="106"/>
      <c r="R179" s="104"/>
      <c r="S179" s="105"/>
      <c r="T179" s="105"/>
      <c r="U179" s="105"/>
      <c r="V179" s="105"/>
      <c r="W179" s="105"/>
      <c r="X179" s="105"/>
      <c r="Y179" s="105"/>
      <c r="Z179" s="105"/>
      <c r="AA179" s="105"/>
      <c r="AB179" s="105"/>
      <c r="AC179" s="106"/>
      <c r="AD179" s="104"/>
      <c r="AE179" s="105"/>
      <c r="AF179" s="105"/>
      <c r="AG179" s="105"/>
      <c r="AH179" s="105"/>
      <c r="AI179" s="105"/>
      <c r="AJ179" s="105"/>
      <c r="AK179" s="105"/>
      <c r="AL179" s="105"/>
      <c r="AM179" s="105"/>
      <c r="AN179" s="105"/>
      <c r="AO179" s="106"/>
      <c r="AP179" s="104"/>
      <c r="AQ179" s="105"/>
      <c r="AR179" s="105"/>
      <c r="AS179" s="105"/>
      <c r="AT179" s="105"/>
      <c r="AU179" s="105"/>
      <c r="AV179" s="105"/>
      <c r="AW179" s="105"/>
      <c r="AX179" s="105"/>
      <c r="AY179" s="105"/>
      <c r="AZ179" s="105"/>
      <c r="BA179" s="106"/>
      <c r="BB179" s="104"/>
      <c r="BC179" s="105"/>
      <c r="BD179" s="105"/>
      <c r="BE179" s="105"/>
      <c r="BF179" s="105"/>
      <c r="BG179" s="105"/>
      <c r="BH179" s="105"/>
      <c r="BI179" s="105"/>
      <c r="BJ179" s="105"/>
      <c r="BK179" s="105"/>
      <c r="BL179" s="105"/>
      <c r="BM179" s="106"/>
      <c r="BN179" s="104"/>
      <c r="BO179" s="105"/>
      <c r="BP179" s="105"/>
      <c r="BQ179" s="105"/>
      <c r="BR179" s="105"/>
      <c r="BS179" s="105"/>
      <c r="BT179" s="105"/>
      <c r="BU179" s="105"/>
      <c r="BV179" s="105"/>
      <c r="BW179" s="105"/>
      <c r="BX179" s="105"/>
      <c r="BY179" s="106"/>
      <c r="BZ179" s="104"/>
      <c r="CA179" s="105"/>
      <c r="CB179" s="105"/>
      <c r="CC179" s="105"/>
      <c r="CD179" s="105"/>
      <c r="CE179" s="105"/>
      <c r="CF179" s="105"/>
      <c r="CG179" s="105"/>
      <c r="CH179" s="105"/>
      <c r="CI179" s="105"/>
      <c r="CJ179" s="105"/>
      <c r="CK179" s="105"/>
      <c r="CL179" s="104">
        <v>10400865.82</v>
      </c>
      <c r="CM179" s="105">
        <v>1076386.28</v>
      </c>
      <c r="CN179" s="105">
        <v>1750313.7699999998</v>
      </c>
      <c r="CO179" s="105">
        <v>3128301.99</v>
      </c>
      <c r="CP179" s="105">
        <v>1945669.64</v>
      </c>
      <c r="CQ179" s="105">
        <v>989736.54</v>
      </c>
      <c r="CR179" s="105">
        <v>4774307.7200000007</v>
      </c>
      <c r="CS179" s="105">
        <v>9944955.370000001</v>
      </c>
      <c r="CT179" s="105">
        <v>12179630.32</v>
      </c>
      <c r="CU179" s="105">
        <v>7710797.4800000004</v>
      </c>
      <c r="CV179" s="105">
        <v>4899072.42</v>
      </c>
      <c r="CW179" s="106">
        <v>48820983.07</v>
      </c>
      <c r="CX179" s="104">
        <v>572002.06000000006</v>
      </c>
      <c r="CY179" s="105">
        <v>44794132.240000002</v>
      </c>
      <c r="CZ179" s="105">
        <v>18738041.850000001</v>
      </c>
      <c r="DA179" s="105">
        <v>15513177.07</v>
      </c>
      <c r="DB179" s="105">
        <v>4831056.79</v>
      </c>
      <c r="DC179" s="105">
        <v>35593419.079999998</v>
      </c>
      <c r="DD179" s="105">
        <v>30604399.73</v>
      </c>
      <c r="DE179" s="105">
        <v>43355572.060000002</v>
      </c>
      <c r="DF179" s="105">
        <v>26101000.149999999</v>
      </c>
      <c r="DG179" s="105">
        <v>8338399.5899999999</v>
      </c>
      <c r="DH179" s="105">
        <v>1025122.19</v>
      </c>
      <c r="DI179" s="106">
        <v>9580429.8499999996</v>
      </c>
      <c r="DJ179" s="104">
        <v>14310568.83</v>
      </c>
      <c r="DK179" s="105">
        <v>40814379.619999997</v>
      </c>
      <c r="DL179" s="105">
        <v>48535287.670000002</v>
      </c>
      <c r="DM179" s="105">
        <v>4348886.3999999994</v>
      </c>
      <c r="DN179" s="105">
        <v>97613.569999999992</v>
      </c>
      <c r="DO179" s="105">
        <v>13454297.34</v>
      </c>
      <c r="DP179" s="105">
        <v>37597928.459999993</v>
      </c>
      <c r="DQ179" s="105">
        <v>40099266.369999997</v>
      </c>
      <c r="DR179" s="105">
        <v>12696185.689999999</v>
      </c>
      <c r="DS179" s="105">
        <v>100557.85</v>
      </c>
      <c r="DT179" s="105">
        <v>100930.69</v>
      </c>
      <c r="DU179" s="106">
        <v>9553749.629999999</v>
      </c>
      <c r="DV179" s="337">
        <v>16586331.92</v>
      </c>
      <c r="DW179" s="337">
        <v>40102784.689999998</v>
      </c>
      <c r="DX179" s="337">
        <v>34153922.979999997</v>
      </c>
      <c r="DY179" s="337">
        <v>11303919.65</v>
      </c>
      <c r="DZ179" s="368">
        <v>104634.18</v>
      </c>
      <c r="EA179" s="368">
        <v>7652930.54</v>
      </c>
      <c r="EB179" s="373">
        <v>17783759.899999999</v>
      </c>
      <c r="EC179" s="381">
        <v>65876428.729999997</v>
      </c>
      <c r="ED179" s="373">
        <v>9291204.8200000003</v>
      </c>
      <c r="EE179" s="373">
        <v>13507697.57</v>
      </c>
      <c r="EF179" s="373">
        <v>108168.99</v>
      </c>
      <c r="EG179" s="373">
        <v>8974836.0099999998</v>
      </c>
      <c r="EH179" s="376">
        <v>16509330.02</v>
      </c>
      <c r="EI179" s="376">
        <v>40459986.270000003</v>
      </c>
      <c r="EJ179" s="376">
        <v>28547623.149999999</v>
      </c>
      <c r="EK179" s="376">
        <v>111178.77</v>
      </c>
      <c r="EL179" s="376">
        <v>861846.67</v>
      </c>
      <c r="EM179" s="376">
        <v>18678429.690000001</v>
      </c>
      <c r="EN179" s="376">
        <v>25930516.890000001</v>
      </c>
      <c r="EO179" s="376">
        <v>65870871.859999999</v>
      </c>
      <c r="EP179" s="376">
        <v>8684013.8599999994</v>
      </c>
      <c r="EQ179" s="376">
        <v>2314998.5699999998</v>
      </c>
      <c r="ER179" s="376">
        <v>865501.84</v>
      </c>
      <c r="ES179" s="376">
        <v>17178358.239999998</v>
      </c>
      <c r="ET179" s="376">
        <v>24566746.16</v>
      </c>
      <c r="EU179" s="376">
        <v>50952373.509999998</v>
      </c>
      <c r="EV179" s="376">
        <v>7051404.0099999998</v>
      </c>
      <c r="EW179" s="376">
        <v>2231658.5099999998</v>
      </c>
      <c r="EX179" s="376">
        <v>831498.83</v>
      </c>
      <c r="EY179" s="376">
        <v>4420027.8</v>
      </c>
      <c r="EZ179" s="376">
        <v>42332347.200000003</v>
      </c>
      <c r="FA179" s="376">
        <v>95932773.739999995</v>
      </c>
      <c r="FB179" s="376">
        <v>1208382.96</v>
      </c>
      <c r="FC179" s="376">
        <v>2260146.02</v>
      </c>
      <c r="FD179" s="376">
        <v>834069.65</v>
      </c>
      <c r="FE179" s="376">
        <v>2202164.71</v>
      </c>
      <c r="FF179" s="376">
        <v>84948.58</v>
      </c>
      <c r="FG179" s="376"/>
      <c r="FH179" s="376"/>
      <c r="FI179" s="376"/>
      <c r="FJ179" s="376"/>
      <c r="FK179" s="376"/>
      <c r="FL179" s="376"/>
      <c r="FM179" s="376"/>
      <c r="FN179" s="376"/>
      <c r="FO179" s="376"/>
      <c r="FP179" s="376"/>
      <c r="FQ179" s="376"/>
      <c r="FR179" s="376"/>
      <c r="FS179" s="376"/>
      <c r="FT179" s="376"/>
      <c r="FU179" s="376"/>
      <c r="FV179" s="376"/>
      <c r="FW179" s="376"/>
      <c r="FX179" s="376"/>
      <c r="FY179" s="376"/>
      <c r="FZ179" s="376"/>
      <c r="GA179" s="376"/>
      <c r="GB179" s="376"/>
      <c r="GC179" s="376"/>
      <c r="GD179" s="376"/>
      <c r="GE179" s="376"/>
      <c r="GF179" s="376"/>
      <c r="GG179" s="376"/>
      <c r="GH179" s="376"/>
      <c r="GI179" s="376"/>
      <c r="GJ179" s="376"/>
      <c r="GK179" s="376"/>
      <c r="GL179" s="376"/>
      <c r="GM179" s="376"/>
      <c r="GN179" s="376"/>
      <c r="GO179" s="376"/>
      <c r="GP179" s="376"/>
      <c r="GQ179" s="376"/>
      <c r="GR179" s="376"/>
      <c r="GS179" s="376"/>
      <c r="GT179" s="376"/>
      <c r="GU179" s="376"/>
      <c r="GV179" s="376"/>
      <c r="GW179" s="376"/>
      <c r="GX179" s="376"/>
      <c r="GY179" s="376"/>
      <c r="GZ179" s="376"/>
      <c r="HA179" s="376"/>
      <c r="HB179" s="376"/>
      <c r="HC179" s="376"/>
      <c r="HD179" s="376"/>
      <c r="HE179" s="376"/>
      <c r="HF179" s="376"/>
      <c r="HG179" s="376"/>
      <c r="HH179" s="376"/>
      <c r="HI179" s="376"/>
      <c r="HJ179" s="376"/>
      <c r="HK179" s="376"/>
      <c r="HL179" s="376"/>
      <c r="HM179" s="376"/>
      <c r="HN179" s="376"/>
      <c r="HO179" s="376"/>
      <c r="HP179" s="376"/>
      <c r="HQ179" s="376"/>
      <c r="HR179" s="376"/>
      <c r="HS179" s="376"/>
      <c r="HT179" s="376"/>
      <c r="HU179" s="376"/>
      <c r="HV179" s="376"/>
      <c r="HW179" s="376"/>
      <c r="HX179" s="376"/>
      <c r="HY179" s="376"/>
      <c r="HZ179" s="376"/>
      <c r="IA179" s="376"/>
      <c r="IB179" s="376"/>
      <c r="IC179" s="376"/>
      <c r="ID179" s="376"/>
      <c r="IE179" s="376"/>
      <c r="IF179" s="376"/>
      <c r="IG179" s="376"/>
      <c r="IH179" s="376"/>
      <c r="II179" s="376"/>
      <c r="IJ179" s="376"/>
      <c r="IK179" s="376"/>
      <c r="IL179" s="376"/>
      <c r="IM179" s="376"/>
      <c r="IN179" s="376"/>
      <c r="IO179" s="376"/>
      <c r="IP179" s="376"/>
      <c r="IQ179" s="376"/>
      <c r="IR179" s="376"/>
      <c r="IS179" s="376"/>
      <c r="IT179" s="376"/>
      <c r="IU179" s="376"/>
      <c r="IV179" s="376"/>
      <c r="IW179" s="376"/>
      <c r="IX179" s="376"/>
      <c r="IY179" s="376"/>
      <c r="IZ179" s="376"/>
      <c r="JA179" s="376"/>
      <c r="JB179" s="376"/>
      <c r="JC179" s="376"/>
      <c r="JD179" s="376"/>
      <c r="JE179" s="376"/>
      <c r="JF179" s="376"/>
      <c r="JG179" s="376"/>
      <c r="JH179" s="376"/>
      <c r="JI179" s="376"/>
      <c r="JJ179" s="376"/>
      <c r="JK179" s="376"/>
      <c r="JL179" s="376"/>
      <c r="JM179" s="376"/>
      <c r="JN179" s="376"/>
      <c r="JO179" s="376"/>
      <c r="JP179" s="376"/>
      <c r="JQ179" s="376"/>
      <c r="JR179" s="376"/>
      <c r="JS179" s="376"/>
      <c r="JT179" s="376"/>
      <c r="JU179" s="376"/>
      <c r="JV179" s="376"/>
      <c r="JW179" s="376"/>
      <c r="JX179" s="376"/>
      <c r="JY179" s="376"/>
      <c r="JZ179" s="376"/>
      <c r="KA179" s="376"/>
      <c r="KB179" s="376"/>
      <c r="KC179" s="376"/>
      <c r="KD179" s="376"/>
      <c r="KE179" s="376"/>
      <c r="KF179" s="376"/>
      <c r="KG179" s="376"/>
      <c r="KH179" s="376"/>
      <c r="KI179" s="376"/>
      <c r="KJ179" s="376"/>
      <c r="KK179" s="376"/>
      <c r="KL179" s="376"/>
      <c r="KM179" s="376"/>
      <c r="KN179" s="376"/>
      <c r="KO179" s="376"/>
      <c r="KP179" s="376"/>
      <c r="KQ179" s="376"/>
      <c r="KR179" s="376"/>
      <c r="KS179" s="376"/>
      <c r="KT179" s="376"/>
      <c r="KU179" s="376"/>
      <c r="KV179" s="376"/>
      <c r="KW179" s="376"/>
      <c r="KX179" s="376"/>
      <c r="KY179" s="376"/>
      <c r="KZ179" s="376"/>
      <c r="LA179" s="376"/>
      <c r="LB179" s="376"/>
      <c r="LC179" s="376"/>
      <c r="LD179" s="376"/>
      <c r="LE179" s="376"/>
      <c r="LF179" s="376"/>
      <c r="LG179" s="376"/>
      <c r="LH179" s="376"/>
      <c r="LI179" s="376"/>
    </row>
    <row r="180" spans="1:321" ht="30">
      <c r="D180" s="74">
        <v>4612</v>
      </c>
      <c r="E180" s="78" t="s">
        <v>361</v>
      </c>
      <c r="F180" s="104"/>
      <c r="G180" s="105"/>
      <c r="H180" s="105"/>
      <c r="I180" s="105"/>
      <c r="J180" s="105"/>
      <c r="K180" s="105"/>
      <c r="L180" s="105"/>
      <c r="M180" s="105"/>
      <c r="N180" s="105"/>
      <c r="O180" s="105"/>
      <c r="P180" s="105"/>
      <c r="Q180" s="106"/>
      <c r="R180" s="104"/>
      <c r="S180" s="105"/>
      <c r="T180" s="105"/>
      <c r="U180" s="105"/>
      <c r="V180" s="105"/>
      <c r="W180" s="105"/>
      <c r="X180" s="105"/>
      <c r="Y180" s="105"/>
      <c r="Z180" s="105"/>
      <c r="AA180" s="105"/>
      <c r="AB180" s="105"/>
      <c r="AC180" s="106"/>
      <c r="AD180" s="104"/>
      <c r="AE180" s="105"/>
      <c r="AF180" s="105"/>
      <c r="AG180" s="105"/>
      <c r="AH180" s="105"/>
      <c r="AI180" s="105"/>
      <c r="AJ180" s="105"/>
      <c r="AK180" s="105"/>
      <c r="AL180" s="105"/>
      <c r="AM180" s="105"/>
      <c r="AN180" s="105"/>
      <c r="AO180" s="106"/>
      <c r="AP180" s="104"/>
      <c r="AQ180" s="105"/>
      <c r="AR180" s="105"/>
      <c r="AS180" s="105"/>
      <c r="AT180" s="105"/>
      <c r="AU180" s="105"/>
      <c r="AV180" s="105"/>
      <c r="AW180" s="105"/>
      <c r="AX180" s="105"/>
      <c r="AY180" s="105"/>
      <c r="AZ180" s="105"/>
      <c r="BA180" s="106"/>
      <c r="BB180" s="104"/>
      <c r="BC180" s="105"/>
      <c r="BD180" s="105"/>
      <c r="BE180" s="105"/>
      <c r="BF180" s="105"/>
      <c r="BG180" s="105"/>
      <c r="BH180" s="105"/>
      <c r="BI180" s="105"/>
      <c r="BJ180" s="105"/>
      <c r="BK180" s="105"/>
      <c r="BL180" s="105"/>
      <c r="BM180" s="106"/>
      <c r="BN180" s="104"/>
      <c r="BO180" s="105"/>
      <c r="BP180" s="105"/>
      <c r="BQ180" s="105"/>
      <c r="BR180" s="105"/>
      <c r="BS180" s="105"/>
      <c r="BT180" s="105"/>
      <c r="BU180" s="105"/>
      <c r="BV180" s="105"/>
      <c r="BW180" s="105"/>
      <c r="BX180" s="105"/>
      <c r="BY180" s="106"/>
      <c r="BZ180" s="104"/>
      <c r="CA180" s="105"/>
      <c r="CB180" s="105"/>
      <c r="CC180" s="105"/>
      <c r="CD180" s="105"/>
      <c r="CE180" s="105"/>
      <c r="CF180" s="105"/>
      <c r="CG180" s="105"/>
      <c r="CH180" s="105"/>
      <c r="CI180" s="105"/>
      <c r="CJ180" s="105"/>
      <c r="CK180" s="105"/>
      <c r="CL180" s="104">
        <v>3134669.4099999997</v>
      </c>
      <c r="CM180" s="105">
        <v>158802.38</v>
      </c>
      <c r="CN180" s="105">
        <v>3318984.8099999996</v>
      </c>
      <c r="CO180" s="105">
        <v>2298414.4</v>
      </c>
      <c r="CP180" s="105">
        <v>2516927.7599999998</v>
      </c>
      <c r="CQ180" s="105">
        <v>11294736.17</v>
      </c>
      <c r="CR180" s="105">
        <v>14484226.060000002</v>
      </c>
      <c r="CS180" s="105">
        <v>790205.48</v>
      </c>
      <c r="CT180" s="105">
        <v>7014425.7999999998</v>
      </c>
      <c r="CU180" s="105">
        <v>3516922.290000001</v>
      </c>
      <c r="CV180" s="105">
        <v>2510690.9000000004</v>
      </c>
      <c r="CW180" s="106">
        <v>15365425.870000001</v>
      </c>
      <c r="CX180" s="104">
        <v>2792475.05</v>
      </c>
      <c r="CY180" s="105">
        <v>860684.08</v>
      </c>
      <c r="CZ180" s="105">
        <v>3467378.49</v>
      </c>
      <c r="DA180" s="105">
        <v>33545805.93</v>
      </c>
      <c r="DB180" s="105">
        <v>89568019.079999998</v>
      </c>
      <c r="DC180" s="105">
        <v>15387656.430000003</v>
      </c>
      <c r="DD180" s="105">
        <v>14270108.75</v>
      </c>
      <c r="DE180" s="105">
        <v>986355.17</v>
      </c>
      <c r="DF180" s="105">
        <v>4392617.0199999996</v>
      </c>
      <c r="DG180" s="105">
        <v>3804796.3</v>
      </c>
      <c r="DH180" s="105">
        <v>4815896.55</v>
      </c>
      <c r="DI180" s="106">
        <v>21163322.629999999</v>
      </c>
      <c r="DJ180" s="104">
        <v>16433418.82</v>
      </c>
      <c r="DK180" s="105">
        <v>1118676.6299999999</v>
      </c>
      <c r="DL180" s="105">
        <v>12010289.040000005</v>
      </c>
      <c r="DM180" s="105">
        <v>35367493.909999996</v>
      </c>
      <c r="DN180" s="105">
        <v>5067422.63</v>
      </c>
      <c r="DO180" s="105">
        <v>21444494.620000001</v>
      </c>
      <c r="DP180" s="105">
        <v>27963263.740000002</v>
      </c>
      <c r="DQ180" s="105">
        <v>1259441.21</v>
      </c>
      <c r="DR180" s="105">
        <v>167061235.77000001</v>
      </c>
      <c r="DS180" s="105">
        <v>5530532.3300000001</v>
      </c>
      <c r="DT180" s="105">
        <v>5274597.04</v>
      </c>
      <c r="DU180" s="106">
        <v>21502450.899999995</v>
      </c>
      <c r="DV180" s="337">
        <v>16433418.82</v>
      </c>
      <c r="DW180" s="337">
        <v>1276450.3999999999</v>
      </c>
      <c r="DX180" s="337">
        <v>12225107.449999999</v>
      </c>
      <c r="DY180" s="337">
        <v>179944918.13999999</v>
      </c>
      <c r="DZ180" s="370">
        <v>4911459.87</v>
      </c>
      <c r="EA180" s="374">
        <v>21164551.23</v>
      </c>
      <c r="EB180" s="373">
        <v>24633418.82</v>
      </c>
      <c r="EC180" s="381">
        <v>1391280.31</v>
      </c>
      <c r="ED180" s="373">
        <v>12961164.189999999</v>
      </c>
      <c r="EE180" s="373">
        <v>4513519.3899999997</v>
      </c>
      <c r="EF180" s="373">
        <v>5916393.0599999996</v>
      </c>
      <c r="EG180" s="373">
        <v>22297884.649999999</v>
      </c>
      <c r="EH180" s="376">
        <v>1802308.17</v>
      </c>
      <c r="EI180" s="376">
        <v>1892608.13</v>
      </c>
      <c r="EJ180" s="376">
        <v>7944436.3899999997</v>
      </c>
      <c r="EK180" s="376">
        <v>65321070.240000002</v>
      </c>
      <c r="EL180" s="376">
        <v>5208332.1500000004</v>
      </c>
      <c r="EM180" s="376">
        <v>11220533.199999999</v>
      </c>
      <c r="EN180" s="376">
        <v>9633419.2899999991</v>
      </c>
      <c r="EO180" s="376">
        <v>2539646.15</v>
      </c>
      <c r="EP180" s="376">
        <v>4390481.9000000004</v>
      </c>
      <c r="EQ180" s="376">
        <v>4884517.4000000004</v>
      </c>
      <c r="ER180" s="376">
        <v>6156717.2599999998</v>
      </c>
      <c r="ES180" s="376">
        <v>11593842.74</v>
      </c>
      <c r="ET180" s="376">
        <v>1633418.82</v>
      </c>
      <c r="EU180" s="376">
        <v>3536598.25</v>
      </c>
      <c r="EV180" s="376">
        <v>12014620.48</v>
      </c>
      <c r="EW180" s="376">
        <v>380100813.48000002</v>
      </c>
      <c r="EX180" s="376">
        <v>13929196.93</v>
      </c>
      <c r="EY180" s="376">
        <v>8509523.0099999998</v>
      </c>
      <c r="EZ180" s="376">
        <v>1633418.82</v>
      </c>
      <c r="FA180" s="376">
        <v>2647331.4</v>
      </c>
      <c r="FB180" s="376">
        <v>16215322.939999999</v>
      </c>
      <c r="FC180" s="376">
        <v>3771846.45</v>
      </c>
      <c r="FD180" s="376">
        <v>8756253.1600000001</v>
      </c>
      <c r="FE180" s="376">
        <v>8709523.0700000003</v>
      </c>
      <c r="FF180" s="376">
        <v>1433418.82</v>
      </c>
      <c r="FG180" s="376"/>
      <c r="FH180" s="376"/>
      <c r="FI180" s="376"/>
      <c r="FJ180" s="376"/>
      <c r="FK180" s="376"/>
      <c r="FL180" s="376"/>
      <c r="FM180" s="376"/>
      <c r="FN180" s="376"/>
      <c r="FO180" s="376"/>
      <c r="FP180" s="376"/>
      <c r="FQ180" s="376"/>
      <c r="FR180" s="376"/>
      <c r="FS180" s="376"/>
      <c r="FT180" s="376"/>
      <c r="FU180" s="376"/>
      <c r="FV180" s="376"/>
      <c r="FW180" s="376"/>
      <c r="FX180" s="376"/>
      <c r="FY180" s="376"/>
      <c r="FZ180" s="376"/>
      <c r="GA180" s="376"/>
      <c r="GB180" s="376"/>
      <c r="GC180" s="376"/>
      <c r="GD180" s="376"/>
      <c r="GE180" s="376"/>
      <c r="GF180" s="376"/>
      <c r="GG180" s="376"/>
      <c r="GH180" s="376"/>
      <c r="GI180" s="376"/>
      <c r="GJ180" s="376"/>
      <c r="GK180" s="376"/>
      <c r="GL180" s="376"/>
      <c r="GM180" s="376"/>
      <c r="GN180" s="376"/>
      <c r="GO180" s="376"/>
      <c r="GP180" s="376"/>
      <c r="GQ180" s="376"/>
      <c r="GR180" s="376"/>
      <c r="GS180" s="376"/>
      <c r="GT180" s="376"/>
      <c r="GU180" s="376"/>
      <c r="GV180" s="376"/>
      <c r="GW180" s="376"/>
      <c r="GX180" s="376"/>
      <c r="GY180" s="376"/>
      <c r="GZ180" s="376"/>
      <c r="HA180" s="376"/>
      <c r="HB180" s="376"/>
      <c r="HC180" s="376"/>
      <c r="HD180" s="376"/>
      <c r="HE180" s="376"/>
      <c r="HF180" s="376"/>
      <c r="HG180" s="376"/>
      <c r="HH180" s="376"/>
      <c r="HI180" s="376"/>
      <c r="HJ180" s="376"/>
      <c r="HK180" s="376"/>
      <c r="HL180" s="376"/>
      <c r="HM180" s="376"/>
      <c r="HN180" s="376"/>
      <c r="HO180" s="376"/>
      <c r="HP180" s="376"/>
      <c r="HQ180" s="376"/>
      <c r="HR180" s="376"/>
      <c r="HS180" s="376"/>
      <c r="HT180" s="376"/>
      <c r="HU180" s="376"/>
      <c r="HV180" s="376"/>
      <c r="HW180" s="376"/>
      <c r="HX180" s="376"/>
      <c r="HY180" s="376"/>
      <c r="HZ180" s="376"/>
      <c r="IA180" s="376"/>
      <c r="IB180" s="376"/>
      <c r="IC180" s="376"/>
      <c r="ID180" s="376"/>
      <c r="IE180" s="376"/>
      <c r="IF180" s="376"/>
      <c r="IG180" s="376"/>
      <c r="IH180" s="376"/>
      <c r="II180" s="376"/>
      <c r="IJ180" s="376"/>
      <c r="IK180" s="376"/>
      <c r="IL180" s="376"/>
      <c r="IM180" s="376"/>
      <c r="IN180" s="376"/>
      <c r="IO180" s="376"/>
      <c r="IP180" s="376"/>
      <c r="IQ180" s="376"/>
      <c r="IR180" s="376"/>
      <c r="IS180" s="376"/>
      <c r="IT180" s="376"/>
      <c r="IU180" s="376"/>
      <c r="IV180" s="376"/>
      <c r="IW180" s="376"/>
      <c r="IX180" s="376"/>
      <c r="IY180" s="376"/>
      <c r="IZ180" s="376"/>
      <c r="JA180" s="376"/>
      <c r="JB180" s="376"/>
      <c r="JC180" s="376"/>
      <c r="JD180" s="376"/>
      <c r="JE180" s="376"/>
      <c r="JF180" s="376"/>
      <c r="JG180" s="376"/>
      <c r="JH180" s="376"/>
      <c r="JI180" s="376"/>
      <c r="JJ180" s="376"/>
      <c r="JK180" s="376"/>
      <c r="JL180" s="376"/>
      <c r="JM180" s="376"/>
      <c r="JN180" s="376"/>
      <c r="JO180" s="376"/>
      <c r="JP180" s="376"/>
      <c r="JQ180" s="376"/>
      <c r="JR180" s="376"/>
      <c r="JS180" s="376"/>
      <c r="JT180" s="376"/>
      <c r="JU180" s="376"/>
      <c r="JV180" s="376"/>
      <c r="JW180" s="376"/>
      <c r="JX180" s="376"/>
      <c r="JY180" s="376"/>
      <c r="JZ180" s="376"/>
      <c r="KA180" s="376"/>
      <c r="KB180" s="376"/>
      <c r="KC180" s="376"/>
      <c r="KD180" s="376"/>
      <c r="KE180" s="376"/>
      <c r="KF180" s="376"/>
      <c r="KG180" s="376"/>
      <c r="KH180" s="376"/>
      <c r="KI180" s="376"/>
      <c r="KJ180" s="376"/>
      <c r="KK180" s="376"/>
      <c r="KL180" s="376"/>
      <c r="KM180" s="376"/>
      <c r="KN180" s="376"/>
      <c r="KO180" s="376"/>
      <c r="KP180" s="376"/>
      <c r="KQ180" s="376"/>
      <c r="KR180" s="376"/>
      <c r="KS180" s="376"/>
      <c r="KT180" s="376"/>
      <c r="KU180" s="376"/>
      <c r="KV180" s="376"/>
      <c r="KW180" s="376"/>
      <c r="KX180" s="376"/>
      <c r="KY180" s="376"/>
      <c r="KZ180" s="376"/>
      <c r="LA180" s="376"/>
      <c r="LB180" s="376"/>
      <c r="LC180" s="376"/>
      <c r="LD180" s="376"/>
      <c r="LE180" s="376"/>
      <c r="LF180" s="376"/>
      <c r="LG180" s="376"/>
      <c r="LH180" s="376"/>
      <c r="LI180" s="376"/>
    </row>
    <row r="181" spans="1:321">
      <c r="C181" s="74">
        <v>462</v>
      </c>
      <c r="D181" s="74">
        <v>462</v>
      </c>
      <c r="E181" s="78" t="s">
        <v>363</v>
      </c>
      <c r="F181" s="104"/>
      <c r="G181" s="105"/>
      <c r="H181" s="105"/>
      <c r="I181" s="105"/>
      <c r="J181" s="105"/>
      <c r="K181" s="105"/>
      <c r="L181" s="105"/>
      <c r="M181" s="105"/>
      <c r="N181" s="105"/>
      <c r="O181" s="105"/>
      <c r="P181" s="105"/>
      <c r="Q181" s="106"/>
      <c r="R181" s="104"/>
      <c r="S181" s="105"/>
      <c r="T181" s="105"/>
      <c r="U181" s="105"/>
      <c r="V181" s="105"/>
      <c r="W181" s="105"/>
      <c r="X181" s="105"/>
      <c r="Y181" s="105"/>
      <c r="Z181" s="105"/>
      <c r="AA181" s="105"/>
      <c r="AB181" s="105"/>
      <c r="AC181" s="106"/>
      <c r="AD181" s="104"/>
      <c r="AE181" s="105"/>
      <c r="AF181" s="105"/>
      <c r="AG181" s="105"/>
      <c r="AH181" s="105"/>
      <c r="AI181" s="105"/>
      <c r="AJ181" s="105"/>
      <c r="AK181" s="105"/>
      <c r="AL181" s="105"/>
      <c r="AM181" s="105"/>
      <c r="AN181" s="105"/>
      <c r="AO181" s="106"/>
      <c r="AP181" s="104"/>
      <c r="AQ181" s="105"/>
      <c r="AR181" s="105"/>
      <c r="AS181" s="105"/>
      <c r="AT181" s="105"/>
      <c r="AU181" s="105"/>
      <c r="AV181" s="105"/>
      <c r="AW181" s="105"/>
      <c r="AX181" s="105"/>
      <c r="AY181" s="105"/>
      <c r="AZ181" s="105"/>
      <c r="BA181" s="106"/>
      <c r="BB181" s="104"/>
      <c r="BC181" s="105"/>
      <c r="BD181" s="105"/>
      <c r="BE181" s="105"/>
      <c r="BF181" s="105"/>
      <c r="BG181" s="105"/>
      <c r="BH181" s="105"/>
      <c r="BI181" s="105"/>
      <c r="BJ181" s="105"/>
      <c r="BK181" s="105"/>
      <c r="BL181" s="105"/>
      <c r="BM181" s="106"/>
      <c r="BN181" s="104"/>
      <c r="BO181" s="105"/>
      <c r="BP181" s="105"/>
      <c r="BQ181" s="105"/>
      <c r="BR181" s="105"/>
      <c r="BS181" s="105"/>
      <c r="BT181" s="105"/>
      <c r="BU181" s="105"/>
      <c r="BV181" s="105"/>
      <c r="BW181" s="105"/>
      <c r="BX181" s="105"/>
      <c r="BY181" s="106"/>
      <c r="BZ181" s="104"/>
      <c r="CA181" s="105"/>
      <c r="CB181" s="105"/>
      <c r="CC181" s="105"/>
      <c r="CD181" s="105"/>
      <c r="CE181" s="105"/>
      <c r="CF181" s="105"/>
      <c r="CG181" s="105"/>
      <c r="CH181" s="105"/>
      <c r="CI181" s="105"/>
      <c r="CJ181" s="105"/>
      <c r="CK181" s="105"/>
      <c r="CL181" s="104">
        <v>0</v>
      </c>
      <c r="CM181" s="105">
        <v>0</v>
      </c>
      <c r="CN181" s="105">
        <v>0</v>
      </c>
      <c r="CO181" s="105">
        <v>145520.37</v>
      </c>
      <c r="CP181" s="105">
        <v>0</v>
      </c>
      <c r="CQ181" s="105">
        <v>0</v>
      </c>
      <c r="CR181" s="105">
        <v>60056480</v>
      </c>
      <c r="CS181" s="105">
        <v>42900294.009999998</v>
      </c>
      <c r="CT181" s="105">
        <v>0</v>
      </c>
      <c r="CU181" s="105">
        <v>0</v>
      </c>
      <c r="CV181" s="105">
        <v>3552750.0900000008</v>
      </c>
      <c r="CW181" s="106">
        <v>575548.03</v>
      </c>
      <c r="CX181" s="104">
        <v>5125021.1000000006</v>
      </c>
      <c r="CY181" s="105">
        <v>28180.16</v>
      </c>
      <c r="CZ181" s="105">
        <v>4529565.8099999996</v>
      </c>
      <c r="DA181" s="105">
        <v>0</v>
      </c>
      <c r="DB181" s="105">
        <v>0</v>
      </c>
      <c r="DC181" s="105">
        <v>0</v>
      </c>
      <c r="DD181" s="105">
        <v>0</v>
      </c>
      <c r="DE181" s="105">
        <v>0</v>
      </c>
      <c r="DF181" s="105">
        <v>5576163.8799999999</v>
      </c>
      <c r="DG181" s="105">
        <v>0</v>
      </c>
      <c r="DH181" s="105">
        <v>0</v>
      </c>
      <c r="DI181" s="106">
        <v>0</v>
      </c>
      <c r="DJ181" s="104">
        <v>0</v>
      </c>
      <c r="DK181" s="105">
        <v>0</v>
      </c>
      <c r="DL181" s="105">
        <v>0</v>
      </c>
      <c r="DM181" s="105">
        <v>0</v>
      </c>
      <c r="DN181" s="105">
        <v>0</v>
      </c>
      <c r="DO181" s="105">
        <v>0</v>
      </c>
      <c r="DP181" s="105">
        <v>0</v>
      </c>
      <c r="DQ181" s="105">
        <v>0</v>
      </c>
      <c r="DR181" s="105">
        <v>0</v>
      </c>
      <c r="DS181" s="105">
        <v>0</v>
      </c>
      <c r="DT181" s="105">
        <v>0</v>
      </c>
      <c r="DU181" s="106">
        <v>0</v>
      </c>
      <c r="DV181" s="337">
        <v>0</v>
      </c>
      <c r="DW181" s="337">
        <v>0</v>
      </c>
      <c r="DX181" s="337">
        <v>0</v>
      </c>
      <c r="DY181" s="337">
        <v>0</v>
      </c>
      <c r="DZ181" s="370"/>
      <c r="EB181" s="373"/>
      <c r="EC181" s="373"/>
      <c r="ED181" s="373"/>
      <c r="EE181" s="373"/>
      <c r="EF181" s="373"/>
      <c r="EG181" s="373"/>
      <c r="EH181" s="376"/>
      <c r="EI181" s="376"/>
      <c r="EJ181" s="376"/>
      <c r="EK181" s="376"/>
      <c r="EL181" s="376"/>
      <c r="EM181" s="376"/>
      <c r="EN181" s="376"/>
      <c r="EO181" s="376"/>
      <c r="EP181" s="376"/>
      <c r="EQ181" s="376"/>
      <c r="ER181" s="376"/>
      <c r="ES181" s="376"/>
      <c r="ET181" s="376"/>
      <c r="EU181" s="376"/>
      <c r="EV181" s="376"/>
      <c r="EW181" s="376"/>
      <c r="EX181" s="376"/>
      <c r="EY181" s="376"/>
      <c r="EZ181" s="376"/>
      <c r="FA181" s="376"/>
      <c r="FB181" s="376"/>
      <c r="FC181" s="376"/>
      <c r="FD181" s="376"/>
      <c r="FE181" s="376"/>
      <c r="FF181" s="376">
        <v>2253720.0299999998</v>
      </c>
      <c r="FG181" s="376"/>
      <c r="FH181" s="376"/>
      <c r="FI181" s="376"/>
      <c r="FJ181" s="376"/>
      <c r="FK181" s="376"/>
      <c r="FL181" s="376"/>
      <c r="FM181" s="376"/>
      <c r="FN181" s="376"/>
      <c r="FO181" s="376"/>
      <c r="FP181" s="376"/>
      <c r="FQ181" s="376"/>
      <c r="FR181" s="376"/>
      <c r="FS181" s="376"/>
      <c r="FT181" s="376"/>
      <c r="FU181" s="376"/>
      <c r="FV181" s="376"/>
      <c r="FW181" s="376"/>
      <c r="FX181" s="376"/>
      <c r="FY181" s="376"/>
      <c r="FZ181" s="376"/>
      <c r="GA181" s="376"/>
      <c r="GB181" s="376"/>
      <c r="GC181" s="376"/>
      <c r="GD181" s="376"/>
      <c r="GE181" s="376"/>
      <c r="GF181" s="376"/>
      <c r="GG181" s="376"/>
      <c r="GH181" s="376"/>
      <c r="GI181" s="376"/>
      <c r="GJ181" s="376"/>
      <c r="GK181" s="376"/>
      <c r="GL181" s="376"/>
      <c r="GM181" s="376"/>
      <c r="GN181" s="376"/>
      <c r="GO181" s="376"/>
      <c r="GP181" s="376"/>
      <c r="GQ181" s="376"/>
      <c r="GR181" s="376"/>
      <c r="GS181" s="376"/>
      <c r="GT181" s="376"/>
      <c r="GU181" s="376"/>
      <c r="GV181" s="376"/>
      <c r="GW181" s="376"/>
      <c r="GX181" s="376"/>
      <c r="GY181" s="376"/>
      <c r="GZ181" s="376"/>
      <c r="HA181" s="376"/>
      <c r="HB181" s="376"/>
      <c r="HC181" s="376"/>
      <c r="HD181" s="376"/>
      <c r="HE181" s="376"/>
      <c r="HF181" s="376"/>
      <c r="HG181" s="376"/>
      <c r="HH181" s="376"/>
      <c r="HI181" s="376"/>
      <c r="HJ181" s="376"/>
      <c r="HK181" s="376"/>
      <c r="HL181" s="376"/>
      <c r="HM181" s="376"/>
      <c r="HN181" s="376"/>
      <c r="HO181" s="376"/>
      <c r="HP181" s="376"/>
      <c r="HQ181" s="376"/>
      <c r="HR181" s="376"/>
      <c r="HS181" s="376"/>
      <c r="HT181" s="376"/>
      <c r="HU181" s="376"/>
      <c r="HV181" s="376"/>
      <c r="HW181" s="376"/>
      <c r="HX181" s="376"/>
      <c r="HY181" s="376"/>
      <c r="HZ181" s="376"/>
      <c r="IA181" s="376"/>
      <c r="IB181" s="376"/>
      <c r="IC181" s="376"/>
      <c r="ID181" s="376"/>
      <c r="IE181" s="376"/>
      <c r="IF181" s="376"/>
      <c r="IG181" s="376"/>
      <c r="IH181" s="376"/>
      <c r="II181" s="376"/>
      <c r="IJ181" s="376"/>
      <c r="IK181" s="376"/>
      <c r="IL181" s="376"/>
      <c r="IM181" s="376"/>
      <c r="IN181" s="376"/>
      <c r="IO181" s="376"/>
      <c r="IP181" s="376"/>
      <c r="IQ181" s="376"/>
      <c r="IR181" s="376"/>
      <c r="IS181" s="376"/>
      <c r="IT181" s="376"/>
      <c r="IU181" s="376"/>
      <c r="IV181" s="376"/>
      <c r="IW181" s="376"/>
      <c r="IX181" s="376"/>
      <c r="IY181" s="376"/>
      <c r="IZ181" s="376"/>
      <c r="JA181" s="376"/>
      <c r="JB181" s="376"/>
      <c r="JC181" s="376"/>
      <c r="JD181" s="376"/>
      <c r="JE181" s="376"/>
      <c r="JF181" s="376"/>
      <c r="JG181" s="376"/>
      <c r="JH181" s="376"/>
      <c r="JI181" s="376"/>
      <c r="JJ181" s="376"/>
      <c r="JK181" s="376"/>
      <c r="JL181" s="376"/>
      <c r="JM181" s="376"/>
      <c r="JN181" s="376"/>
      <c r="JO181" s="376"/>
      <c r="JP181" s="376"/>
      <c r="JQ181" s="376"/>
      <c r="JR181" s="376"/>
      <c r="JS181" s="376"/>
      <c r="JT181" s="376"/>
      <c r="JU181" s="376"/>
      <c r="JV181" s="376"/>
      <c r="JW181" s="376"/>
      <c r="JX181" s="376"/>
      <c r="JY181" s="376"/>
      <c r="JZ181" s="376"/>
      <c r="KA181" s="376"/>
      <c r="KB181" s="376"/>
      <c r="KC181" s="376"/>
      <c r="KD181" s="376"/>
      <c r="KE181" s="376"/>
      <c r="KF181" s="376"/>
      <c r="KG181" s="376"/>
      <c r="KH181" s="376"/>
      <c r="KI181" s="376"/>
      <c r="KJ181" s="376"/>
      <c r="KK181" s="376"/>
      <c r="KL181" s="376"/>
      <c r="KM181" s="376"/>
      <c r="KN181" s="376"/>
      <c r="KO181" s="376"/>
      <c r="KP181" s="376"/>
      <c r="KQ181" s="376"/>
      <c r="KR181" s="376"/>
      <c r="KS181" s="376"/>
      <c r="KT181" s="376"/>
      <c r="KU181" s="376"/>
      <c r="KV181" s="376"/>
      <c r="KW181" s="376"/>
      <c r="KX181" s="376"/>
      <c r="KY181" s="376"/>
      <c r="KZ181" s="376"/>
      <c r="LA181" s="376"/>
      <c r="LB181" s="376"/>
      <c r="LC181" s="376"/>
      <c r="LD181" s="376"/>
      <c r="LE181" s="376"/>
      <c r="LF181" s="376"/>
      <c r="LG181" s="376"/>
      <c r="LH181" s="376"/>
      <c r="LI181" s="376"/>
    </row>
    <row r="182" spans="1:321">
      <c r="D182" s="74">
        <v>4621</v>
      </c>
      <c r="E182" s="78" t="s">
        <v>365</v>
      </c>
      <c r="F182" s="104"/>
      <c r="G182" s="105"/>
      <c r="H182" s="105"/>
      <c r="I182" s="105"/>
      <c r="J182" s="105"/>
      <c r="K182" s="105"/>
      <c r="L182" s="105"/>
      <c r="M182" s="105"/>
      <c r="N182" s="105"/>
      <c r="O182" s="105"/>
      <c r="P182" s="105"/>
      <c r="Q182" s="106"/>
      <c r="R182" s="104"/>
      <c r="S182" s="105"/>
      <c r="T182" s="105"/>
      <c r="U182" s="105"/>
      <c r="V182" s="105"/>
      <c r="W182" s="105"/>
      <c r="X182" s="105"/>
      <c r="Y182" s="105"/>
      <c r="Z182" s="105"/>
      <c r="AA182" s="105"/>
      <c r="AB182" s="105"/>
      <c r="AC182" s="106"/>
      <c r="AD182" s="104"/>
      <c r="AE182" s="105"/>
      <c r="AF182" s="105"/>
      <c r="AG182" s="105"/>
      <c r="AH182" s="105"/>
      <c r="AI182" s="105"/>
      <c r="AJ182" s="105"/>
      <c r="AK182" s="105"/>
      <c r="AL182" s="105"/>
      <c r="AM182" s="105"/>
      <c r="AN182" s="105"/>
      <c r="AO182" s="106"/>
      <c r="AP182" s="104"/>
      <c r="AQ182" s="105"/>
      <c r="AR182" s="105"/>
      <c r="AS182" s="105"/>
      <c r="AT182" s="105"/>
      <c r="AU182" s="105"/>
      <c r="AV182" s="105"/>
      <c r="AW182" s="105"/>
      <c r="AX182" s="105"/>
      <c r="AY182" s="105"/>
      <c r="AZ182" s="105"/>
      <c r="BA182" s="106"/>
      <c r="BB182" s="104"/>
      <c r="BC182" s="105"/>
      <c r="BD182" s="105"/>
      <c r="BE182" s="105"/>
      <c r="BF182" s="105"/>
      <c r="BG182" s="105"/>
      <c r="BH182" s="105"/>
      <c r="BI182" s="105"/>
      <c r="BJ182" s="105"/>
      <c r="BK182" s="105"/>
      <c r="BL182" s="105"/>
      <c r="BM182" s="106"/>
      <c r="BN182" s="104"/>
      <c r="BO182" s="105"/>
      <c r="BP182" s="105"/>
      <c r="BQ182" s="105"/>
      <c r="BR182" s="105"/>
      <c r="BS182" s="105"/>
      <c r="BT182" s="105"/>
      <c r="BU182" s="105"/>
      <c r="BV182" s="105"/>
      <c r="BW182" s="105"/>
      <c r="BX182" s="105"/>
      <c r="BY182" s="106"/>
      <c r="BZ182" s="104"/>
      <c r="CA182" s="105"/>
      <c r="CB182" s="105"/>
      <c r="CC182" s="105"/>
      <c r="CD182" s="105"/>
      <c r="CE182" s="105"/>
      <c r="CF182" s="105"/>
      <c r="CG182" s="105"/>
      <c r="CH182" s="105"/>
      <c r="CI182" s="105"/>
      <c r="CJ182" s="105"/>
      <c r="CK182" s="105"/>
      <c r="CL182" s="104">
        <v>0</v>
      </c>
      <c r="CM182" s="105">
        <v>0</v>
      </c>
      <c r="CN182" s="105">
        <v>0</v>
      </c>
      <c r="CO182" s="105">
        <v>145520.37</v>
      </c>
      <c r="CP182" s="105">
        <v>0</v>
      </c>
      <c r="CQ182" s="105">
        <v>0</v>
      </c>
      <c r="CR182" s="105">
        <v>0</v>
      </c>
      <c r="CS182" s="105">
        <v>179503.08</v>
      </c>
      <c r="CT182" s="105">
        <v>0</v>
      </c>
      <c r="CU182" s="105">
        <v>0</v>
      </c>
      <c r="CV182" s="105">
        <v>3552750.0900000008</v>
      </c>
      <c r="CW182" s="106">
        <v>575548.03</v>
      </c>
      <c r="CX182" s="104">
        <v>5125021.1000000006</v>
      </c>
      <c r="CY182" s="105">
        <v>28180.16</v>
      </c>
      <c r="CZ182" s="105">
        <v>4529565.8099999996</v>
      </c>
      <c r="DA182" s="105">
        <v>0</v>
      </c>
      <c r="DB182" s="105">
        <v>0</v>
      </c>
      <c r="DC182" s="105">
        <v>0</v>
      </c>
      <c r="DD182" s="105">
        <v>0</v>
      </c>
      <c r="DE182" s="105">
        <v>0</v>
      </c>
      <c r="DF182" s="105">
        <v>5576163.8799999999</v>
      </c>
      <c r="DG182" s="105">
        <v>0</v>
      </c>
      <c r="DH182" s="105">
        <v>0</v>
      </c>
      <c r="DI182" s="106">
        <v>0</v>
      </c>
      <c r="DJ182" s="104">
        <v>0</v>
      </c>
      <c r="DK182" s="105">
        <v>0</v>
      </c>
      <c r="DL182" s="105">
        <v>0</v>
      </c>
      <c r="DM182" s="105">
        <v>0</v>
      </c>
      <c r="DN182" s="105">
        <v>0</v>
      </c>
      <c r="DO182" s="105">
        <v>0</v>
      </c>
      <c r="DP182" s="105">
        <v>0</v>
      </c>
      <c r="DQ182" s="105">
        <v>0</v>
      </c>
      <c r="DR182" s="105">
        <v>0</v>
      </c>
      <c r="DS182" s="105">
        <v>0</v>
      </c>
      <c r="DT182" s="105">
        <v>0</v>
      </c>
      <c r="DU182" s="106">
        <v>0</v>
      </c>
      <c r="DV182" s="337">
        <v>0</v>
      </c>
      <c r="DW182" s="337">
        <v>0</v>
      </c>
      <c r="DX182" s="337">
        <v>0</v>
      </c>
      <c r="DY182" s="337">
        <v>0</v>
      </c>
      <c r="DZ182" s="370"/>
      <c r="EB182" s="373"/>
      <c r="EC182" s="373"/>
      <c r="ED182" s="373"/>
      <c r="EE182" s="373"/>
      <c r="EF182" s="373"/>
      <c r="EG182" s="373"/>
      <c r="EH182" s="376"/>
      <c r="EI182" s="376"/>
      <c r="EJ182" s="376"/>
      <c r="EK182" s="376"/>
      <c r="EL182" s="376"/>
      <c r="EM182" s="376"/>
      <c r="EN182" s="376"/>
      <c r="EO182" s="376"/>
      <c r="EP182" s="376"/>
      <c r="EQ182" s="376"/>
      <c r="ER182" s="376"/>
      <c r="ES182" s="376"/>
      <c r="ET182" s="376"/>
      <c r="EU182" s="376"/>
      <c r="EV182" s="376"/>
      <c r="EW182" s="376"/>
      <c r="EX182" s="376"/>
      <c r="EY182" s="376"/>
      <c r="EZ182" s="376"/>
      <c r="FA182" s="376"/>
      <c r="FB182" s="376"/>
      <c r="FC182" s="376"/>
      <c r="FD182" s="376"/>
      <c r="FE182" s="376"/>
      <c r="FF182" s="376"/>
      <c r="FG182" s="376"/>
      <c r="FH182" s="376"/>
      <c r="FI182" s="376"/>
      <c r="FJ182" s="376"/>
      <c r="FK182" s="376"/>
      <c r="FL182" s="376"/>
      <c r="FM182" s="376"/>
      <c r="FN182" s="376"/>
      <c r="FO182" s="376"/>
      <c r="FP182" s="376"/>
      <c r="FQ182" s="376"/>
      <c r="FR182" s="376"/>
      <c r="FS182" s="376"/>
      <c r="FT182" s="376"/>
      <c r="FU182" s="376"/>
      <c r="FV182" s="376"/>
      <c r="FW182" s="376"/>
      <c r="FX182" s="376"/>
      <c r="FY182" s="376"/>
      <c r="FZ182" s="376"/>
      <c r="GA182" s="376"/>
      <c r="GB182" s="376"/>
      <c r="GC182" s="376"/>
      <c r="GD182" s="376"/>
      <c r="GE182" s="376"/>
      <c r="GF182" s="376"/>
      <c r="GG182" s="376"/>
      <c r="GH182" s="376"/>
      <c r="GI182" s="376"/>
      <c r="GJ182" s="376"/>
      <c r="GK182" s="376"/>
      <c r="GL182" s="376"/>
      <c r="GM182" s="376"/>
      <c r="GN182" s="376"/>
      <c r="GO182" s="376"/>
      <c r="GP182" s="376"/>
      <c r="GQ182" s="376"/>
      <c r="GR182" s="376"/>
      <c r="GS182" s="376"/>
      <c r="GT182" s="376"/>
      <c r="GU182" s="376"/>
      <c r="GV182" s="376"/>
      <c r="GW182" s="376"/>
      <c r="GX182" s="376"/>
      <c r="GY182" s="376"/>
      <c r="GZ182" s="376"/>
      <c r="HA182" s="376"/>
      <c r="HB182" s="376"/>
      <c r="HC182" s="376"/>
      <c r="HD182" s="376"/>
      <c r="HE182" s="376"/>
      <c r="HF182" s="376"/>
      <c r="HG182" s="376"/>
      <c r="HH182" s="376"/>
      <c r="HI182" s="376"/>
      <c r="HJ182" s="376"/>
      <c r="HK182" s="376"/>
      <c r="HL182" s="376"/>
      <c r="HM182" s="376"/>
      <c r="HN182" s="376"/>
      <c r="HO182" s="376"/>
      <c r="HP182" s="376"/>
      <c r="HQ182" s="376"/>
      <c r="HR182" s="376"/>
      <c r="HS182" s="376"/>
      <c r="HT182" s="376"/>
      <c r="HU182" s="376"/>
      <c r="HV182" s="376"/>
      <c r="HW182" s="376"/>
      <c r="HX182" s="376"/>
      <c r="HY182" s="376"/>
      <c r="HZ182" s="376"/>
      <c r="IA182" s="376"/>
      <c r="IB182" s="376"/>
      <c r="IC182" s="376"/>
      <c r="ID182" s="376"/>
      <c r="IE182" s="376"/>
      <c r="IF182" s="376"/>
      <c r="IG182" s="376"/>
      <c r="IH182" s="376"/>
      <c r="II182" s="376"/>
      <c r="IJ182" s="376"/>
      <c r="IK182" s="376"/>
      <c r="IL182" s="376"/>
      <c r="IM182" s="376"/>
      <c r="IN182" s="376"/>
      <c r="IO182" s="376"/>
      <c r="IP182" s="376"/>
      <c r="IQ182" s="376"/>
      <c r="IR182" s="376"/>
      <c r="IS182" s="376"/>
      <c r="IT182" s="376"/>
      <c r="IU182" s="376"/>
      <c r="IV182" s="376"/>
      <c r="IW182" s="376"/>
      <c r="IX182" s="376"/>
      <c r="IY182" s="376"/>
      <c r="IZ182" s="376"/>
      <c r="JA182" s="376"/>
      <c r="JB182" s="376"/>
      <c r="JC182" s="376"/>
      <c r="JD182" s="376"/>
      <c r="JE182" s="376"/>
      <c r="JF182" s="376"/>
      <c r="JG182" s="376"/>
      <c r="JH182" s="376"/>
      <c r="JI182" s="376"/>
      <c r="JJ182" s="376"/>
      <c r="JK182" s="376"/>
      <c r="JL182" s="376"/>
      <c r="JM182" s="376"/>
      <c r="JN182" s="376"/>
      <c r="JO182" s="376"/>
      <c r="JP182" s="376"/>
      <c r="JQ182" s="376"/>
      <c r="JR182" s="376"/>
      <c r="JS182" s="376"/>
      <c r="JT182" s="376"/>
      <c r="JU182" s="376"/>
      <c r="JV182" s="376"/>
      <c r="JW182" s="376"/>
      <c r="JX182" s="376"/>
      <c r="JY182" s="376"/>
      <c r="JZ182" s="376"/>
      <c r="KA182" s="376"/>
      <c r="KB182" s="376"/>
      <c r="KC182" s="376"/>
      <c r="KD182" s="376"/>
      <c r="KE182" s="376"/>
      <c r="KF182" s="376"/>
      <c r="KG182" s="376"/>
      <c r="KH182" s="376"/>
      <c r="KI182" s="376"/>
      <c r="KJ182" s="376"/>
      <c r="KK182" s="376"/>
      <c r="KL182" s="376"/>
      <c r="KM182" s="376"/>
      <c r="KN182" s="376"/>
      <c r="KO182" s="376"/>
      <c r="KP182" s="376"/>
      <c r="KQ182" s="376"/>
      <c r="KR182" s="376"/>
      <c r="KS182" s="376"/>
      <c r="KT182" s="376"/>
      <c r="KU182" s="376"/>
      <c r="KV182" s="376"/>
      <c r="KW182" s="376"/>
      <c r="KX182" s="376"/>
      <c r="KY182" s="376"/>
      <c r="KZ182" s="376"/>
      <c r="LA182" s="376"/>
      <c r="LB182" s="376"/>
      <c r="LC182" s="376"/>
      <c r="LD182" s="376"/>
      <c r="LE182" s="376"/>
      <c r="LF182" s="376"/>
      <c r="LG182" s="376"/>
      <c r="LH182" s="376"/>
      <c r="LI182" s="376"/>
    </row>
    <row r="183" spans="1:321">
      <c r="D183" s="74">
        <v>4622</v>
      </c>
      <c r="E183" s="78" t="s">
        <v>367</v>
      </c>
      <c r="F183" s="104"/>
      <c r="G183" s="105"/>
      <c r="H183" s="105"/>
      <c r="I183" s="105"/>
      <c r="J183" s="105"/>
      <c r="K183" s="105"/>
      <c r="L183" s="105"/>
      <c r="M183" s="105"/>
      <c r="N183" s="105"/>
      <c r="O183" s="105"/>
      <c r="P183" s="105"/>
      <c r="Q183" s="106"/>
      <c r="R183" s="104"/>
      <c r="S183" s="105"/>
      <c r="T183" s="105"/>
      <c r="U183" s="105"/>
      <c r="V183" s="105"/>
      <c r="W183" s="105"/>
      <c r="X183" s="105"/>
      <c r="Y183" s="105"/>
      <c r="Z183" s="105"/>
      <c r="AA183" s="105"/>
      <c r="AB183" s="105"/>
      <c r="AC183" s="106"/>
      <c r="AD183" s="104"/>
      <c r="AE183" s="105"/>
      <c r="AF183" s="105"/>
      <c r="AG183" s="105"/>
      <c r="AH183" s="105"/>
      <c r="AI183" s="105"/>
      <c r="AJ183" s="105"/>
      <c r="AK183" s="105"/>
      <c r="AL183" s="105"/>
      <c r="AM183" s="105"/>
      <c r="AN183" s="105"/>
      <c r="AO183" s="106"/>
      <c r="AP183" s="104"/>
      <c r="AQ183" s="105"/>
      <c r="AR183" s="105"/>
      <c r="AS183" s="105"/>
      <c r="AT183" s="105"/>
      <c r="AU183" s="105"/>
      <c r="AV183" s="105"/>
      <c r="AW183" s="105"/>
      <c r="AX183" s="105"/>
      <c r="AY183" s="105"/>
      <c r="AZ183" s="105"/>
      <c r="BA183" s="106"/>
      <c r="BB183" s="104"/>
      <c r="BC183" s="105"/>
      <c r="BD183" s="105"/>
      <c r="BE183" s="105"/>
      <c r="BF183" s="105"/>
      <c r="BG183" s="105"/>
      <c r="BH183" s="105"/>
      <c r="BI183" s="105"/>
      <c r="BJ183" s="105"/>
      <c r="BK183" s="105"/>
      <c r="BL183" s="105"/>
      <c r="BM183" s="106"/>
      <c r="BN183" s="104"/>
      <c r="BO183" s="105"/>
      <c r="BP183" s="105"/>
      <c r="BQ183" s="105"/>
      <c r="BR183" s="105"/>
      <c r="BS183" s="105"/>
      <c r="BT183" s="105"/>
      <c r="BU183" s="105"/>
      <c r="BV183" s="105"/>
      <c r="BW183" s="105"/>
      <c r="BX183" s="105"/>
      <c r="BY183" s="106"/>
      <c r="BZ183" s="104"/>
      <c r="CA183" s="105"/>
      <c r="CB183" s="105"/>
      <c r="CC183" s="105"/>
      <c r="CD183" s="105"/>
      <c r="CE183" s="105"/>
      <c r="CF183" s="105"/>
      <c r="CG183" s="105"/>
      <c r="CH183" s="105"/>
      <c r="CI183" s="105"/>
      <c r="CJ183" s="105"/>
      <c r="CK183" s="105"/>
      <c r="CL183" s="104">
        <v>0</v>
      </c>
      <c r="CM183" s="105">
        <v>0</v>
      </c>
      <c r="CN183" s="105">
        <v>0</v>
      </c>
      <c r="CO183" s="105">
        <v>0</v>
      </c>
      <c r="CP183" s="105">
        <v>0</v>
      </c>
      <c r="CQ183" s="105">
        <v>0</v>
      </c>
      <c r="CR183" s="105">
        <v>60056480</v>
      </c>
      <c r="CS183" s="105">
        <v>42720790.93</v>
      </c>
      <c r="CT183" s="105">
        <v>0</v>
      </c>
      <c r="CU183" s="105">
        <v>0</v>
      </c>
      <c r="CV183" s="105">
        <v>0</v>
      </c>
      <c r="CW183" s="106">
        <v>0</v>
      </c>
      <c r="CX183" s="104">
        <v>0</v>
      </c>
      <c r="CY183" s="105">
        <v>0</v>
      </c>
      <c r="CZ183" s="105">
        <v>0</v>
      </c>
      <c r="DA183" s="105">
        <v>0</v>
      </c>
      <c r="DB183" s="105">
        <v>0</v>
      </c>
      <c r="DC183" s="105">
        <v>0</v>
      </c>
      <c r="DD183" s="105">
        <v>0</v>
      </c>
      <c r="DE183" s="105">
        <v>0</v>
      </c>
      <c r="DF183" s="105">
        <v>0</v>
      </c>
      <c r="DG183" s="105">
        <v>0</v>
      </c>
      <c r="DH183" s="105">
        <v>0</v>
      </c>
      <c r="DI183" s="106">
        <v>0</v>
      </c>
      <c r="DJ183" s="104">
        <v>0</v>
      </c>
      <c r="DK183" s="105">
        <v>0</v>
      </c>
      <c r="DL183" s="105">
        <v>0</v>
      </c>
      <c r="DM183" s="105">
        <v>0</v>
      </c>
      <c r="DN183" s="105">
        <v>0</v>
      </c>
      <c r="DO183" s="105">
        <v>0</v>
      </c>
      <c r="DP183" s="105">
        <v>0</v>
      </c>
      <c r="DQ183" s="105">
        <v>0</v>
      </c>
      <c r="DR183" s="105">
        <v>0</v>
      </c>
      <c r="DS183" s="105">
        <v>0</v>
      </c>
      <c r="DT183" s="105">
        <v>0</v>
      </c>
      <c r="DU183" s="106">
        <v>0</v>
      </c>
      <c r="DV183" s="337">
        <v>0</v>
      </c>
      <c r="DW183" s="337">
        <v>0</v>
      </c>
      <c r="DX183" s="337">
        <v>0</v>
      </c>
      <c r="DY183" s="337">
        <v>0</v>
      </c>
      <c r="DZ183" s="370"/>
      <c r="EB183" s="373"/>
      <c r="EC183" s="373"/>
      <c r="ED183" s="373"/>
      <c r="EE183" s="373"/>
      <c r="EF183" s="373"/>
      <c r="EG183" s="373"/>
      <c r="ET183" s="376"/>
      <c r="EU183" s="376"/>
      <c r="EV183" s="376"/>
      <c r="EW183" s="376"/>
      <c r="EX183" s="376"/>
      <c r="EY183" s="376"/>
      <c r="EZ183" s="376"/>
      <c r="FA183" s="376"/>
      <c r="FB183" s="376"/>
      <c r="FC183" s="376"/>
      <c r="FD183" s="376"/>
      <c r="FE183" s="376"/>
      <c r="FF183" s="376"/>
      <c r="FG183" s="376"/>
      <c r="FH183" s="376"/>
      <c r="FI183" s="376"/>
      <c r="FJ183" s="376"/>
      <c r="FK183" s="376"/>
      <c r="FL183" s="376"/>
      <c r="FM183" s="376"/>
      <c r="FN183" s="376"/>
      <c r="FO183" s="376"/>
      <c r="FP183" s="376"/>
      <c r="FQ183" s="376"/>
      <c r="FR183" s="376"/>
      <c r="FS183" s="376"/>
      <c r="FT183" s="376"/>
      <c r="FU183" s="376"/>
      <c r="FV183" s="376"/>
      <c r="FW183" s="376"/>
      <c r="FX183" s="376"/>
      <c r="FY183" s="376"/>
      <c r="FZ183" s="376"/>
      <c r="GA183" s="376"/>
      <c r="GB183" s="376"/>
      <c r="GC183" s="376"/>
      <c r="GD183" s="376"/>
      <c r="GE183" s="376"/>
      <c r="GF183" s="376"/>
      <c r="GG183" s="376"/>
      <c r="GH183" s="376"/>
      <c r="GI183" s="376"/>
      <c r="GJ183" s="376"/>
      <c r="GK183" s="376"/>
      <c r="GL183" s="376"/>
      <c r="GM183" s="376"/>
      <c r="GN183" s="376"/>
      <c r="GO183" s="376"/>
      <c r="GP183" s="376"/>
      <c r="GQ183" s="376"/>
      <c r="GR183" s="376"/>
      <c r="GS183" s="376"/>
      <c r="GT183" s="376"/>
      <c r="GU183" s="376"/>
      <c r="GV183" s="376"/>
      <c r="GW183" s="376"/>
      <c r="GX183" s="376"/>
      <c r="GY183" s="376"/>
      <c r="GZ183" s="376"/>
      <c r="HA183" s="376"/>
      <c r="HB183" s="376"/>
      <c r="HC183" s="376"/>
      <c r="HD183" s="376"/>
      <c r="HE183" s="376"/>
      <c r="HF183" s="376"/>
      <c r="HG183" s="376"/>
      <c r="HH183" s="376"/>
      <c r="HI183" s="376"/>
      <c r="HJ183" s="376"/>
      <c r="HK183" s="376"/>
      <c r="HL183" s="376"/>
      <c r="HM183" s="376"/>
      <c r="HN183" s="376"/>
      <c r="HO183" s="376"/>
      <c r="HP183" s="376"/>
      <c r="HQ183" s="376"/>
      <c r="HR183" s="376"/>
      <c r="HS183" s="376"/>
      <c r="HT183" s="376"/>
      <c r="HU183" s="376"/>
      <c r="HV183" s="376"/>
      <c r="HW183" s="376"/>
      <c r="HX183" s="376"/>
      <c r="HY183" s="376"/>
      <c r="HZ183" s="376"/>
      <c r="IA183" s="376"/>
      <c r="IB183" s="376"/>
      <c r="IC183" s="376"/>
      <c r="ID183" s="376"/>
      <c r="IE183" s="376"/>
      <c r="IF183" s="376"/>
      <c r="IG183" s="376"/>
      <c r="IH183" s="376"/>
      <c r="II183" s="376"/>
      <c r="IJ183" s="376"/>
      <c r="IK183" s="376"/>
      <c r="IL183" s="376"/>
      <c r="IM183" s="376"/>
      <c r="IN183" s="376"/>
      <c r="IO183" s="376"/>
      <c r="IP183" s="376"/>
      <c r="IQ183" s="376"/>
      <c r="IR183" s="376"/>
      <c r="IS183" s="376"/>
      <c r="IT183" s="376"/>
      <c r="IU183" s="376"/>
      <c r="IV183" s="376"/>
      <c r="IW183" s="376"/>
      <c r="IX183" s="376"/>
      <c r="IY183" s="376"/>
      <c r="IZ183" s="376"/>
      <c r="JA183" s="376"/>
      <c r="JB183" s="376"/>
      <c r="JC183" s="376"/>
      <c r="JD183" s="376"/>
      <c r="JE183" s="376"/>
      <c r="JF183" s="376"/>
      <c r="JG183" s="376"/>
      <c r="JH183" s="376"/>
      <c r="JI183" s="376"/>
      <c r="JJ183" s="376"/>
      <c r="JK183" s="376"/>
      <c r="JL183" s="376"/>
      <c r="JM183" s="376"/>
      <c r="JN183" s="376"/>
      <c r="JO183" s="376"/>
      <c r="JP183" s="376"/>
      <c r="JQ183" s="376"/>
      <c r="JR183" s="376"/>
      <c r="JS183" s="376"/>
      <c r="JT183" s="376"/>
      <c r="JU183" s="376"/>
      <c r="JV183" s="376"/>
      <c r="JW183" s="376"/>
      <c r="JX183" s="376"/>
      <c r="JY183" s="376"/>
      <c r="JZ183" s="376"/>
      <c r="KA183" s="376"/>
      <c r="KB183" s="376"/>
      <c r="KC183" s="376"/>
      <c r="KD183" s="376"/>
      <c r="KE183" s="376"/>
      <c r="KF183" s="376"/>
      <c r="KG183" s="376"/>
      <c r="KH183" s="376"/>
      <c r="KI183" s="376"/>
      <c r="KJ183" s="376"/>
      <c r="KK183" s="376"/>
      <c r="KL183" s="376"/>
      <c r="KM183" s="376"/>
      <c r="KN183" s="376"/>
      <c r="KO183" s="376"/>
      <c r="KP183" s="376"/>
      <c r="KQ183" s="376"/>
      <c r="KR183" s="376"/>
      <c r="KS183" s="376"/>
      <c r="KT183" s="376"/>
      <c r="KU183" s="376"/>
      <c r="KV183" s="376"/>
      <c r="KW183" s="376"/>
      <c r="KX183" s="376"/>
      <c r="KY183" s="376"/>
      <c r="KZ183" s="376"/>
      <c r="LA183" s="376"/>
      <c r="LB183" s="376"/>
      <c r="LC183" s="376"/>
      <c r="LD183" s="376"/>
      <c r="LE183" s="376"/>
      <c r="LF183" s="376"/>
      <c r="LG183" s="376"/>
      <c r="LH183" s="376"/>
      <c r="LI183" s="376"/>
    </row>
    <row r="184" spans="1:321" ht="30">
      <c r="C184" s="74">
        <v>463</v>
      </c>
      <c r="D184" s="74">
        <v>4630</v>
      </c>
      <c r="E184" s="78" t="s">
        <v>369</v>
      </c>
      <c r="F184" s="104"/>
      <c r="G184" s="105"/>
      <c r="H184" s="105"/>
      <c r="I184" s="105"/>
      <c r="J184" s="105"/>
      <c r="K184" s="105"/>
      <c r="L184" s="105"/>
      <c r="M184" s="105"/>
      <c r="N184" s="105"/>
      <c r="O184" s="105"/>
      <c r="P184" s="105"/>
      <c r="Q184" s="106"/>
      <c r="R184" s="104"/>
      <c r="S184" s="105"/>
      <c r="T184" s="105"/>
      <c r="U184" s="105"/>
      <c r="V184" s="105"/>
      <c r="W184" s="105"/>
      <c r="X184" s="105"/>
      <c r="Y184" s="105"/>
      <c r="Z184" s="105"/>
      <c r="AA184" s="105"/>
      <c r="AB184" s="105"/>
      <c r="AC184" s="106"/>
      <c r="AD184" s="104"/>
      <c r="AE184" s="105"/>
      <c r="AF184" s="105"/>
      <c r="AG184" s="105"/>
      <c r="AH184" s="105"/>
      <c r="AI184" s="105"/>
      <c r="AJ184" s="105"/>
      <c r="AK184" s="105"/>
      <c r="AL184" s="105"/>
      <c r="AM184" s="105"/>
      <c r="AN184" s="105"/>
      <c r="AO184" s="106"/>
      <c r="AP184" s="104"/>
      <c r="AQ184" s="105"/>
      <c r="AR184" s="105"/>
      <c r="AS184" s="105"/>
      <c r="AT184" s="105"/>
      <c r="AU184" s="105"/>
      <c r="AV184" s="105"/>
      <c r="AW184" s="105"/>
      <c r="AX184" s="105"/>
      <c r="AY184" s="105"/>
      <c r="AZ184" s="105"/>
      <c r="BA184" s="106"/>
      <c r="BB184" s="104"/>
      <c r="BC184" s="105"/>
      <c r="BD184" s="105"/>
      <c r="BE184" s="105"/>
      <c r="BF184" s="105"/>
      <c r="BG184" s="105"/>
      <c r="BH184" s="105"/>
      <c r="BI184" s="105"/>
      <c r="BJ184" s="105"/>
      <c r="BK184" s="105"/>
      <c r="BL184" s="105"/>
      <c r="BM184" s="106"/>
      <c r="BN184" s="104"/>
      <c r="BO184" s="105"/>
      <c r="BP184" s="105"/>
      <c r="BQ184" s="105"/>
      <c r="BR184" s="105"/>
      <c r="BS184" s="105"/>
      <c r="BT184" s="105"/>
      <c r="BU184" s="105"/>
      <c r="BV184" s="105"/>
      <c r="BW184" s="105"/>
      <c r="BX184" s="105"/>
      <c r="BY184" s="106"/>
      <c r="BZ184" s="104"/>
      <c r="CA184" s="105"/>
      <c r="CB184" s="105"/>
      <c r="CC184" s="105"/>
      <c r="CD184" s="105"/>
      <c r="CE184" s="105"/>
      <c r="CF184" s="105"/>
      <c r="CG184" s="105"/>
      <c r="CH184" s="105"/>
      <c r="CI184" s="105"/>
      <c r="CJ184" s="105"/>
      <c r="CK184" s="105"/>
      <c r="CL184" s="104">
        <v>2525490.4799999991</v>
      </c>
      <c r="CM184" s="105">
        <v>6326878.6600000029</v>
      </c>
      <c r="CN184" s="105">
        <v>2148000.9299999997</v>
      </c>
      <c r="CO184" s="105">
        <v>2468111.1500000008</v>
      </c>
      <c r="CP184" s="105">
        <v>1102492.0999999994</v>
      </c>
      <c r="CQ184" s="105">
        <v>6182153.1799999997</v>
      </c>
      <c r="CR184" s="105">
        <v>15345385.480000004</v>
      </c>
      <c r="CS184" s="105">
        <v>6244697.2600000184</v>
      </c>
      <c r="CT184" s="105">
        <v>5189842.1999999974</v>
      </c>
      <c r="CU184" s="105">
        <v>2777987.4700000011</v>
      </c>
      <c r="CV184" s="105">
        <v>2751258.04</v>
      </c>
      <c r="CW184" s="106">
        <v>7480893.1499999966</v>
      </c>
      <c r="CX184" s="104">
        <v>3537398.1599999983</v>
      </c>
      <c r="CY184" s="105">
        <v>1619286.4000000001</v>
      </c>
      <c r="CZ184" s="105">
        <v>1848944.2799999998</v>
      </c>
      <c r="DA184" s="105">
        <v>1378572.94</v>
      </c>
      <c r="DB184" s="105">
        <v>1300692.7200000014</v>
      </c>
      <c r="DC184" s="105">
        <v>9428423.1400000006</v>
      </c>
      <c r="DD184" s="105">
        <v>10716449.040000012</v>
      </c>
      <c r="DE184" s="105">
        <v>7406618.4700000016</v>
      </c>
      <c r="DF184" s="105">
        <v>1622410.3800000001</v>
      </c>
      <c r="DG184" s="105">
        <v>1457465.0300000005</v>
      </c>
      <c r="DH184" s="105">
        <v>5940231.870000001</v>
      </c>
      <c r="DI184" s="106">
        <v>18916387.729999989</v>
      </c>
      <c r="DJ184" s="104">
        <v>1536097.2400000002</v>
      </c>
      <c r="DK184" s="105">
        <v>1937879.0199999991</v>
      </c>
      <c r="DL184" s="105">
        <v>1971947.6200000008</v>
      </c>
      <c r="DM184" s="105">
        <v>4020535.4399999976</v>
      </c>
      <c r="DN184" s="105">
        <v>2400528.1499999985</v>
      </c>
      <c r="DO184" s="105">
        <v>27216080.920000013</v>
      </c>
      <c r="DP184" s="105">
        <v>11508008.749999952</v>
      </c>
      <c r="DQ184" s="105">
        <v>3347239.480000014</v>
      </c>
      <c r="DR184" s="105">
        <v>8276196.9900000012</v>
      </c>
      <c r="DS184" s="105">
        <v>9196248.0299999882</v>
      </c>
      <c r="DT184" s="105">
        <v>2828438.83</v>
      </c>
      <c r="DU184" s="106">
        <v>3168736.6799999992</v>
      </c>
      <c r="DV184" s="337">
        <v>1609721.35</v>
      </c>
      <c r="DW184" s="337">
        <v>10483507.640000001</v>
      </c>
      <c r="DX184" s="337">
        <v>4724051.7699999996</v>
      </c>
      <c r="DY184" s="337">
        <v>2047957.73</v>
      </c>
      <c r="DZ184" s="370">
        <v>2053386.86</v>
      </c>
      <c r="EA184" s="370">
        <v>8110472.5899999999</v>
      </c>
      <c r="EB184" s="373">
        <v>7965006.6600000001</v>
      </c>
      <c r="EC184" s="380">
        <v>3231942.88</v>
      </c>
      <c r="ED184" s="373">
        <v>1945521.6</v>
      </c>
      <c r="EE184" s="373">
        <v>1915541.45</v>
      </c>
      <c r="EF184" s="373">
        <v>8036203.4800000004</v>
      </c>
      <c r="EG184" s="373">
        <v>17139214.640000001</v>
      </c>
      <c r="EH184" s="376">
        <v>2184051.7200000002</v>
      </c>
      <c r="EI184" s="376">
        <v>1764900.98</v>
      </c>
      <c r="EJ184" s="376">
        <v>2883254.52</v>
      </c>
      <c r="EK184" s="376">
        <v>1767565.23</v>
      </c>
      <c r="EL184" s="376">
        <v>1819114.92</v>
      </c>
      <c r="EM184" s="376">
        <v>3273831.52</v>
      </c>
      <c r="EN184" s="376">
        <v>12593149</v>
      </c>
      <c r="EO184" s="376">
        <v>3919363.28</v>
      </c>
      <c r="EP184" s="376">
        <v>2388146.7200000002</v>
      </c>
      <c r="EQ184" s="376">
        <v>2862908.84</v>
      </c>
      <c r="ER184" s="376">
        <v>2620351.65</v>
      </c>
      <c r="ES184" s="376">
        <v>1884186.27</v>
      </c>
      <c r="ET184" s="376">
        <v>1698819.3</v>
      </c>
      <c r="EU184" s="376">
        <v>2215955.08</v>
      </c>
      <c r="EV184" s="376">
        <v>2027778.28</v>
      </c>
      <c r="EW184" s="376">
        <v>2489375.33</v>
      </c>
      <c r="EX184" s="376">
        <v>1250843.27</v>
      </c>
      <c r="EY184" s="376">
        <v>1981350.35</v>
      </c>
      <c r="EZ184" s="376">
        <v>4566064.25</v>
      </c>
      <c r="FA184" s="376">
        <v>962361.47</v>
      </c>
      <c r="FB184" s="376">
        <v>895331.03</v>
      </c>
      <c r="FC184" s="376">
        <v>1966075.9</v>
      </c>
      <c r="FD184" s="376">
        <v>1659582.3</v>
      </c>
      <c r="FE184" s="376">
        <v>1173790.67</v>
      </c>
      <c r="FF184" s="376">
        <v>1059683.97</v>
      </c>
      <c r="FG184" s="376"/>
      <c r="FH184" s="376"/>
      <c r="FI184" s="376"/>
      <c r="FJ184" s="376"/>
      <c r="FK184" s="376"/>
      <c r="FL184" s="376"/>
      <c r="FM184" s="376"/>
      <c r="FN184" s="376"/>
      <c r="FO184" s="376"/>
      <c r="FP184" s="376"/>
      <c r="FQ184" s="376"/>
      <c r="FR184" s="376"/>
      <c r="FS184" s="376"/>
      <c r="FT184" s="376"/>
      <c r="FU184" s="376"/>
      <c r="FV184" s="376"/>
      <c r="FW184" s="376"/>
      <c r="FX184" s="376"/>
      <c r="FY184" s="376"/>
      <c r="FZ184" s="376"/>
      <c r="GA184" s="376"/>
      <c r="GB184" s="376"/>
      <c r="GC184" s="376"/>
      <c r="GD184" s="376"/>
      <c r="GE184" s="376"/>
      <c r="GF184" s="376"/>
      <c r="GG184" s="376"/>
      <c r="GH184" s="376"/>
      <c r="GI184" s="376"/>
      <c r="GJ184" s="376"/>
      <c r="GK184" s="376"/>
      <c r="GL184" s="376"/>
      <c r="GM184" s="376"/>
      <c r="GN184" s="376"/>
      <c r="GO184" s="376"/>
      <c r="GP184" s="376"/>
      <c r="GQ184" s="376"/>
      <c r="GR184" s="376"/>
      <c r="GS184" s="376"/>
      <c r="GT184" s="376"/>
      <c r="GU184" s="376"/>
      <c r="GV184" s="376"/>
      <c r="GW184" s="376"/>
      <c r="GX184" s="376"/>
      <c r="GY184" s="376"/>
      <c r="GZ184" s="376"/>
      <c r="HA184" s="376"/>
      <c r="HB184" s="376"/>
      <c r="HC184" s="376"/>
      <c r="HD184" s="376"/>
      <c r="HE184" s="376"/>
      <c r="HF184" s="376"/>
      <c r="HG184" s="376"/>
      <c r="HH184" s="376"/>
      <c r="HI184" s="376"/>
      <c r="HJ184" s="376"/>
      <c r="HK184" s="376"/>
      <c r="HL184" s="376"/>
      <c r="HM184" s="376"/>
      <c r="HN184" s="376"/>
      <c r="HO184" s="376"/>
      <c r="HP184" s="376"/>
      <c r="HQ184" s="376"/>
      <c r="HR184" s="376"/>
      <c r="HS184" s="376"/>
      <c r="HT184" s="376"/>
      <c r="HU184" s="376"/>
      <c r="HV184" s="376"/>
      <c r="HW184" s="376"/>
      <c r="HX184" s="376"/>
      <c r="HY184" s="376"/>
      <c r="HZ184" s="376"/>
      <c r="IA184" s="376"/>
      <c r="IB184" s="376"/>
      <c r="IC184" s="376"/>
      <c r="ID184" s="376"/>
      <c r="IE184" s="376"/>
      <c r="IF184" s="376"/>
      <c r="IG184" s="376"/>
      <c r="IH184" s="376"/>
      <c r="II184" s="376"/>
      <c r="IJ184" s="376"/>
      <c r="IK184" s="376"/>
      <c r="IL184" s="376"/>
      <c r="IM184" s="376"/>
      <c r="IN184" s="376"/>
      <c r="IO184" s="376"/>
      <c r="IP184" s="376"/>
      <c r="IQ184" s="376"/>
      <c r="IR184" s="376"/>
      <c r="IS184" s="376"/>
      <c r="IT184" s="376"/>
      <c r="IU184" s="376"/>
      <c r="IV184" s="376"/>
      <c r="IW184" s="376"/>
      <c r="IX184" s="376"/>
      <c r="IY184" s="376"/>
      <c r="IZ184" s="376"/>
      <c r="JA184" s="376"/>
      <c r="JB184" s="376"/>
      <c r="JC184" s="376"/>
      <c r="JD184" s="376"/>
      <c r="JE184" s="376"/>
      <c r="JF184" s="376"/>
      <c r="JG184" s="376"/>
      <c r="JH184" s="376"/>
      <c r="JI184" s="376"/>
      <c r="JJ184" s="376"/>
      <c r="JK184" s="376"/>
      <c r="JL184" s="376"/>
      <c r="JM184" s="376"/>
      <c r="JN184" s="376"/>
      <c r="JO184" s="376"/>
      <c r="JP184" s="376"/>
      <c r="JQ184" s="376"/>
      <c r="JR184" s="376"/>
      <c r="JS184" s="376"/>
      <c r="JT184" s="376"/>
      <c r="JU184" s="376"/>
      <c r="JV184" s="376"/>
      <c r="JW184" s="376"/>
      <c r="JX184" s="376"/>
      <c r="JY184" s="376"/>
      <c r="JZ184" s="376"/>
      <c r="KA184" s="376"/>
      <c r="KB184" s="376"/>
      <c r="KC184" s="376"/>
      <c r="KD184" s="376"/>
      <c r="KE184" s="376"/>
      <c r="KF184" s="376"/>
      <c r="KG184" s="376"/>
      <c r="KH184" s="376"/>
      <c r="KI184" s="376"/>
      <c r="KJ184" s="376"/>
      <c r="KK184" s="376"/>
      <c r="KL184" s="376"/>
      <c r="KM184" s="376"/>
      <c r="KN184" s="376"/>
      <c r="KO184" s="376"/>
      <c r="KP184" s="376"/>
      <c r="KQ184" s="376"/>
      <c r="KR184" s="376"/>
      <c r="KS184" s="376"/>
      <c r="KT184" s="376"/>
      <c r="KU184" s="376"/>
      <c r="KV184" s="376"/>
      <c r="KW184" s="376"/>
      <c r="KX184" s="376"/>
      <c r="KY184" s="376"/>
      <c r="KZ184" s="376"/>
      <c r="LA184" s="376"/>
      <c r="LB184" s="376"/>
      <c r="LC184" s="376"/>
      <c r="LD184" s="376"/>
      <c r="LE184" s="376"/>
      <c r="LF184" s="376"/>
      <c r="LG184" s="376"/>
      <c r="LH184" s="376"/>
      <c r="LI184" s="376"/>
    </row>
    <row r="185" spans="1:321">
      <c r="A185" s="74" t="s">
        <v>96</v>
      </c>
      <c r="B185" s="74">
        <v>47</v>
      </c>
      <c r="D185" s="74">
        <v>47</v>
      </c>
      <c r="E185" s="78" t="s">
        <v>371</v>
      </c>
      <c r="F185" s="104"/>
      <c r="G185" s="105"/>
      <c r="H185" s="105"/>
      <c r="I185" s="105"/>
      <c r="J185" s="105"/>
      <c r="K185" s="105"/>
      <c r="L185" s="105"/>
      <c r="M185" s="105"/>
      <c r="N185" s="105"/>
      <c r="O185" s="105"/>
      <c r="P185" s="105"/>
      <c r="Q185" s="106"/>
      <c r="R185" s="104"/>
      <c r="S185" s="105"/>
      <c r="T185" s="105"/>
      <c r="U185" s="105"/>
      <c r="V185" s="105"/>
      <c r="W185" s="105"/>
      <c r="X185" s="105"/>
      <c r="Y185" s="105"/>
      <c r="Z185" s="105"/>
      <c r="AA185" s="105"/>
      <c r="AB185" s="105"/>
      <c r="AC185" s="106"/>
      <c r="AD185" s="104"/>
      <c r="AE185" s="105"/>
      <c r="AF185" s="105"/>
      <c r="AG185" s="105"/>
      <c r="AH185" s="105"/>
      <c r="AI185" s="105"/>
      <c r="AJ185" s="105"/>
      <c r="AK185" s="105"/>
      <c r="AL185" s="105"/>
      <c r="AM185" s="105"/>
      <c r="AN185" s="105"/>
      <c r="AO185" s="106"/>
      <c r="AP185" s="104"/>
      <c r="AQ185" s="105"/>
      <c r="AR185" s="105"/>
      <c r="AS185" s="105"/>
      <c r="AT185" s="105"/>
      <c r="AU185" s="105"/>
      <c r="AV185" s="105"/>
      <c r="AW185" s="105"/>
      <c r="AX185" s="105"/>
      <c r="AY185" s="105"/>
      <c r="AZ185" s="105"/>
      <c r="BA185" s="106"/>
      <c r="BB185" s="104"/>
      <c r="BC185" s="105"/>
      <c r="BD185" s="105"/>
      <c r="BE185" s="105"/>
      <c r="BF185" s="105"/>
      <c r="BG185" s="105"/>
      <c r="BH185" s="105"/>
      <c r="BI185" s="105"/>
      <c r="BJ185" s="105"/>
      <c r="BK185" s="105"/>
      <c r="BL185" s="105"/>
      <c r="BM185" s="106"/>
      <c r="BN185" s="104"/>
      <c r="BO185" s="105"/>
      <c r="BP185" s="105"/>
      <c r="BQ185" s="105"/>
      <c r="BR185" s="105"/>
      <c r="BS185" s="105"/>
      <c r="BT185" s="105"/>
      <c r="BU185" s="105"/>
      <c r="BV185" s="105"/>
      <c r="BW185" s="105"/>
      <c r="BX185" s="105"/>
      <c r="BY185" s="106"/>
      <c r="BZ185" s="104"/>
      <c r="CA185" s="105"/>
      <c r="CB185" s="105"/>
      <c r="CC185" s="105"/>
      <c r="CD185" s="105"/>
      <c r="CE185" s="105"/>
      <c r="CF185" s="105"/>
      <c r="CG185" s="105"/>
      <c r="CH185" s="105"/>
      <c r="CI185" s="105"/>
      <c r="CJ185" s="105"/>
      <c r="CK185" s="105"/>
      <c r="CL185" s="104">
        <v>152480</v>
      </c>
      <c r="CM185" s="105">
        <v>69850</v>
      </c>
      <c r="CN185" s="105">
        <v>381882.20999999996</v>
      </c>
      <c r="CO185" s="105">
        <v>795860</v>
      </c>
      <c r="CP185" s="105">
        <v>1010265.09</v>
      </c>
      <c r="CQ185" s="105">
        <v>3303845.5</v>
      </c>
      <c r="CR185" s="105">
        <v>2217610</v>
      </c>
      <c r="CS185" s="105">
        <v>1221150.82</v>
      </c>
      <c r="CT185" s="105">
        <v>2522421.1</v>
      </c>
      <c r="CU185" s="105">
        <v>283431.86</v>
      </c>
      <c r="CV185" s="105">
        <v>862021</v>
      </c>
      <c r="CW185" s="106">
        <v>1306027.21</v>
      </c>
      <c r="CX185" s="104">
        <v>987800</v>
      </c>
      <c r="CY185" s="105">
        <v>1479416.02</v>
      </c>
      <c r="CZ185" s="105">
        <v>1804250.6199999999</v>
      </c>
      <c r="DA185" s="105">
        <v>0</v>
      </c>
      <c r="DB185" s="105">
        <v>227494.67</v>
      </c>
      <c r="DC185" s="105">
        <v>653597.98</v>
      </c>
      <c r="DD185" s="105">
        <v>858028.14000000013</v>
      </c>
      <c r="DE185" s="105">
        <v>1253986.73</v>
      </c>
      <c r="DF185" s="105">
        <v>1638486.63</v>
      </c>
      <c r="DG185" s="105">
        <v>1434433.1700000002</v>
      </c>
      <c r="DH185" s="105">
        <v>608624.21</v>
      </c>
      <c r="DI185" s="106">
        <v>2586424.5499999998</v>
      </c>
      <c r="DJ185" s="104">
        <v>0</v>
      </c>
      <c r="DK185" s="105">
        <v>0</v>
      </c>
      <c r="DL185" s="105">
        <v>851526.67</v>
      </c>
      <c r="DM185" s="105">
        <v>2065789.5</v>
      </c>
      <c r="DN185" s="105">
        <v>349813.47000000003</v>
      </c>
      <c r="DO185" s="105">
        <v>2801716.91</v>
      </c>
      <c r="DP185" s="105">
        <v>4098120.5999999996</v>
      </c>
      <c r="DQ185" s="105">
        <v>487975.56</v>
      </c>
      <c r="DR185" s="105">
        <v>3584705.7499999995</v>
      </c>
      <c r="DS185" s="105">
        <v>589832.69999999995</v>
      </c>
      <c r="DT185" s="105">
        <v>80295.47</v>
      </c>
      <c r="DU185" s="106">
        <v>1733917.4</v>
      </c>
      <c r="DV185" s="337">
        <v>130000</v>
      </c>
      <c r="DW185" s="337">
        <v>3436897.95</v>
      </c>
      <c r="DX185" s="337">
        <v>959016.23</v>
      </c>
      <c r="DY185" s="337">
        <v>768573.09000000008</v>
      </c>
      <c r="DZ185" s="370">
        <v>772013.71</v>
      </c>
      <c r="EA185" s="370"/>
      <c r="EB185" s="373">
        <v>2744750.61</v>
      </c>
      <c r="EC185" s="380">
        <v>290224.19</v>
      </c>
      <c r="ED185" s="373">
        <v>181226.94</v>
      </c>
      <c r="EE185" s="373">
        <v>773947.6</v>
      </c>
      <c r="EF185" s="373">
        <v>415858.03</v>
      </c>
      <c r="EG185" s="373">
        <v>8425505.6199999992</v>
      </c>
      <c r="EH185" s="376">
        <v>5000</v>
      </c>
      <c r="EI185" s="376">
        <v>25400</v>
      </c>
      <c r="EJ185" s="376">
        <v>493700</v>
      </c>
      <c r="EK185" s="376">
        <v>285897.84000000003</v>
      </c>
      <c r="EL185" s="376">
        <v>4315705.9400000004</v>
      </c>
      <c r="EM185" s="376">
        <v>1297104.97</v>
      </c>
      <c r="EN185" s="376">
        <v>826758.17</v>
      </c>
      <c r="EO185" s="376">
        <v>1509270</v>
      </c>
      <c r="EP185" s="376">
        <v>1178123.47</v>
      </c>
      <c r="EQ185" s="376">
        <v>4740919.33</v>
      </c>
      <c r="ER185" s="376">
        <v>1360299.94</v>
      </c>
      <c r="ES185" s="376">
        <v>3645650.27</v>
      </c>
      <c r="ET185" s="376">
        <v>190000</v>
      </c>
      <c r="EU185" s="376">
        <v>92000</v>
      </c>
      <c r="EV185" s="376">
        <v>2352909.08</v>
      </c>
      <c r="EW185" s="376">
        <v>460039.86</v>
      </c>
      <c r="EX185" s="376">
        <v>4042331.56</v>
      </c>
      <c r="EY185" s="376">
        <v>1980934.15</v>
      </c>
      <c r="EZ185" s="376">
        <v>1798952.01</v>
      </c>
      <c r="FA185" s="376">
        <v>249386.57</v>
      </c>
      <c r="FB185" s="376">
        <v>1509208.74</v>
      </c>
      <c r="FC185" s="376">
        <v>559184.78</v>
      </c>
      <c r="FD185" s="376">
        <v>1953551.9</v>
      </c>
      <c r="FE185" s="376">
        <v>8699001.4000000004</v>
      </c>
      <c r="FF185" s="376"/>
      <c r="FG185" s="376"/>
      <c r="FH185" s="376"/>
      <c r="FI185" s="376"/>
      <c r="FJ185" s="376"/>
      <c r="FK185" s="376"/>
      <c r="FL185" s="376"/>
      <c r="FM185" s="376"/>
      <c r="FN185" s="376"/>
      <c r="FO185" s="376"/>
      <c r="FP185" s="376"/>
      <c r="FQ185" s="376"/>
      <c r="FR185" s="376"/>
      <c r="FS185" s="376"/>
      <c r="FT185" s="376"/>
      <c r="FU185" s="376"/>
      <c r="FV185" s="376"/>
      <c r="FW185" s="376"/>
      <c r="FX185" s="376"/>
      <c r="FY185" s="376"/>
      <c r="FZ185" s="376"/>
      <c r="GA185" s="376"/>
      <c r="GB185" s="376"/>
      <c r="GC185" s="376"/>
      <c r="GD185" s="376"/>
      <c r="GE185" s="376"/>
      <c r="GF185" s="376"/>
      <c r="GG185" s="376"/>
      <c r="GH185" s="376"/>
      <c r="GI185" s="376"/>
      <c r="GJ185" s="376"/>
      <c r="GK185" s="376"/>
      <c r="GL185" s="376"/>
      <c r="GM185" s="376"/>
      <c r="GN185" s="376"/>
      <c r="GO185" s="376"/>
      <c r="GP185" s="376"/>
      <c r="GQ185" s="376"/>
      <c r="GR185" s="376"/>
      <c r="GS185" s="376"/>
      <c r="GT185" s="376"/>
      <c r="GU185" s="376"/>
      <c r="GV185" s="376"/>
      <c r="GW185" s="376"/>
      <c r="GX185" s="376"/>
      <c r="GY185" s="376"/>
      <c r="GZ185" s="376"/>
      <c r="HA185" s="376"/>
      <c r="HB185" s="376"/>
      <c r="HC185" s="376"/>
      <c r="HD185" s="376"/>
      <c r="HE185" s="376"/>
      <c r="HF185" s="376"/>
      <c r="HG185" s="376"/>
      <c r="HH185" s="376"/>
      <c r="HI185" s="376"/>
      <c r="HJ185" s="376"/>
      <c r="HK185" s="376"/>
      <c r="HL185" s="376"/>
      <c r="HM185" s="376"/>
      <c r="HN185" s="376"/>
      <c r="HO185" s="376"/>
      <c r="HP185" s="376"/>
      <c r="HQ185" s="376"/>
      <c r="HR185" s="376"/>
      <c r="HS185" s="376"/>
      <c r="HT185" s="376"/>
      <c r="HU185" s="376"/>
      <c r="HV185" s="376"/>
      <c r="HW185" s="376"/>
      <c r="HX185" s="376"/>
      <c r="HY185" s="376"/>
      <c r="HZ185" s="376"/>
      <c r="IA185" s="376"/>
      <c r="IB185" s="376"/>
      <c r="IC185" s="376"/>
      <c r="ID185" s="376"/>
      <c r="IE185" s="376"/>
      <c r="IF185" s="376"/>
      <c r="IG185" s="376"/>
      <c r="IH185" s="376"/>
      <c r="II185" s="376"/>
      <c r="IJ185" s="376"/>
      <c r="IK185" s="376"/>
      <c r="IL185" s="376"/>
      <c r="IM185" s="376"/>
      <c r="IN185" s="376"/>
      <c r="IO185" s="376"/>
      <c r="IP185" s="376"/>
      <c r="IQ185" s="376"/>
      <c r="IR185" s="376"/>
      <c r="IS185" s="376"/>
      <c r="IT185" s="376"/>
      <c r="IU185" s="376"/>
      <c r="IV185" s="376"/>
      <c r="IW185" s="376"/>
      <c r="IX185" s="376"/>
      <c r="IY185" s="376"/>
      <c r="IZ185" s="376"/>
      <c r="JA185" s="376"/>
      <c r="JB185" s="376"/>
      <c r="JC185" s="376"/>
      <c r="JD185" s="376"/>
      <c r="JE185" s="376"/>
      <c r="JF185" s="376"/>
      <c r="JG185" s="376"/>
      <c r="JH185" s="376"/>
      <c r="JI185" s="376"/>
      <c r="JJ185" s="376"/>
      <c r="JK185" s="376"/>
      <c r="JL185" s="376"/>
      <c r="JM185" s="376"/>
      <c r="JN185" s="376"/>
      <c r="JO185" s="376"/>
      <c r="JP185" s="376"/>
      <c r="JQ185" s="376"/>
      <c r="JR185" s="376"/>
      <c r="JS185" s="376"/>
      <c r="JT185" s="376"/>
      <c r="JU185" s="376"/>
      <c r="JV185" s="376"/>
      <c r="JW185" s="376"/>
      <c r="JX185" s="376"/>
      <c r="JY185" s="376"/>
      <c r="JZ185" s="376"/>
      <c r="KA185" s="376"/>
      <c r="KB185" s="376"/>
      <c r="KC185" s="376"/>
      <c r="KD185" s="376"/>
      <c r="KE185" s="376"/>
      <c r="KF185" s="376"/>
      <c r="KG185" s="376"/>
      <c r="KH185" s="376"/>
      <c r="KI185" s="376"/>
      <c r="KJ185" s="376"/>
      <c r="KK185" s="376"/>
      <c r="KL185" s="376"/>
      <c r="KM185" s="376"/>
      <c r="KN185" s="376"/>
      <c r="KO185" s="376"/>
      <c r="KP185" s="376"/>
      <c r="KQ185" s="376"/>
      <c r="KR185" s="376"/>
      <c r="KS185" s="376"/>
      <c r="KT185" s="376"/>
      <c r="KU185" s="376"/>
      <c r="KV185" s="376"/>
      <c r="KW185" s="376"/>
      <c r="KX185" s="376"/>
      <c r="KY185" s="376"/>
      <c r="KZ185" s="376"/>
      <c r="LA185" s="376"/>
      <c r="LB185" s="376"/>
      <c r="LC185" s="376"/>
      <c r="LD185" s="376"/>
      <c r="LE185" s="376"/>
      <c r="LF185" s="376"/>
      <c r="LG185" s="376"/>
      <c r="LH185" s="376"/>
      <c r="LI185" s="376"/>
    </row>
    <row r="186" spans="1:321">
      <c r="A186" s="74" t="s">
        <v>96</v>
      </c>
      <c r="B186" s="74" t="s">
        <v>96</v>
      </c>
      <c r="C186" s="74">
        <v>471</v>
      </c>
      <c r="D186" s="74">
        <v>4710</v>
      </c>
      <c r="E186" s="78" t="s">
        <v>373</v>
      </c>
      <c r="F186" s="104"/>
      <c r="G186" s="105"/>
      <c r="H186" s="105"/>
      <c r="I186" s="105"/>
      <c r="J186" s="105"/>
      <c r="K186" s="105"/>
      <c r="L186" s="105"/>
      <c r="M186" s="105"/>
      <c r="N186" s="105"/>
      <c r="O186" s="105"/>
      <c r="P186" s="105"/>
      <c r="Q186" s="106"/>
      <c r="R186" s="104"/>
      <c r="S186" s="105"/>
      <c r="T186" s="105"/>
      <c r="U186" s="105"/>
      <c r="V186" s="105"/>
      <c r="W186" s="105"/>
      <c r="X186" s="105"/>
      <c r="Y186" s="105"/>
      <c r="Z186" s="105"/>
      <c r="AA186" s="105"/>
      <c r="AB186" s="105"/>
      <c r="AC186" s="106"/>
      <c r="AD186" s="104"/>
      <c r="AE186" s="105"/>
      <c r="AF186" s="105"/>
      <c r="AG186" s="105"/>
      <c r="AH186" s="105"/>
      <c r="AI186" s="105"/>
      <c r="AJ186" s="105"/>
      <c r="AK186" s="105"/>
      <c r="AL186" s="105"/>
      <c r="AM186" s="105"/>
      <c r="AN186" s="105"/>
      <c r="AO186" s="106"/>
      <c r="AP186" s="104"/>
      <c r="AQ186" s="105"/>
      <c r="AR186" s="105"/>
      <c r="AS186" s="105"/>
      <c r="AT186" s="105"/>
      <c r="AU186" s="105"/>
      <c r="AV186" s="105"/>
      <c r="AW186" s="105"/>
      <c r="AX186" s="105"/>
      <c r="AY186" s="105"/>
      <c r="AZ186" s="105"/>
      <c r="BA186" s="106"/>
      <c r="BB186" s="104"/>
      <c r="BC186" s="105"/>
      <c r="BD186" s="105"/>
      <c r="BE186" s="105"/>
      <c r="BF186" s="105"/>
      <c r="BG186" s="105"/>
      <c r="BH186" s="105"/>
      <c r="BI186" s="105"/>
      <c r="BJ186" s="105"/>
      <c r="BK186" s="105"/>
      <c r="BL186" s="105"/>
      <c r="BM186" s="106"/>
      <c r="BN186" s="104"/>
      <c r="BO186" s="105"/>
      <c r="BP186" s="105"/>
      <c r="BQ186" s="105"/>
      <c r="BR186" s="105"/>
      <c r="BS186" s="105"/>
      <c r="BT186" s="105"/>
      <c r="BU186" s="105"/>
      <c r="BV186" s="105"/>
      <c r="BW186" s="105"/>
      <c r="BX186" s="105"/>
      <c r="BY186" s="106"/>
      <c r="BZ186" s="104"/>
      <c r="CA186" s="105"/>
      <c r="CB186" s="105"/>
      <c r="CC186" s="105"/>
      <c r="CD186" s="105"/>
      <c r="CE186" s="105"/>
      <c r="CF186" s="105"/>
      <c r="CG186" s="105"/>
      <c r="CH186" s="105"/>
      <c r="CI186" s="105"/>
      <c r="CJ186" s="105"/>
      <c r="CK186" s="105"/>
      <c r="CL186" s="104">
        <v>152480</v>
      </c>
      <c r="CM186" s="105">
        <v>69850</v>
      </c>
      <c r="CN186" s="105">
        <v>341282.20999999996</v>
      </c>
      <c r="CO186" s="105">
        <v>430460</v>
      </c>
      <c r="CP186" s="105">
        <v>1010265.09</v>
      </c>
      <c r="CQ186" s="105">
        <v>3303845.5</v>
      </c>
      <c r="CR186" s="105">
        <v>2217610</v>
      </c>
      <c r="CS186" s="105">
        <v>1221150.82</v>
      </c>
      <c r="CT186" s="105">
        <v>2522421.1</v>
      </c>
      <c r="CU186" s="105">
        <v>283431.86</v>
      </c>
      <c r="CV186" s="105">
        <v>862021</v>
      </c>
      <c r="CW186" s="106">
        <v>1306027.21</v>
      </c>
      <c r="CX186" s="104">
        <v>987800</v>
      </c>
      <c r="CY186" s="105">
        <v>1479416.02</v>
      </c>
      <c r="CZ186" s="105">
        <v>1804250.6199999999</v>
      </c>
      <c r="DA186" s="105">
        <v>0</v>
      </c>
      <c r="DB186" s="105">
        <v>227494.67</v>
      </c>
      <c r="DC186" s="105">
        <v>653597.98</v>
      </c>
      <c r="DD186" s="105">
        <v>858028.14000000013</v>
      </c>
      <c r="DE186" s="105">
        <v>1253986.73</v>
      </c>
      <c r="DF186" s="105">
        <v>1638486.63</v>
      </c>
      <c r="DG186" s="105">
        <v>1434433.1700000002</v>
      </c>
      <c r="DH186" s="105">
        <v>608624.21</v>
      </c>
      <c r="DI186" s="106">
        <v>2586424.5499999998</v>
      </c>
      <c r="DJ186" s="104">
        <v>0</v>
      </c>
      <c r="DK186" s="105">
        <v>0</v>
      </c>
      <c r="DL186" s="105">
        <v>851526.67</v>
      </c>
      <c r="DM186" s="105">
        <v>2065789.5</v>
      </c>
      <c r="DN186" s="105">
        <v>349813.47000000003</v>
      </c>
      <c r="DO186" s="105">
        <v>2801716.91</v>
      </c>
      <c r="DP186" s="105">
        <v>4098120.5999999996</v>
      </c>
      <c r="DQ186" s="105">
        <v>487975.56</v>
      </c>
      <c r="DR186" s="105">
        <v>3584705.7499999995</v>
      </c>
      <c r="DS186" s="105">
        <v>589832.69999999995</v>
      </c>
      <c r="DT186" s="105">
        <v>80295.47</v>
      </c>
      <c r="DU186" s="106">
        <v>1733917.4</v>
      </c>
      <c r="DV186" s="337">
        <v>130000</v>
      </c>
      <c r="DW186" s="337">
        <v>3436897.95</v>
      </c>
      <c r="DX186" s="337">
        <v>959016.23</v>
      </c>
      <c r="DY186" s="337">
        <v>768573.09000000008</v>
      </c>
      <c r="DZ186" s="370">
        <v>772013.71</v>
      </c>
      <c r="EB186" s="373">
        <v>2744750.61</v>
      </c>
      <c r="EC186" s="373"/>
      <c r="ED186" s="373"/>
      <c r="EE186" s="373"/>
      <c r="EF186" s="373"/>
      <c r="EG186" s="373"/>
      <c r="EH186" s="376">
        <v>5000</v>
      </c>
      <c r="EI186" s="376">
        <v>25400</v>
      </c>
      <c r="EJ186" s="376"/>
      <c r="EK186" s="376"/>
      <c r="EL186" s="376"/>
      <c r="EM186" s="376"/>
      <c r="EN186" s="376"/>
      <c r="EO186" s="376"/>
      <c r="EP186" s="376"/>
      <c r="EQ186" s="376"/>
      <c r="ER186" s="376"/>
      <c r="ES186" s="376"/>
      <c r="ET186" s="376"/>
      <c r="EU186" s="376"/>
      <c r="EV186" s="376"/>
      <c r="EW186" s="376"/>
      <c r="EX186" s="376"/>
      <c r="EY186" s="376"/>
      <c r="EZ186" s="376"/>
      <c r="FA186" s="376"/>
      <c r="FB186" s="376"/>
      <c r="FC186" s="376"/>
      <c r="FD186" s="376"/>
      <c r="FE186" s="376"/>
      <c r="FF186" s="376"/>
      <c r="FG186" s="376"/>
      <c r="FH186" s="376"/>
      <c r="FI186" s="376"/>
      <c r="FJ186" s="376"/>
      <c r="FK186" s="376"/>
      <c r="FL186" s="376"/>
      <c r="FM186" s="376"/>
      <c r="FN186" s="376"/>
      <c r="FO186" s="376"/>
      <c r="FP186" s="376"/>
      <c r="FQ186" s="376"/>
      <c r="FR186" s="376"/>
      <c r="FS186" s="376"/>
      <c r="FT186" s="376"/>
      <c r="FU186" s="376"/>
      <c r="FV186" s="376"/>
      <c r="FW186" s="376"/>
      <c r="FX186" s="376"/>
      <c r="FY186" s="376"/>
      <c r="FZ186" s="376"/>
      <c r="GA186" s="376"/>
      <c r="GB186" s="376"/>
      <c r="GC186" s="376"/>
      <c r="GD186" s="376"/>
      <c r="GE186" s="376"/>
      <c r="GF186" s="376"/>
      <c r="GG186" s="376"/>
      <c r="GH186" s="376"/>
      <c r="GI186" s="376"/>
      <c r="GJ186" s="376"/>
      <c r="GK186" s="376"/>
      <c r="GL186" s="376"/>
      <c r="GM186" s="376"/>
      <c r="GN186" s="376"/>
      <c r="GO186" s="376"/>
      <c r="GP186" s="376"/>
      <c r="GQ186" s="376"/>
      <c r="GR186" s="376"/>
      <c r="GS186" s="376"/>
      <c r="GT186" s="376"/>
      <c r="GU186" s="376"/>
      <c r="GV186" s="376"/>
      <c r="GW186" s="376"/>
      <c r="GX186" s="376"/>
      <c r="GY186" s="376"/>
      <c r="GZ186" s="376"/>
      <c r="HA186" s="376"/>
      <c r="HB186" s="376"/>
      <c r="HC186" s="376"/>
      <c r="HD186" s="376"/>
      <c r="HE186" s="376"/>
      <c r="HF186" s="376"/>
      <c r="HG186" s="376"/>
      <c r="HH186" s="376"/>
      <c r="HI186" s="376"/>
      <c r="HJ186" s="376"/>
      <c r="HK186" s="376"/>
      <c r="HL186" s="376"/>
      <c r="HM186" s="376"/>
      <c r="HN186" s="376"/>
      <c r="HO186" s="376"/>
      <c r="HP186" s="376"/>
      <c r="HQ186" s="376"/>
      <c r="HR186" s="376"/>
      <c r="HS186" s="376"/>
      <c r="HT186" s="376"/>
      <c r="HU186" s="376"/>
      <c r="HV186" s="376"/>
      <c r="HW186" s="376"/>
      <c r="HX186" s="376"/>
      <c r="HY186" s="376"/>
      <c r="HZ186" s="376"/>
      <c r="IA186" s="376"/>
      <c r="IB186" s="376"/>
      <c r="IC186" s="376"/>
      <c r="ID186" s="376"/>
      <c r="IE186" s="376"/>
      <c r="IF186" s="376"/>
      <c r="IG186" s="376"/>
      <c r="IH186" s="376"/>
      <c r="II186" s="376"/>
      <c r="IJ186" s="376"/>
      <c r="IK186" s="376"/>
      <c r="IL186" s="376"/>
      <c r="IM186" s="376"/>
      <c r="IN186" s="376"/>
      <c r="IO186" s="376"/>
      <c r="IP186" s="376"/>
      <c r="IQ186" s="376"/>
      <c r="IR186" s="376"/>
      <c r="IS186" s="376"/>
      <c r="IT186" s="376"/>
      <c r="IU186" s="376"/>
      <c r="IV186" s="376"/>
      <c r="IW186" s="376"/>
      <c r="IX186" s="376"/>
      <c r="IY186" s="376"/>
      <c r="IZ186" s="376"/>
      <c r="JA186" s="376"/>
      <c r="JB186" s="376"/>
      <c r="JC186" s="376"/>
      <c r="JD186" s="376"/>
      <c r="JE186" s="376"/>
      <c r="JF186" s="376"/>
      <c r="JG186" s="376"/>
      <c r="JH186" s="376"/>
      <c r="JI186" s="376"/>
      <c r="JJ186" s="376"/>
      <c r="JK186" s="376"/>
      <c r="JL186" s="376"/>
      <c r="JM186" s="376"/>
      <c r="JN186" s="376"/>
      <c r="JO186" s="376"/>
      <c r="JP186" s="376"/>
      <c r="JQ186" s="376"/>
      <c r="JR186" s="376"/>
      <c r="JS186" s="376"/>
      <c r="JT186" s="376"/>
      <c r="JU186" s="376"/>
      <c r="JV186" s="376"/>
      <c r="JW186" s="376"/>
      <c r="JX186" s="376"/>
      <c r="JY186" s="376"/>
      <c r="JZ186" s="376"/>
      <c r="KA186" s="376"/>
      <c r="KB186" s="376"/>
      <c r="KC186" s="376"/>
      <c r="KD186" s="376"/>
      <c r="KE186" s="376"/>
      <c r="KF186" s="376"/>
      <c r="KG186" s="376"/>
      <c r="KH186" s="376"/>
      <c r="KI186" s="376"/>
      <c r="KJ186" s="376"/>
      <c r="KK186" s="376"/>
      <c r="KL186" s="376"/>
      <c r="KM186" s="376"/>
      <c r="KN186" s="376"/>
      <c r="KO186" s="376"/>
      <c r="KP186" s="376"/>
      <c r="KQ186" s="376"/>
      <c r="KR186" s="376"/>
      <c r="KS186" s="376"/>
      <c r="KT186" s="376"/>
      <c r="KU186" s="376"/>
      <c r="KV186" s="376"/>
      <c r="KW186" s="376"/>
      <c r="KX186" s="376"/>
      <c r="KY186" s="376"/>
      <c r="KZ186" s="376"/>
      <c r="LA186" s="376"/>
      <c r="LB186" s="376"/>
      <c r="LC186" s="376"/>
      <c r="LD186" s="376"/>
      <c r="LE186" s="376"/>
      <c r="LF186" s="376"/>
      <c r="LG186" s="376"/>
      <c r="LH186" s="376"/>
      <c r="LI186" s="376"/>
    </row>
    <row r="187" spans="1:321">
      <c r="C187" s="74">
        <v>472</v>
      </c>
      <c r="D187" s="74">
        <v>4720</v>
      </c>
      <c r="E187" s="78" t="s">
        <v>375</v>
      </c>
      <c r="F187" s="104"/>
      <c r="G187" s="105"/>
      <c r="H187" s="105"/>
      <c r="I187" s="105"/>
      <c r="J187" s="105"/>
      <c r="K187" s="105"/>
      <c r="L187" s="105"/>
      <c r="M187" s="105"/>
      <c r="N187" s="105"/>
      <c r="O187" s="105"/>
      <c r="P187" s="105"/>
      <c r="Q187" s="106"/>
      <c r="R187" s="104"/>
      <c r="S187" s="105"/>
      <c r="T187" s="105"/>
      <c r="U187" s="105"/>
      <c r="V187" s="105"/>
      <c r="W187" s="105"/>
      <c r="X187" s="105"/>
      <c r="Y187" s="105"/>
      <c r="Z187" s="105"/>
      <c r="AA187" s="105"/>
      <c r="AB187" s="105"/>
      <c r="AC187" s="106"/>
      <c r="AD187" s="104"/>
      <c r="AE187" s="105"/>
      <c r="AF187" s="105"/>
      <c r="AG187" s="105"/>
      <c r="AH187" s="105"/>
      <c r="AI187" s="105"/>
      <c r="AJ187" s="105"/>
      <c r="AK187" s="105"/>
      <c r="AL187" s="105"/>
      <c r="AM187" s="105"/>
      <c r="AN187" s="105"/>
      <c r="AO187" s="106"/>
      <c r="AP187" s="104"/>
      <c r="AQ187" s="105"/>
      <c r="AR187" s="105"/>
      <c r="AS187" s="105"/>
      <c r="AT187" s="105"/>
      <c r="AU187" s="105"/>
      <c r="AV187" s="105"/>
      <c r="AW187" s="105"/>
      <c r="AX187" s="105"/>
      <c r="AY187" s="105"/>
      <c r="AZ187" s="105"/>
      <c r="BA187" s="106"/>
      <c r="BB187" s="104"/>
      <c r="BC187" s="105"/>
      <c r="BD187" s="105"/>
      <c r="BE187" s="105"/>
      <c r="BF187" s="105"/>
      <c r="BG187" s="105"/>
      <c r="BH187" s="105"/>
      <c r="BI187" s="105"/>
      <c r="BJ187" s="105"/>
      <c r="BK187" s="105"/>
      <c r="BL187" s="105"/>
      <c r="BM187" s="106"/>
      <c r="BN187" s="104"/>
      <c r="BO187" s="105"/>
      <c r="BP187" s="105"/>
      <c r="BQ187" s="105"/>
      <c r="BR187" s="105"/>
      <c r="BS187" s="105"/>
      <c r="BT187" s="105"/>
      <c r="BU187" s="105"/>
      <c r="BV187" s="105"/>
      <c r="BW187" s="105"/>
      <c r="BX187" s="105"/>
      <c r="BY187" s="106"/>
      <c r="BZ187" s="104"/>
      <c r="CA187" s="105"/>
      <c r="CB187" s="105"/>
      <c r="CC187" s="105"/>
      <c r="CD187" s="105"/>
      <c r="CE187" s="105"/>
      <c r="CF187" s="105"/>
      <c r="CG187" s="105"/>
      <c r="CH187" s="105"/>
      <c r="CI187" s="105"/>
      <c r="CJ187" s="105"/>
      <c r="CK187" s="105"/>
      <c r="CL187" s="104">
        <v>0</v>
      </c>
      <c r="CM187" s="105">
        <v>0</v>
      </c>
      <c r="CN187" s="105">
        <v>40600</v>
      </c>
      <c r="CO187" s="105">
        <v>365400</v>
      </c>
      <c r="CP187" s="105">
        <v>0</v>
      </c>
      <c r="CQ187" s="105">
        <v>0</v>
      </c>
      <c r="CR187" s="105">
        <v>0</v>
      </c>
      <c r="CS187" s="105">
        <v>0</v>
      </c>
      <c r="CT187" s="105">
        <v>0</v>
      </c>
      <c r="CU187" s="105">
        <v>0</v>
      </c>
      <c r="CV187" s="105">
        <v>0</v>
      </c>
      <c r="CW187" s="106">
        <v>0</v>
      </c>
      <c r="CX187" s="104">
        <v>0</v>
      </c>
      <c r="CY187" s="105">
        <v>0</v>
      </c>
      <c r="CZ187" s="105">
        <v>0</v>
      </c>
      <c r="DA187" s="105">
        <v>0</v>
      </c>
      <c r="DB187" s="105">
        <v>0</v>
      </c>
      <c r="DC187" s="105">
        <v>0</v>
      </c>
      <c r="DD187" s="105">
        <v>0</v>
      </c>
      <c r="DE187" s="105">
        <v>0</v>
      </c>
      <c r="DF187" s="105">
        <v>0</v>
      </c>
      <c r="DG187" s="105">
        <v>0</v>
      </c>
      <c r="DH187" s="105">
        <v>0</v>
      </c>
      <c r="DI187" s="106">
        <v>0</v>
      </c>
      <c r="DJ187" s="104">
        <v>0</v>
      </c>
      <c r="DK187" s="105">
        <v>0</v>
      </c>
      <c r="DL187" s="105">
        <v>0</v>
      </c>
      <c r="DM187" s="105">
        <v>0</v>
      </c>
      <c r="DN187" s="105">
        <v>0</v>
      </c>
      <c r="DO187" s="105">
        <v>0</v>
      </c>
      <c r="DP187" s="105">
        <v>0</v>
      </c>
      <c r="DQ187" s="105">
        <v>0</v>
      </c>
      <c r="DR187" s="105">
        <v>0</v>
      </c>
      <c r="DS187" s="105">
        <v>0</v>
      </c>
      <c r="DT187" s="105">
        <v>0</v>
      </c>
      <c r="DU187" s="106">
        <v>0</v>
      </c>
      <c r="DV187" s="337">
        <v>0</v>
      </c>
      <c r="DW187" s="337">
        <v>0</v>
      </c>
      <c r="DX187" s="337">
        <v>0</v>
      </c>
      <c r="DY187" s="337">
        <v>0</v>
      </c>
      <c r="DZ187" s="370"/>
      <c r="EB187" s="373"/>
      <c r="EC187" s="373"/>
      <c r="ED187" s="373"/>
      <c r="EE187" s="373"/>
      <c r="EF187" s="373"/>
      <c r="EG187" s="373"/>
      <c r="EH187" s="376"/>
      <c r="EI187" s="376"/>
      <c r="EJ187" s="376"/>
      <c r="EK187" s="376"/>
      <c r="EL187" s="376"/>
      <c r="EM187" s="376"/>
      <c r="EN187" s="376"/>
      <c r="EO187" s="376"/>
      <c r="EP187" s="376"/>
      <c r="EQ187" s="376"/>
      <c r="ER187" s="376"/>
      <c r="ES187" s="376"/>
      <c r="ET187" s="376"/>
      <c r="EU187" s="376"/>
      <c r="EV187" s="376"/>
      <c r="EW187" s="376"/>
      <c r="EX187" s="376"/>
      <c r="EY187" s="430"/>
      <c r="EZ187" s="376"/>
      <c r="FA187" s="376"/>
      <c r="FB187" s="376"/>
      <c r="FC187" s="376"/>
      <c r="FD187" s="376"/>
      <c r="FE187" s="376"/>
      <c r="FF187" s="376"/>
      <c r="FG187" s="376"/>
      <c r="FH187" s="376"/>
      <c r="FI187" s="376"/>
      <c r="FJ187" s="376"/>
      <c r="FK187" s="376"/>
      <c r="FL187" s="376"/>
      <c r="FM187" s="376"/>
      <c r="FN187" s="376"/>
      <c r="FO187" s="376"/>
      <c r="FP187" s="376"/>
      <c r="FQ187" s="376"/>
      <c r="FR187" s="376"/>
      <c r="FS187" s="376"/>
      <c r="FT187" s="376"/>
      <c r="FU187" s="376"/>
      <c r="FV187" s="376"/>
      <c r="FW187" s="376"/>
      <c r="FX187" s="376"/>
      <c r="FY187" s="376"/>
      <c r="FZ187" s="376"/>
      <c r="GA187" s="376"/>
      <c r="GB187" s="376"/>
      <c r="GC187" s="376"/>
      <c r="GD187" s="376"/>
      <c r="GE187" s="376"/>
      <c r="GF187" s="376"/>
      <c r="GG187" s="376"/>
      <c r="GH187" s="376"/>
      <c r="GI187" s="376"/>
      <c r="GJ187" s="376"/>
      <c r="GK187" s="376"/>
      <c r="GL187" s="376"/>
      <c r="GM187" s="376"/>
      <c r="GN187" s="376"/>
      <c r="GO187" s="376"/>
      <c r="GP187" s="376"/>
      <c r="GQ187" s="376"/>
      <c r="GR187" s="376"/>
      <c r="GS187" s="376"/>
      <c r="GT187" s="376"/>
      <c r="GU187" s="376"/>
      <c r="GV187" s="376"/>
      <c r="GW187" s="376"/>
      <c r="GX187" s="376"/>
      <c r="GY187" s="376"/>
      <c r="GZ187" s="376"/>
      <c r="HA187" s="376"/>
      <c r="HB187" s="376"/>
      <c r="HC187" s="376"/>
      <c r="HD187" s="376"/>
      <c r="HE187" s="376"/>
      <c r="HF187" s="376"/>
      <c r="HG187" s="376"/>
      <c r="HH187" s="376"/>
      <c r="HI187" s="376"/>
      <c r="HJ187" s="376"/>
      <c r="HK187" s="376"/>
      <c r="HL187" s="376"/>
      <c r="HM187" s="376"/>
      <c r="HN187" s="376"/>
      <c r="HO187" s="376"/>
      <c r="HP187" s="376"/>
      <c r="HQ187" s="376"/>
      <c r="HR187" s="376"/>
      <c r="HS187" s="376"/>
      <c r="HT187" s="376"/>
      <c r="HU187" s="376"/>
      <c r="HV187" s="376"/>
      <c r="HW187" s="376"/>
      <c r="HX187" s="376"/>
      <c r="HY187" s="376"/>
      <c r="HZ187" s="376"/>
      <c r="IA187" s="376"/>
      <c r="IB187" s="376"/>
      <c r="IC187" s="376"/>
      <c r="ID187" s="376"/>
      <c r="IE187" s="376"/>
      <c r="IF187" s="376"/>
      <c r="IG187" s="376"/>
      <c r="IH187" s="376"/>
      <c r="II187" s="376"/>
      <c r="IJ187" s="376"/>
      <c r="IK187" s="376"/>
      <c r="IL187" s="376"/>
      <c r="IM187" s="376"/>
      <c r="IN187" s="376"/>
      <c r="IO187" s="376"/>
      <c r="IP187" s="376"/>
      <c r="IQ187" s="376"/>
      <c r="IR187" s="376"/>
      <c r="IS187" s="376"/>
      <c r="IT187" s="376"/>
      <c r="IU187" s="376"/>
      <c r="IV187" s="376"/>
      <c r="IW187" s="376"/>
      <c r="IX187" s="376"/>
      <c r="IY187" s="376"/>
      <c r="IZ187" s="376"/>
      <c r="JA187" s="376"/>
      <c r="JB187" s="376"/>
      <c r="JC187" s="376"/>
      <c r="JD187" s="376"/>
      <c r="JE187" s="376"/>
      <c r="JF187" s="376"/>
      <c r="JG187" s="376"/>
      <c r="JH187" s="376"/>
      <c r="JI187" s="376"/>
      <c r="JJ187" s="376"/>
      <c r="JK187" s="376"/>
      <c r="JL187" s="376"/>
      <c r="JM187" s="376"/>
      <c r="JN187" s="376"/>
      <c r="JO187" s="376"/>
      <c r="JP187" s="376"/>
      <c r="JQ187" s="376"/>
      <c r="JR187" s="376"/>
      <c r="JS187" s="376"/>
      <c r="JT187" s="376"/>
      <c r="JU187" s="376"/>
      <c r="JV187" s="376"/>
      <c r="JW187" s="376"/>
      <c r="JX187" s="376"/>
      <c r="JY187" s="376"/>
      <c r="JZ187" s="376"/>
      <c r="KA187" s="376"/>
      <c r="KB187" s="376"/>
      <c r="KC187" s="376"/>
      <c r="KD187" s="376"/>
      <c r="KE187" s="376"/>
      <c r="KF187" s="376"/>
      <c r="KG187" s="376"/>
      <c r="KH187" s="376"/>
      <c r="KI187" s="376"/>
      <c r="KJ187" s="376"/>
      <c r="KK187" s="376"/>
      <c r="KL187" s="376"/>
      <c r="KM187" s="376"/>
      <c r="KN187" s="376"/>
      <c r="KO187" s="376"/>
      <c r="KP187" s="376"/>
      <c r="KQ187" s="376"/>
      <c r="KR187" s="376"/>
      <c r="KS187" s="376"/>
      <c r="KT187" s="376"/>
      <c r="KU187" s="376"/>
      <c r="KV187" s="376"/>
      <c r="KW187" s="376"/>
      <c r="KX187" s="376"/>
      <c r="KY187" s="376"/>
      <c r="KZ187" s="376"/>
      <c r="LA187" s="376"/>
      <c r="LB187" s="376"/>
      <c r="LC187" s="376"/>
      <c r="LD187" s="376"/>
      <c r="LE187" s="376"/>
      <c r="LF187" s="376"/>
      <c r="LG187" s="376"/>
      <c r="LH187" s="376"/>
      <c r="LI187" s="376"/>
    </row>
    <row r="188" spans="1:321">
      <c r="C188" s="74">
        <v>473</v>
      </c>
      <c r="D188" s="74">
        <v>4730</v>
      </c>
      <c r="E188" s="78" t="s">
        <v>377</v>
      </c>
      <c r="F188" s="104"/>
      <c r="G188" s="105"/>
      <c r="H188" s="105"/>
      <c r="I188" s="105"/>
      <c r="J188" s="105"/>
      <c r="K188" s="105"/>
      <c r="L188" s="105"/>
      <c r="M188" s="105"/>
      <c r="N188" s="105"/>
      <c r="O188" s="105"/>
      <c r="P188" s="105"/>
      <c r="Q188" s="106"/>
      <c r="R188" s="104"/>
      <c r="S188" s="105"/>
      <c r="T188" s="105"/>
      <c r="U188" s="105"/>
      <c r="V188" s="105"/>
      <c r="W188" s="105"/>
      <c r="X188" s="105"/>
      <c r="Y188" s="105"/>
      <c r="Z188" s="105"/>
      <c r="AA188" s="105"/>
      <c r="AB188" s="105"/>
      <c r="AC188" s="106"/>
      <c r="AD188" s="104"/>
      <c r="AE188" s="105"/>
      <c r="AF188" s="105"/>
      <c r="AG188" s="105"/>
      <c r="AH188" s="105"/>
      <c r="AI188" s="105"/>
      <c r="AJ188" s="105"/>
      <c r="AK188" s="105"/>
      <c r="AL188" s="105"/>
      <c r="AM188" s="105"/>
      <c r="AN188" s="105"/>
      <c r="AO188" s="106"/>
      <c r="AP188" s="104"/>
      <c r="AQ188" s="105"/>
      <c r="AR188" s="105"/>
      <c r="AS188" s="105"/>
      <c r="AT188" s="105"/>
      <c r="AU188" s="105"/>
      <c r="AV188" s="105"/>
      <c r="AW188" s="105"/>
      <c r="AX188" s="105"/>
      <c r="AY188" s="105"/>
      <c r="AZ188" s="105"/>
      <c r="BA188" s="106"/>
      <c r="BB188" s="104"/>
      <c r="BC188" s="105"/>
      <c r="BD188" s="105"/>
      <c r="BE188" s="105"/>
      <c r="BF188" s="105"/>
      <c r="BG188" s="105"/>
      <c r="BH188" s="105"/>
      <c r="BI188" s="105"/>
      <c r="BJ188" s="105"/>
      <c r="BK188" s="105"/>
      <c r="BL188" s="105"/>
      <c r="BM188" s="106"/>
      <c r="BN188" s="104"/>
      <c r="BO188" s="105"/>
      <c r="BP188" s="105"/>
      <c r="BQ188" s="105"/>
      <c r="BR188" s="105"/>
      <c r="BS188" s="105"/>
      <c r="BT188" s="105"/>
      <c r="BU188" s="105"/>
      <c r="BV188" s="105"/>
      <c r="BW188" s="105"/>
      <c r="BX188" s="105"/>
      <c r="BY188" s="106"/>
      <c r="BZ188" s="104"/>
      <c r="CA188" s="105"/>
      <c r="CB188" s="105"/>
      <c r="CC188" s="105"/>
      <c r="CD188" s="105"/>
      <c r="CE188" s="105"/>
      <c r="CF188" s="105"/>
      <c r="CG188" s="105"/>
      <c r="CH188" s="105"/>
      <c r="CI188" s="105"/>
      <c r="CJ188" s="105"/>
      <c r="CK188" s="105"/>
      <c r="CL188" s="104">
        <v>0</v>
      </c>
      <c r="CM188" s="105">
        <v>0</v>
      </c>
      <c r="CN188" s="105">
        <v>0</v>
      </c>
      <c r="CO188" s="105">
        <v>0</v>
      </c>
      <c r="CP188" s="105">
        <v>0</v>
      </c>
      <c r="CQ188" s="105">
        <v>0</v>
      </c>
      <c r="CR188" s="105">
        <v>0</v>
      </c>
      <c r="CS188" s="105">
        <v>0</v>
      </c>
      <c r="CT188" s="105">
        <v>0</v>
      </c>
      <c r="CU188" s="105">
        <v>0</v>
      </c>
      <c r="CV188" s="105">
        <v>0</v>
      </c>
      <c r="CW188" s="106">
        <v>0</v>
      </c>
      <c r="CX188" s="104">
        <v>0</v>
      </c>
      <c r="CY188" s="105">
        <v>0</v>
      </c>
      <c r="CZ188" s="105">
        <v>0</v>
      </c>
      <c r="DA188" s="105">
        <v>0</v>
      </c>
      <c r="DB188" s="105">
        <v>0</v>
      </c>
      <c r="DC188" s="105">
        <v>0</v>
      </c>
      <c r="DD188" s="105">
        <v>0</v>
      </c>
      <c r="DE188" s="105">
        <v>0</v>
      </c>
      <c r="DF188" s="105">
        <v>0</v>
      </c>
      <c r="DG188" s="105">
        <v>0</v>
      </c>
      <c r="DH188" s="105">
        <v>0</v>
      </c>
      <c r="DI188" s="106">
        <v>0</v>
      </c>
      <c r="DJ188" s="104">
        <v>0</v>
      </c>
      <c r="DK188" s="105">
        <v>0</v>
      </c>
      <c r="DL188" s="105">
        <v>0</v>
      </c>
      <c r="DM188" s="105">
        <v>0</v>
      </c>
      <c r="DN188" s="105">
        <v>0</v>
      </c>
      <c r="DO188" s="105">
        <v>0</v>
      </c>
      <c r="DP188" s="105">
        <v>0</v>
      </c>
      <c r="DQ188" s="105">
        <v>0</v>
      </c>
      <c r="DR188" s="105">
        <v>0</v>
      </c>
      <c r="DS188" s="105">
        <v>0</v>
      </c>
      <c r="DT188" s="105">
        <v>0</v>
      </c>
      <c r="DU188" s="106">
        <v>0</v>
      </c>
      <c r="DV188" s="337">
        <v>0</v>
      </c>
      <c r="DW188" s="337">
        <v>0</v>
      </c>
      <c r="DX188" s="337">
        <v>0</v>
      </c>
      <c r="DY188" s="337">
        <v>0</v>
      </c>
      <c r="DZ188" s="370"/>
      <c r="EC188" s="373"/>
      <c r="ED188" s="373"/>
      <c r="EE188" s="373"/>
      <c r="EF188" s="373"/>
      <c r="EG188" s="373"/>
      <c r="EH188" s="376"/>
      <c r="EI188" s="376"/>
      <c r="EJ188" s="376"/>
      <c r="EK188" s="376"/>
      <c r="EL188" s="376"/>
      <c r="EM188" s="376"/>
      <c r="EN188" s="376"/>
      <c r="EO188" s="376"/>
      <c r="EP188" s="376"/>
      <c r="EQ188" s="376"/>
      <c r="ER188" s="376"/>
      <c r="ES188" s="376"/>
      <c r="ET188" s="376"/>
      <c r="EU188" s="376"/>
      <c r="EV188" s="376"/>
      <c r="EW188" s="376"/>
      <c r="EX188" s="376"/>
      <c r="EY188" s="376"/>
      <c r="EZ188" s="376"/>
      <c r="FA188" s="376"/>
      <c r="FB188" s="376"/>
      <c r="FC188" s="376"/>
      <c r="FD188" s="376"/>
      <c r="FE188" s="376"/>
      <c r="FF188" s="376"/>
      <c r="FG188" s="376"/>
      <c r="FH188" s="376"/>
      <c r="FI188" s="376"/>
      <c r="FJ188" s="376"/>
      <c r="FK188" s="376"/>
      <c r="FL188" s="376"/>
      <c r="FM188" s="376"/>
      <c r="FN188" s="376"/>
      <c r="FO188" s="376"/>
      <c r="FP188" s="376"/>
      <c r="FQ188" s="376"/>
      <c r="FR188" s="376"/>
      <c r="FS188" s="376"/>
      <c r="FT188" s="376"/>
      <c r="FU188" s="376"/>
      <c r="FV188" s="376"/>
      <c r="FW188" s="376"/>
      <c r="FX188" s="376"/>
      <c r="FY188" s="376"/>
      <c r="FZ188" s="376"/>
      <c r="GA188" s="376"/>
      <c r="GB188" s="376"/>
      <c r="GC188" s="376"/>
      <c r="GD188" s="376"/>
      <c r="GE188" s="376"/>
      <c r="GF188" s="376"/>
      <c r="GG188" s="376"/>
      <c r="GH188" s="376"/>
      <c r="GI188" s="376"/>
      <c r="GJ188" s="376"/>
      <c r="GK188" s="376"/>
      <c r="GL188" s="376"/>
      <c r="GM188" s="376"/>
      <c r="GN188" s="376"/>
      <c r="GO188" s="376"/>
      <c r="GP188" s="376"/>
      <c r="GQ188" s="376"/>
      <c r="GR188" s="376"/>
      <c r="GS188" s="376"/>
      <c r="GT188" s="376"/>
      <c r="GU188" s="376"/>
      <c r="GV188" s="376"/>
      <c r="GW188" s="376"/>
      <c r="GX188" s="376"/>
      <c r="GY188" s="376"/>
      <c r="GZ188" s="376"/>
      <c r="HA188" s="376"/>
      <c r="HB188" s="376"/>
      <c r="HC188" s="376"/>
      <c r="HD188" s="376"/>
      <c r="HE188" s="376"/>
      <c r="HF188" s="376"/>
      <c r="HG188" s="376"/>
      <c r="HH188" s="376"/>
      <c r="HI188" s="376"/>
      <c r="HJ188" s="376"/>
      <c r="HK188" s="376"/>
      <c r="HL188" s="376"/>
      <c r="HM188" s="376"/>
      <c r="HN188" s="376"/>
      <c r="HO188" s="376"/>
      <c r="HP188" s="376"/>
      <c r="HQ188" s="376"/>
      <c r="HR188" s="376"/>
      <c r="HS188" s="376"/>
      <c r="HT188" s="376"/>
      <c r="HU188" s="376"/>
      <c r="HV188" s="376"/>
      <c r="HW188" s="376"/>
      <c r="HX188" s="376"/>
      <c r="HY188" s="376"/>
      <c r="HZ188" s="376"/>
      <c r="IA188" s="376"/>
      <c r="IB188" s="376"/>
      <c r="IC188" s="376"/>
      <c r="ID188" s="376"/>
      <c r="IE188" s="376"/>
      <c r="IF188" s="376"/>
      <c r="IG188" s="376"/>
      <c r="IH188" s="376"/>
      <c r="II188" s="376"/>
      <c r="IJ188" s="376"/>
      <c r="IK188" s="376"/>
      <c r="IL188" s="376"/>
      <c r="IM188" s="376"/>
      <c r="IN188" s="376"/>
      <c r="IO188" s="376"/>
      <c r="IP188" s="376"/>
      <c r="IQ188" s="376"/>
      <c r="IR188" s="376"/>
      <c r="IS188" s="376"/>
      <c r="IT188" s="376"/>
      <c r="IU188" s="376"/>
      <c r="IV188" s="376"/>
      <c r="IW188" s="376"/>
      <c r="IX188" s="376"/>
      <c r="IY188" s="376"/>
      <c r="IZ188" s="376"/>
      <c r="JA188" s="376"/>
      <c r="JB188" s="376"/>
      <c r="JC188" s="376"/>
      <c r="JD188" s="376"/>
      <c r="JE188" s="376"/>
      <c r="JF188" s="376"/>
      <c r="JG188" s="376"/>
      <c r="JH188" s="376"/>
      <c r="JI188" s="376"/>
      <c r="JJ188" s="376"/>
      <c r="JK188" s="376"/>
      <c r="JL188" s="376"/>
      <c r="JM188" s="376"/>
      <c r="JN188" s="376"/>
      <c r="JO188" s="376"/>
      <c r="JP188" s="376"/>
      <c r="JQ188" s="376"/>
      <c r="JR188" s="376"/>
      <c r="JS188" s="376"/>
      <c r="JT188" s="376"/>
      <c r="JU188" s="376"/>
      <c r="JV188" s="376"/>
      <c r="JW188" s="376"/>
      <c r="JX188" s="376"/>
      <c r="JY188" s="376"/>
      <c r="JZ188" s="376"/>
      <c r="KA188" s="376"/>
      <c r="KB188" s="376"/>
      <c r="KC188" s="376"/>
      <c r="KD188" s="376"/>
      <c r="KE188" s="376"/>
      <c r="KF188" s="376"/>
      <c r="KG188" s="376"/>
      <c r="KH188" s="376"/>
      <c r="KI188" s="376"/>
      <c r="KJ188" s="376"/>
      <c r="KK188" s="376"/>
      <c r="KL188" s="376"/>
      <c r="KM188" s="376"/>
      <c r="KN188" s="376"/>
      <c r="KO188" s="376"/>
      <c r="KP188" s="376"/>
      <c r="KQ188" s="376"/>
      <c r="KR188" s="376"/>
      <c r="KS188" s="376"/>
      <c r="KT188" s="376"/>
      <c r="KU188" s="376"/>
      <c r="KV188" s="376"/>
      <c r="KW188" s="376"/>
      <c r="KX188" s="376"/>
      <c r="KY188" s="376"/>
      <c r="KZ188" s="376"/>
      <c r="LA188" s="376"/>
      <c r="LB188" s="376"/>
      <c r="LC188" s="376"/>
      <c r="LD188" s="376"/>
      <c r="LE188" s="376"/>
      <c r="LF188" s="376"/>
      <c r="LG188" s="376"/>
      <c r="LH188" s="376"/>
      <c r="LI188" s="376"/>
    </row>
    <row r="189" spans="1:321">
      <c r="D189" s="74">
        <v>1005</v>
      </c>
      <c r="E189" s="78" t="s">
        <v>699</v>
      </c>
      <c r="F189" s="104"/>
      <c r="G189" s="105"/>
      <c r="H189" s="105"/>
      <c r="I189" s="105"/>
      <c r="J189" s="105"/>
      <c r="K189" s="105"/>
      <c r="L189" s="105"/>
      <c r="M189" s="105"/>
      <c r="N189" s="105"/>
      <c r="O189" s="105"/>
      <c r="P189" s="105"/>
      <c r="Q189" s="106"/>
      <c r="R189" s="104"/>
      <c r="S189" s="105"/>
      <c r="T189" s="105"/>
      <c r="U189" s="105"/>
      <c r="V189" s="105"/>
      <c r="W189" s="105"/>
      <c r="X189" s="105"/>
      <c r="Y189" s="105"/>
      <c r="Z189" s="105"/>
      <c r="AA189" s="105"/>
      <c r="AB189" s="105"/>
      <c r="AC189" s="106"/>
      <c r="AD189" s="104"/>
      <c r="AE189" s="105"/>
      <c r="AF189" s="105"/>
      <c r="AG189" s="105"/>
      <c r="AH189" s="105"/>
      <c r="AI189" s="105"/>
      <c r="AJ189" s="105"/>
      <c r="AK189" s="105"/>
      <c r="AL189" s="105"/>
      <c r="AM189" s="105"/>
      <c r="AN189" s="105"/>
      <c r="AO189" s="106"/>
      <c r="AP189" s="104"/>
      <c r="AQ189" s="105"/>
      <c r="AR189" s="105"/>
      <c r="AS189" s="105"/>
      <c r="AT189" s="105"/>
      <c r="AU189" s="105"/>
      <c r="AV189" s="105"/>
      <c r="AW189" s="105"/>
      <c r="AX189" s="105"/>
      <c r="AY189" s="105"/>
      <c r="AZ189" s="105"/>
      <c r="BA189" s="106"/>
      <c r="BB189" s="104"/>
      <c r="BC189" s="105"/>
      <c r="BD189" s="105"/>
      <c r="BE189" s="105"/>
      <c r="BF189" s="105"/>
      <c r="BG189" s="105"/>
      <c r="BH189" s="105"/>
      <c r="BI189" s="105"/>
      <c r="BJ189" s="105"/>
      <c r="BK189" s="105"/>
      <c r="BL189" s="105"/>
      <c r="BM189" s="106"/>
      <c r="BN189" s="104"/>
      <c r="BO189" s="105"/>
      <c r="BP189" s="105"/>
      <c r="BQ189" s="105"/>
      <c r="BR189" s="105"/>
      <c r="BS189" s="105"/>
      <c r="BT189" s="105"/>
      <c r="BU189" s="105"/>
      <c r="BV189" s="105"/>
      <c r="BW189" s="105"/>
      <c r="BX189" s="105"/>
      <c r="BY189" s="106"/>
      <c r="BZ189" s="104"/>
      <c r="CA189" s="105"/>
      <c r="CB189" s="105"/>
      <c r="CC189" s="105"/>
      <c r="CD189" s="105"/>
      <c r="CE189" s="105"/>
      <c r="CF189" s="105"/>
      <c r="CG189" s="105"/>
      <c r="CH189" s="105"/>
      <c r="CI189" s="105"/>
      <c r="CJ189" s="105"/>
      <c r="CK189" s="105"/>
      <c r="CL189" s="104"/>
      <c r="CM189" s="105"/>
      <c r="CN189" s="105"/>
      <c r="CO189" s="105"/>
      <c r="CP189" s="105"/>
      <c r="CQ189" s="105"/>
      <c r="CR189" s="105"/>
      <c r="CS189" s="105"/>
      <c r="CT189" s="105"/>
      <c r="CU189" s="105"/>
      <c r="CV189" s="105"/>
      <c r="CW189" s="106">
        <v>14438105.227299999</v>
      </c>
      <c r="CX189" s="104"/>
      <c r="CY189" s="105"/>
      <c r="CZ189" s="105"/>
      <c r="DA189" s="105"/>
      <c r="DB189" s="105"/>
      <c r="DC189" s="105"/>
      <c r="DD189" s="105"/>
      <c r="DE189" s="105"/>
      <c r="DF189" s="105"/>
      <c r="DG189" s="105"/>
      <c r="DH189" s="105"/>
      <c r="DI189" s="106">
        <v>4091319.16</v>
      </c>
      <c r="DJ189" s="104"/>
      <c r="DK189" s="105"/>
      <c r="DL189" s="105"/>
      <c r="DM189" s="105"/>
      <c r="DN189" s="105"/>
      <c r="DO189" s="105"/>
      <c r="DP189" s="105"/>
      <c r="DQ189" s="105"/>
      <c r="DR189" s="105"/>
      <c r="DS189" s="105"/>
      <c r="DT189" s="105"/>
      <c r="DU189" s="106">
        <v>-15133946.66</v>
      </c>
      <c r="DZ189" s="369"/>
      <c r="EC189" s="373"/>
      <c r="ED189" s="373"/>
      <c r="EE189" s="373"/>
      <c r="EF189" s="373"/>
      <c r="EG189" s="373">
        <v>-12686256.23</v>
      </c>
      <c r="EH189" s="376"/>
      <c r="EI189" s="376"/>
      <c r="EJ189" s="376"/>
      <c r="EK189" s="376"/>
      <c r="EL189" s="376"/>
      <c r="EM189" s="376"/>
      <c r="EN189" s="376"/>
      <c r="EO189" s="376"/>
      <c r="EP189" s="376"/>
      <c r="EQ189" s="376"/>
      <c r="ER189" s="376"/>
      <c r="ES189" s="373">
        <v>13993228.51</v>
      </c>
      <c r="ET189" s="376"/>
      <c r="EU189" s="376"/>
      <c r="EV189" s="376"/>
      <c r="EW189" s="376"/>
      <c r="EX189" s="376"/>
      <c r="EY189" s="424"/>
      <c r="EZ189" s="376"/>
      <c r="FA189" s="376"/>
      <c r="FB189" s="376"/>
      <c r="FC189" s="376"/>
      <c r="FD189" s="376"/>
      <c r="FE189" s="376"/>
      <c r="FF189" s="376"/>
      <c r="FG189" s="376"/>
      <c r="FH189" s="376"/>
      <c r="FI189" s="376"/>
      <c r="FJ189" s="376"/>
      <c r="FK189" s="376"/>
      <c r="FL189" s="376"/>
      <c r="FM189" s="376"/>
      <c r="FN189" s="376"/>
      <c r="FO189" s="376"/>
      <c r="FP189" s="376"/>
      <c r="FQ189" s="376"/>
      <c r="FR189" s="376"/>
      <c r="FS189" s="376"/>
      <c r="FT189" s="376"/>
      <c r="FU189" s="376"/>
      <c r="FV189" s="376"/>
      <c r="FW189" s="376"/>
      <c r="FX189" s="376"/>
      <c r="FY189" s="376"/>
      <c r="FZ189" s="376"/>
      <c r="GA189" s="376"/>
      <c r="GB189" s="376"/>
      <c r="GC189" s="376"/>
      <c r="GD189" s="376"/>
      <c r="GE189" s="376"/>
      <c r="GF189" s="376"/>
      <c r="GG189" s="376"/>
      <c r="GH189" s="376"/>
      <c r="GI189" s="376"/>
      <c r="GJ189" s="376"/>
      <c r="GK189" s="376"/>
      <c r="GL189" s="376"/>
      <c r="GM189" s="376"/>
      <c r="GN189" s="376"/>
      <c r="GO189" s="376"/>
      <c r="GP189" s="376"/>
      <c r="GQ189" s="376"/>
      <c r="GR189" s="376"/>
      <c r="GS189" s="376"/>
      <c r="GT189" s="376"/>
      <c r="GU189" s="376"/>
      <c r="GV189" s="376"/>
      <c r="GW189" s="376"/>
      <c r="GX189" s="376"/>
      <c r="GY189" s="376"/>
      <c r="GZ189" s="376"/>
      <c r="HA189" s="376"/>
      <c r="HB189" s="376"/>
      <c r="HC189" s="376"/>
      <c r="HD189" s="376"/>
      <c r="HE189" s="376"/>
      <c r="HF189" s="376"/>
      <c r="HG189" s="376"/>
      <c r="HH189" s="376"/>
      <c r="HI189" s="376"/>
      <c r="HJ189" s="376"/>
      <c r="HK189" s="376"/>
      <c r="HL189" s="376"/>
      <c r="HM189" s="376"/>
      <c r="HN189" s="376"/>
      <c r="HO189" s="376"/>
      <c r="HP189" s="376"/>
      <c r="HQ189" s="376"/>
      <c r="HR189" s="376"/>
      <c r="HS189" s="376"/>
      <c r="HT189" s="376"/>
      <c r="HU189" s="376"/>
      <c r="HV189" s="376"/>
      <c r="HW189" s="376"/>
      <c r="HX189" s="376"/>
      <c r="HY189" s="376"/>
      <c r="HZ189" s="376"/>
      <c r="IA189" s="376"/>
      <c r="IB189" s="376"/>
      <c r="IC189" s="376"/>
      <c r="ID189" s="376"/>
      <c r="IE189" s="376"/>
      <c r="IF189" s="376"/>
      <c r="IG189" s="376"/>
      <c r="IH189" s="376"/>
      <c r="II189" s="376"/>
      <c r="IJ189" s="376"/>
      <c r="IK189" s="376"/>
      <c r="IL189" s="376"/>
      <c r="IM189" s="376"/>
      <c r="IN189" s="376"/>
      <c r="IO189" s="376"/>
      <c r="IP189" s="376"/>
      <c r="IQ189" s="376"/>
      <c r="IR189" s="376"/>
      <c r="IS189" s="376"/>
      <c r="IT189" s="376"/>
      <c r="IU189" s="376"/>
      <c r="IV189" s="376"/>
      <c r="IW189" s="376"/>
      <c r="IX189" s="376"/>
      <c r="IY189" s="376"/>
      <c r="IZ189" s="376"/>
      <c r="JA189" s="376"/>
      <c r="JB189" s="376"/>
      <c r="JC189" s="376"/>
      <c r="JD189" s="376"/>
      <c r="JE189" s="376"/>
      <c r="JF189" s="376"/>
      <c r="JG189" s="376"/>
      <c r="JH189" s="376"/>
      <c r="JI189" s="376"/>
      <c r="JJ189" s="376"/>
      <c r="JK189" s="376"/>
      <c r="JL189" s="376"/>
      <c r="JM189" s="376"/>
      <c r="JN189" s="376"/>
      <c r="JO189" s="376"/>
      <c r="JP189" s="376"/>
      <c r="JQ189" s="376"/>
      <c r="JR189" s="376"/>
      <c r="JS189" s="376"/>
      <c r="JT189" s="376"/>
      <c r="JU189" s="376"/>
      <c r="JV189" s="376"/>
      <c r="JW189" s="376"/>
      <c r="JX189" s="376"/>
      <c r="JY189" s="376"/>
      <c r="JZ189" s="376"/>
      <c r="KA189" s="376"/>
      <c r="KB189" s="376"/>
      <c r="KC189" s="376"/>
      <c r="KD189" s="376"/>
      <c r="KE189" s="376"/>
      <c r="KF189" s="376"/>
      <c r="KG189" s="376"/>
      <c r="KH189" s="376"/>
      <c r="KI189" s="376"/>
      <c r="KJ189" s="376"/>
      <c r="KK189" s="376"/>
      <c r="KL189" s="376"/>
      <c r="KM189" s="376"/>
      <c r="KN189" s="376"/>
      <c r="KO189" s="376"/>
      <c r="KP189" s="376"/>
      <c r="KQ189" s="376"/>
      <c r="KR189" s="376"/>
      <c r="KS189" s="376"/>
      <c r="KT189" s="376"/>
      <c r="KU189" s="376"/>
      <c r="KV189" s="376"/>
      <c r="KW189" s="376"/>
      <c r="KX189" s="376"/>
      <c r="KY189" s="376"/>
      <c r="KZ189" s="376"/>
      <c r="LA189" s="376"/>
      <c r="LB189" s="376"/>
      <c r="LC189" s="376"/>
      <c r="LD189" s="376"/>
      <c r="LE189" s="376"/>
      <c r="LF189" s="376"/>
      <c r="LG189" s="376"/>
      <c r="LH189" s="376"/>
      <c r="LI189" s="376"/>
    </row>
    <row r="190" spans="1:321">
      <c r="F190" s="104"/>
      <c r="G190" s="105"/>
      <c r="H190" s="105"/>
      <c r="I190" s="105"/>
      <c r="J190" s="105"/>
      <c r="K190" s="105"/>
      <c r="L190" s="105"/>
      <c r="M190" s="105"/>
      <c r="N190" s="105"/>
      <c r="O190" s="105"/>
      <c r="P190" s="105"/>
      <c r="Q190" s="106"/>
      <c r="R190" s="104"/>
      <c r="S190" s="105"/>
      <c r="T190" s="105"/>
      <c r="U190" s="105"/>
      <c r="V190" s="105"/>
      <c r="W190" s="105"/>
      <c r="X190" s="105"/>
      <c r="Y190" s="105"/>
      <c r="Z190" s="105"/>
      <c r="AA190" s="105"/>
      <c r="AB190" s="105"/>
      <c r="AC190" s="106"/>
      <c r="AD190" s="104"/>
      <c r="AE190" s="105"/>
      <c r="AF190" s="105"/>
      <c r="AG190" s="105"/>
      <c r="AH190" s="105"/>
      <c r="AI190" s="105"/>
      <c r="AJ190" s="105"/>
      <c r="AK190" s="105"/>
      <c r="AL190" s="105"/>
      <c r="AM190" s="105"/>
      <c r="AN190" s="105"/>
      <c r="AO190" s="106"/>
      <c r="AP190" s="104"/>
      <c r="AQ190" s="105"/>
      <c r="AR190" s="105"/>
      <c r="AS190" s="105"/>
      <c r="AT190" s="105"/>
      <c r="AU190" s="105"/>
      <c r="AV190" s="105"/>
      <c r="AW190" s="105"/>
      <c r="AX190" s="105"/>
      <c r="AY190" s="105"/>
      <c r="AZ190" s="105"/>
      <c r="BA190" s="106"/>
      <c r="BB190" s="104"/>
      <c r="BC190" s="105"/>
      <c r="BD190" s="105"/>
      <c r="BE190" s="105"/>
      <c r="BF190" s="105"/>
      <c r="BG190" s="105"/>
      <c r="BH190" s="105"/>
      <c r="BI190" s="105"/>
      <c r="BJ190" s="105"/>
      <c r="BK190" s="105"/>
      <c r="BL190" s="105"/>
      <c r="BM190" s="106"/>
      <c r="BN190" s="104"/>
      <c r="BO190" s="105"/>
      <c r="BP190" s="105"/>
      <c r="BQ190" s="105"/>
      <c r="BR190" s="105"/>
      <c r="BS190" s="105"/>
      <c r="BT190" s="105"/>
      <c r="BU190" s="105"/>
      <c r="BV190" s="105"/>
      <c r="BW190" s="105"/>
      <c r="BX190" s="105"/>
      <c r="BY190" s="106"/>
      <c r="BZ190" s="104"/>
      <c r="CA190" s="105"/>
      <c r="CB190" s="105"/>
      <c r="CC190" s="105"/>
      <c r="CD190" s="105"/>
      <c r="CE190" s="105"/>
      <c r="CF190" s="105"/>
      <c r="CG190" s="105"/>
      <c r="CH190" s="105"/>
      <c r="CI190" s="105"/>
      <c r="CJ190" s="105"/>
      <c r="CK190" s="105"/>
      <c r="CL190" s="104"/>
      <c r="CM190" s="105"/>
      <c r="CN190" s="105"/>
      <c r="CO190" s="105"/>
      <c r="CP190" s="105"/>
      <c r="CQ190" s="105"/>
      <c r="CR190" s="105"/>
      <c r="CS190" s="105"/>
      <c r="CT190" s="105"/>
      <c r="CU190" s="105"/>
      <c r="CV190" s="105"/>
      <c r="CW190" s="106"/>
      <c r="CX190" s="104"/>
      <c r="CY190" s="105"/>
      <c r="CZ190" s="105"/>
      <c r="DA190" s="105"/>
      <c r="DB190" s="105"/>
      <c r="DC190" s="105"/>
      <c r="DD190" s="105"/>
      <c r="DE190" s="105"/>
      <c r="DF190" s="105"/>
      <c r="DG190" s="105"/>
      <c r="DH190" s="105"/>
      <c r="DI190" s="106"/>
      <c r="DJ190" s="104"/>
      <c r="DK190" s="105"/>
      <c r="DL190" s="105"/>
      <c r="DM190" s="105"/>
      <c r="DN190" s="105"/>
      <c r="DO190" s="105"/>
      <c r="DP190" s="105"/>
      <c r="DQ190" s="105"/>
      <c r="DR190" s="105"/>
      <c r="DS190" s="105"/>
      <c r="DT190" s="105"/>
      <c r="DU190" s="106"/>
      <c r="EC190" s="373"/>
      <c r="ED190" s="373"/>
      <c r="EE190" s="373"/>
      <c r="EF190" s="373"/>
      <c r="EG190" s="373"/>
      <c r="EH190" s="376"/>
      <c r="EI190" s="376"/>
      <c r="EJ190" s="376"/>
      <c r="EK190" s="376"/>
      <c r="EL190" s="376"/>
      <c r="EM190" s="376"/>
      <c r="EN190" s="376"/>
      <c r="EO190" s="376"/>
      <c r="EP190" s="376"/>
      <c r="EQ190" s="376"/>
      <c r="ER190" s="376"/>
      <c r="ES190" s="376"/>
      <c r="ET190" s="376"/>
      <c r="EU190" s="376"/>
      <c r="EV190" s="376"/>
      <c r="EW190" s="376"/>
      <c r="EX190" s="376"/>
      <c r="EY190" s="376"/>
      <c r="EZ190" s="376"/>
      <c r="FA190" s="376"/>
      <c r="FB190" s="376"/>
      <c r="FC190" s="376"/>
      <c r="FD190" s="376"/>
      <c r="FE190" s="376"/>
      <c r="FF190" s="376"/>
      <c r="FG190" s="376"/>
      <c r="FH190" s="376"/>
      <c r="FI190" s="376"/>
      <c r="FJ190" s="376"/>
      <c r="FK190" s="376"/>
      <c r="FL190" s="376"/>
      <c r="FM190" s="376"/>
      <c r="FN190" s="376"/>
      <c r="FO190" s="376"/>
      <c r="FP190" s="376"/>
      <c r="FQ190" s="376"/>
      <c r="FR190" s="376"/>
      <c r="FS190" s="376"/>
      <c r="FT190" s="376"/>
      <c r="FU190" s="376"/>
      <c r="FV190" s="376"/>
      <c r="FW190" s="376"/>
      <c r="FX190" s="376"/>
      <c r="FY190" s="376"/>
      <c r="FZ190" s="376"/>
      <c r="GA190" s="376"/>
      <c r="GB190" s="376"/>
      <c r="GC190" s="376"/>
      <c r="GD190" s="376"/>
      <c r="GE190" s="376"/>
      <c r="GF190" s="376"/>
      <c r="GG190" s="376"/>
      <c r="GH190" s="376"/>
      <c r="GI190" s="376"/>
      <c r="GJ190" s="376"/>
      <c r="GK190" s="376"/>
      <c r="GL190" s="376"/>
      <c r="GM190" s="376"/>
      <c r="GN190" s="376"/>
      <c r="GO190" s="376"/>
      <c r="GP190" s="376"/>
      <c r="GQ190" s="376"/>
      <c r="GR190" s="376"/>
      <c r="GS190" s="376"/>
      <c r="GT190" s="376"/>
      <c r="GU190" s="376"/>
      <c r="GV190" s="376"/>
      <c r="GW190" s="376"/>
      <c r="GX190" s="376"/>
      <c r="GY190" s="376"/>
      <c r="GZ190" s="376"/>
      <c r="HA190" s="376"/>
      <c r="HB190" s="376"/>
      <c r="HC190" s="376"/>
      <c r="HD190" s="376"/>
      <c r="HE190" s="376"/>
      <c r="HF190" s="376"/>
      <c r="HG190" s="376"/>
      <c r="HH190" s="376"/>
      <c r="HI190" s="376"/>
      <c r="HJ190" s="376"/>
      <c r="HK190" s="376"/>
      <c r="HL190" s="376"/>
      <c r="HM190" s="376"/>
      <c r="HN190" s="376"/>
      <c r="HO190" s="376"/>
      <c r="HP190" s="376"/>
      <c r="HQ190" s="376"/>
      <c r="HR190" s="376"/>
      <c r="HS190" s="376"/>
      <c r="HT190" s="376"/>
      <c r="HU190" s="376"/>
      <c r="HV190" s="376"/>
      <c r="HW190" s="376"/>
      <c r="HX190" s="376"/>
      <c r="HY190" s="376"/>
      <c r="HZ190" s="376"/>
      <c r="IA190" s="376"/>
      <c r="IB190" s="376"/>
      <c r="IC190" s="376"/>
      <c r="ID190" s="376"/>
      <c r="IE190" s="376"/>
      <c r="IF190" s="376"/>
      <c r="IG190" s="376"/>
      <c r="IH190" s="376"/>
      <c r="II190" s="376"/>
      <c r="IJ190" s="376"/>
      <c r="IK190" s="376"/>
      <c r="IL190" s="376"/>
      <c r="IM190" s="376"/>
      <c r="IN190" s="376"/>
      <c r="IO190" s="376"/>
      <c r="IP190" s="376"/>
      <c r="IQ190" s="376"/>
      <c r="IR190" s="376"/>
      <c r="IS190" s="376"/>
      <c r="IT190" s="376"/>
      <c r="IU190" s="376"/>
      <c r="IV190" s="376"/>
      <c r="IW190" s="376"/>
      <c r="IX190" s="376"/>
      <c r="IY190" s="376"/>
      <c r="IZ190" s="376"/>
      <c r="JA190" s="376"/>
      <c r="JB190" s="376"/>
      <c r="JC190" s="376"/>
      <c r="JD190" s="376"/>
      <c r="JE190" s="376"/>
      <c r="JF190" s="376"/>
      <c r="JG190" s="376"/>
      <c r="JH190" s="376"/>
      <c r="JI190" s="376"/>
      <c r="JJ190" s="376"/>
      <c r="JK190" s="376"/>
      <c r="JL190" s="376"/>
      <c r="JM190" s="376"/>
      <c r="JN190" s="376"/>
      <c r="JO190" s="376"/>
      <c r="JP190" s="376"/>
      <c r="JQ190" s="376"/>
      <c r="JR190" s="376"/>
      <c r="JS190" s="376"/>
      <c r="JT190" s="376"/>
      <c r="JU190" s="376"/>
      <c r="JV190" s="376"/>
      <c r="JW190" s="376"/>
      <c r="JX190" s="376"/>
      <c r="JY190" s="376"/>
      <c r="JZ190" s="376"/>
      <c r="KA190" s="376"/>
      <c r="KB190" s="376"/>
      <c r="KC190" s="376"/>
      <c r="KD190" s="376"/>
      <c r="KE190" s="376"/>
      <c r="KF190" s="376"/>
      <c r="KG190" s="376"/>
      <c r="KH190" s="376"/>
      <c r="KI190" s="376"/>
      <c r="KJ190" s="376"/>
      <c r="KK190" s="376"/>
      <c r="KL190" s="376"/>
      <c r="KM190" s="376"/>
      <c r="KN190" s="376"/>
      <c r="KO190" s="376"/>
      <c r="KP190" s="376"/>
      <c r="KQ190" s="376"/>
      <c r="KR190" s="376"/>
      <c r="KS190" s="376"/>
      <c r="KT190" s="376"/>
      <c r="KU190" s="376"/>
      <c r="KV190" s="376"/>
      <c r="KW190" s="376"/>
      <c r="KX190" s="376"/>
      <c r="KY190" s="376"/>
      <c r="KZ190" s="376"/>
      <c r="LA190" s="376"/>
      <c r="LB190" s="376"/>
      <c r="LC190" s="376"/>
      <c r="LD190" s="376"/>
      <c r="LE190" s="376"/>
      <c r="LF190" s="376"/>
      <c r="LG190" s="376"/>
      <c r="LH190" s="376"/>
      <c r="LI190" s="376"/>
    </row>
    <row r="191" spans="1:321">
      <c r="E191" s="78" t="str">
        <f>+Master!G27</f>
        <v>Total Revenues</v>
      </c>
      <c r="CL191" s="105" t="e">
        <f>+'2013'!G10</f>
        <v>#N/A</v>
      </c>
      <c r="CM191" s="105" t="e">
        <f>+'2013'!H10</f>
        <v>#N/A</v>
      </c>
      <c r="CN191" s="105" t="e">
        <f>+'2013'!I10</f>
        <v>#N/A</v>
      </c>
      <c r="CO191" s="105" t="e">
        <f>+'2013'!K10</f>
        <v>#N/A</v>
      </c>
      <c r="CP191" s="105" t="e">
        <f>+'2013'!L10</f>
        <v>#N/A</v>
      </c>
      <c r="CQ191" s="105" t="e">
        <f>+'2013'!M10</f>
        <v>#N/A</v>
      </c>
      <c r="CR191" s="105" t="e">
        <f>+'2013'!O10</f>
        <v>#N/A</v>
      </c>
      <c r="CS191" s="105" t="e">
        <f>+'2013'!P10</f>
        <v>#N/A</v>
      </c>
      <c r="CT191" s="105" t="e">
        <f>+'2013'!Q10</f>
        <v>#N/A</v>
      </c>
      <c r="CU191" s="105" t="e">
        <f>+'2013'!S10</f>
        <v>#N/A</v>
      </c>
      <c r="CV191" s="105" t="e">
        <f>+'2013'!T10</f>
        <v>#N/A</v>
      </c>
      <c r="CW191" s="105" t="e">
        <f>+'2013'!U10</f>
        <v>#N/A</v>
      </c>
      <c r="CX191" s="105">
        <f>+'2014'!G10</f>
        <v>70781935.379999995</v>
      </c>
      <c r="CY191" s="105">
        <f>+'2014'!H10</f>
        <v>82127760.799999997</v>
      </c>
      <c r="CZ191" s="105">
        <f>+'2014'!I10</f>
        <v>100708163.93000002</v>
      </c>
      <c r="DA191" s="105">
        <f>+'2014'!J10</f>
        <v>109079836.14999999</v>
      </c>
      <c r="DB191" s="105">
        <f>+'2014'!K10</f>
        <v>102078548.78</v>
      </c>
      <c r="DC191" s="105">
        <f>+'2014'!L10</f>
        <v>109931818.73999998</v>
      </c>
      <c r="DD191" s="105">
        <f>+'2014'!M10</f>
        <v>120720236.03</v>
      </c>
      <c r="DE191" s="105">
        <f>+'2014'!N10</f>
        <v>126556297.32999997</v>
      </c>
      <c r="DF191" s="105">
        <f>+'2014'!O10</f>
        <v>117901924.08</v>
      </c>
      <c r="DG191" s="105">
        <f>+'2014'!P10</f>
        <v>158205030.04999998</v>
      </c>
      <c r="DH191" s="105">
        <f>+'2014'!Q10</f>
        <v>98495259.029999971</v>
      </c>
      <c r="DI191" s="105">
        <f>+'2014'!R10</f>
        <v>157038700.82000002</v>
      </c>
      <c r="EC191" s="373"/>
      <c r="ED191" s="373"/>
      <c r="EE191" s="373"/>
      <c r="EF191" s="373"/>
      <c r="EG191" s="373"/>
      <c r="EH191" s="376"/>
      <c r="EI191" s="376"/>
      <c r="EJ191" s="376"/>
      <c r="EK191" s="376"/>
      <c r="EL191" s="376"/>
      <c r="EM191" s="376"/>
      <c r="EN191" s="376"/>
      <c r="EO191" s="376"/>
      <c r="EP191" s="376"/>
      <c r="EQ191" s="376"/>
      <c r="ER191" s="376"/>
      <c r="ES191" s="376"/>
      <c r="ET191" s="376"/>
      <c r="EU191" s="376"/>
      <c r="EV191" s="376"/>
      <c r="EW191" s="376"/>
      <c r="EX191" s="376"/>
      <c r="EY191" s="376"/>
      <c r="EZ191" s="376"/>
      <c r="FA191" s="376"/>
      <c r="FB191" s="376"/>
      <c r="FC191" s="376"/>
      <c r="FD191" s="376"/>
      <c r="FE191" s="376"/>
      <c r="FF191" s="376"/>
      <c r="FG191" s="376"/>
      <c r="FH191" s="376"/>
      <c r="FI191" s="376"/>
      <c r="FJ191" s="376"/>
      <c r="FK191" s="376"/>
      <c r="FL191" s="376"/>
      <c r="FM191" s="376"/>
      <c r="FN191" s="376"/>
      <c r="FO191" s="376"/>
      <c r="FP191" s="376"/>
      <c r="FQ191" s="376"/>
      <c r="FR191" s="376"/>
      <c r="FS191" s="376"/>
      <c r="FT191" s="376"/>
      <c r="FU191" s="376"/>
      <c r="FV191" s="376"/>
      <c r="FW191" s="376"/>
      <c r="FX191" s="376"/>
      <c r="FY191" s="376"/>
      <c r="FZ191" s="376"/>
      <c r="GA191" s="376"/>
      <c r="GB191" s="376"/>
      <c r="GC191" s="376"/>
      <c r="GD191" s="376"/>
      <c r="GE191" s="376"/>
      <c r="GF191" s="376"/>
      <c r="GG191" s="376"/>
      <c r="GH191" s="376"/>
      <c r="GI191" s="376"/>
      <c r="GJ191" s="376"/>
      <c r="GK191" s="376"/>
      <c r="GL191" s="376"/>
      <c r="GM191" s="376"/>
      <c r="GN191" s="376"/>
      <c r="GO191" s="376"/>
      <c r="GP191" s="376"/>
      <c r="GQ191" s="376"/>
      <c r="GR191" s="376"/>
      <c r="GS191" s="376"/>
      <c r="GT191" s="376"/>
      <c r="GU191" s="376"/>
      <c r="GV191" s="376"/>
      <c r="GW191" s="376"/>
      <c r="GX191" s="376"/>
      <c r="GY191" s="376"/>
      <c r="GZ191" s="376"/>
      <c r="HA191" s="376"/>
      <c r="HB191" s="376"/>
      <c r="HC191" s="376"/>
      <c r="HD191" s="376"/>
      <c r="HE191" s="376"/>
      <c r="HF191" s="376"/>
      <c r="HG191" s="376"/>
      <c r="HH191" s="376"/>
      <c r="HI191" s="376"/>
      <c r="HJ191" s="376"/>
      <c r="HK191" s="376"/>
      <c r="HL191" s="376"/>
      <c r="HM191" s="376"/>
      <c r="HN191" s="376"/>
      <c r="HO191" s="376"/>
      <c r="HP191" s="376"/>
      <c r="HQ191" s="376"/>
      <c r="HR191" s="376"/>
      <c r="HS191" s="376"/>
      <c r="HT191" s="376"/>
      <c r="HU191" s="376"/>
      <c r="HV191" s="376"/>
      <c r="HW191" s="376"/>
      <c r="HX191" s="376"/>
      <c r="HY191" s="376"/>
      <c r="HZ191" s="376"/>
      <c r="IA191" s="376"/>
      <c r="IB191" s="376"/>
      <c r="IC191" s="376"/>
      <c r="ID191" s="376"/>
      <c r="IE191" s="376"/>
      <c r="IF191" s="376"/>
      <c r="IG191" s="376"/>
      <c r="IH191" s="376"/>
      <c r="II191" s="376"/>
      <c r="IJ191" s="376"/>
      <c r="IK191" s="376"/>
      <c r="IL191" s="376"/>
      <c r="IM191" s="376"/>
      <c r="IN191" s="376"/>
      <c r="IO191" s="376"/>
      <c r="IP191" s="376"/>
      <c r="IQ191" s="376"/>
      <c r="IR191" s="376"/>
      <c r="IS191" s="376"/>
      <c r="IT191" s="376"/>
      <c r="IU191" s="376"/>
      <c r="IV191" s="376"/>
      <c r="IW191" s="376"/>
      <c r="IX191" s="376"/>
      <c r="IY191" s="376"/>
      <c r="IZ191" s="376"/>
      <c r="JA191" s="376"/>
      <c r="JB191" s="376"/>
      <c r="JC191" s="376"/>
      <c r="JD191" s="376"/>
      <c r="JE191" s="376"/>
      <c r="JF191" s="376"/>
      <c r="JG191" s="376"/>
      <c r="JH191" s="376"/>
      <c r="JI191" s="376"/>
      <c r="JJ191" s="376"/>
      <c r="JK191" s="376"/>
      <c r="JL191" s="376"/>
      <c r="JM191" s="376"/>
      <c r="JN191" s="376"/>
      <c r="JO191" s="376"/>
      <c r="JP191" s="376"/>
      <c r="JQ191" s="376"/>
      <c r="JR191" s="376"/>
      <c r="JS191" s="376"/>
      <c r="JT191" s="376"/>
      <c r="JU191" s="376"/>
      <c r="JV191" s="376"/>
      <c r="JW191" s="376"/>
      <c r="JX191" s="376"/>
      <c r="JY191" s="376"/>
      <c r="JZ191" s="376"/>
      <c r="KA191" s="376"/>
      <c r="KB191" s="376"/>
      <c r="KC191" s="376"/>
      <c r="KD191" s="376"/>
      <c r="KE191" s="376"/>
      <c r="KF191" s="376"/>
      <c r="KG191" s="376"/>
      <c r="KH191" s="376"/>
      <c r="KI191" s="376"/>
      <c r="KJ191" s="376"/>
      <c r="KK191" s="376"/>
      <c r="KL191" s="376"/>
      <c r="KM191" s="376"/>
      <c r="KN191" s="376"/>
      <c r="KO191" s="376"/>
      <c r="KP191" s="376"/>
      <c r="KQ191" s="376"/>
      <c r="KR191" s="376"/>
      <c r="KS191" s="376"/>
      <c r="KT191" s="376"/>
      <c r="KU191" s="376"/>
      <c r="KV191" s="376"/>
      <c r="KW191" s="376"/>
      <c r="KX191" s="376"/>
      <c r="KY191" s="376"/>
      <c r="KZ191" s="376"/>
      <c r="LA191" s="376"/>
      <c r="LB191" s="376"/>
      <c r="LC191" s="376"/>
      <c r="LD191" s="376"/>
      <c r="LE191" s="376"/>
      <c r="LF191" s="376"/>
      <c r="LG191" s="376"/>
      <c r="LH191" s="376"/>
      <c r="LI191" s="376"/>
    </row>
    <row r="192" spans="1:321">
      <c r="E192" s="78" t="str">
        <f>+Master!G79</f>
        <v>Total Expenditures</v>
      </c>
      <c r="CL192" s="105">
        <f>+'2013'!G30</f>
        <v>84584048.424166679</v>
      </c>
      <c r="CM192" s="105">
        <f>+'2013'!H30</f>
        <v>102684088.27416666</v>
      </c>
      <c r="CN192" s="105">
        <f>+'2013'!I30</f>
        <v>104008573.38416666</v>
      </c>
      <c r="CO192" s="105">
        <f>+'2013'!K30</f>
        <v>122210494.66416664</v>
      </c>
      <c r="CP192" s="105">
        <f>+'2013'!L30</f>
        <v>102878087.82416667</v>
      </c>
      <c r="CQ192" s="105">
        <f>+'2013'!M30</f>
        <v>102392322.23416667</v>
      </c>
      <c r="CR192" s="105">
        <f>+'2013'!O30</f>
        <v>181346847.16416669</v>
      </c>
      <c r="CS192" s="105">
        <f>+'2013'!P30</f>
        <v>150239168.24416667</v>
      </c>
      <c r="CT192" s="105">
        <f>+'2013'!Q30</f>
        <v>125770955.07416669</v>
      </c>
      <c r="CU192" s="105">
        <f>+'2013'!S30</f>
        <v>102908154.45416665</v>
      </c>
      <c r="CV192" s="105">
        <f>+'2013'!T30</f>
        <v>105343610.31416669</v>
      </c>
      <c r="CW192" s="105">
        <f>+'2013'!U30</f>
        <v>160423364.29416662</v>
      </c>
      <c r="CX192" s="105">
        <f>+'2014'!G29</f>
        <v>90833664.849999994</v>
      </c>
      <c r="CY192" s="105">
        <f>+'2014'!H29</f>
        <v>82598563.48999998</v>
      </c>
      <c r="CZ192" s="105">
        <f>+'2014'!I29</f>
        <v>116276590.93999998</v>
      </c>
      <c r="DA192" s="105">
        <f>+'2014'!J29</f>
        <v>132471963.43999998</v>
      </c>
      <c r="DB192" s="105">
        <f>+'2014'!K29</f>
        <v>107075440.66000004</v>
      </c>
      <c r="DC192" s="105">
        <f>+'2014'!L29</f>
        <v>112087967.77000001</v>
      </c>
      <c r="DD192" s="105">
        <f>+'2014'!M29</f>
        <v>123230542.69</v>
      </c>
      <c r="DE192" s="105">
        <f>+'2014'!N29</f>
        <v>112001889.27000003</v>
      </c>
      <c r="DF192" s="105">
        <f>+'2014'!O29</f>
        <v>121419856.04000002</v>
      </c>
      <c r="DG192" s="105">
        <f>+'2014'!P29</f>
        <v>158493505.99000001</v>
      </c>
      <c r="DH192" s="105">
        <f>+'2014'!Q29</f>
        <v>109013795.14999999</v>
      </c>
      <c r="DI192" s="105">
        <f>+'2014'!R29</f>
        <v>195231878.25</v>
      </c>
      <c r="EC192" s="373"/>
      <c r="ED192" s="373"/>
      <c r="EE192" s="373"/>
      <c r="EF192" s="373"/>
      <c r="EG192" s="373"/>
      <c r="EH192" s="376"/>
      <c r="EI192" s="376"/>
      <c r="EJ192" s="376"/>
      <c r="EK192" s="376"/>
      <c r="EL192" s="376"/>
      <c r="EM192" s="376"/>
      <c r="EN192" s="376"/>
      <c r="EO192" s="376"/>
      <c r="EP192" s="376"/>
      <c r="EQ192" s="376"/>
      <c r="ER192" s="376"/>
      <c r="ES192" s="376"/>
      <c r="ET192" s="376"/>
      <c r="EU192" s="376"/>
      <c r="EV192" s="376"/>
      <c r="EW192" s="376"/>
      <c r="EX192" s="376"/>
      <c r="EY192" s="376"/>
      <c r="EZ192" s="376"/>
      <c r="FA192" s="376"/>
      <c r="FB192" s="376"/>
      <c r="FC192" s="376"/>
      <c r="FD192" s="376"/>
      <c r="FE192" s="376"/>
      <c r="FF192" s="376"/>
      <c r="FG192" s="376"/>
      <c r="FH192" s="376"/>
      <c r="FI192" s="376"/>
      <c r="FJ192" s="376"/>
      <c r="FK192" s="376"/>
      <c r="FL192" s="376"/>
      <c r="FM192" s="376"/>
      <c r="FN192" s="376"/>
      <c r="FO192" s="376"/>
      <c r="FP192" s="376"/>
      <c r="FQ192" s="376"/>
      <c r="FR192" s="376"/>
      <c r="FS192" s="376"/>
      <c r="FT192" s="376"/>
      <c r="FU192" s="376"/>
      <c r="FV192" s="376"/>
      <c r="FW192" s="376"/>
      <c r="FX192" s="376"/>
      <c r="FY192" s="376"/>
      <c r="FZ192" s="376"/>
      <c r="GA192" s="376"/>
      <c r="GB192" s="376"/>
      <c r="GC192" s="376"/>
      <c r="GD192" s="376"/>
      <c r="GE192" s="376"/>
      <c r="GF192" s="376"/>
      <c r="GG192" s="376"/>
      <c r="GH192" s="376"/>
      <c r="GI192" s="376"/>
      <c r="GJ192" s="376"/>
      <c r="GK192" s="376"/>
      <c r="GL192" s="376"/>
      <c r="GM192" s="376"/>
      <c r="GN192" s="376"/>
      <c r="GO192" s="376"/>
      <c r="GP192" s="376"/>
      <c r="GQ192" s="376"/>
      <c r="GR192" s="376"/>
      <c r="GS192" s="376"/>
      <c r="GT192" s="376"/>
      <c r="GU192" s="376"/>
      <c r="GV192" s="376"/>
      <c r="GW192" s="376"/>
      <c r="GX192" s="376"/>
      <c r="GY192" s="376"/>
      <c r="GZ192" s="376"/>
      <c r="HA192" s="376"/>
      <c r="HB192" s="376"/>
      <c r="HC192" s="376"/>
      <c r="HD192" s="376"/>
      <c r="HE192" s="376"/>
      <c r="HF192" s="376"/>
      <c r="HG192" s="376"/>
      <c r="HH192" s="376"/>
      <c r="HI192" s="376"/>
      <c r="HJ192" s="376"/>
      <c r="HK192" s="376"/>
      <c r="HL192" s="376"/>
      <c r="HM192" s="376"/>
      <c r="HN192" s="376"/>
      <c r="HO192" s="376"/>
      <c r="HP192" s="376"/>
      <c r="HQ192" s="376"/>
      <c r="HR192" s="376"/>
      <c r="HS192" s="376"/>
      <c r="HT192" s="376"/>
      <c r="HU192" s="376"/>
      <c r="HV192" s="376"/>
      <c r="HW192" s="376"/>
      <c r="HX192" s="376"/>
      <c r="HY192" s="376"/>
      <c r="HZ192" s="376"/>
      <c r="IA192" s="376"/>
      <c r="IB192" s="376"/>
      <c r="IC192" s="376"/>
      <c r="ID192" s="376"/>
      <c r="IE192" s="376"/>
      <c r="IF192" s="376"/>
      <c r="IG192" s="376"/>
      <c r="IH192" s="376"/>
      <c r="II192" s="376"/>
      <c r="IJ192" s="376"/>
      <c r="IK192" s="376"/>
      <c r="IL192" s="376"/>
      <c r="IM192" s="376"/>
      <c r="IN192" s="376"/>
      <c r="IO192" s="376"/>
      <c r="IP192" s="376"/>
      <c r="IQ192" s="376"/>
      <c r="IR192" s="376"/>
      <c r="IS192" s="376"/>
      <c r="IT192" s="376"/>
      <c r="IU192" s="376"/>
      <c r="IV192" s="376"/>
      <c r="IW192" s="376"/>
      <c r="IX192" s="376"/>
      <c r="IY192" s="376"/>
      <c r="IZ192" s="376"/>
      <c r="JA192" s="376"/>
      <c r="JB192" s="376"/>
      <c r="JC192" s="376"/>
      <c r="JD192" s="376"/>
      <c r="JE192" s="376"/>
      <c r="JF192" s="376"/>
      <c r="JG192" s="376"/>
      <c r="JH192" s="376"/>
      <c r="JI192" s="376"/>
      <c r="JJ192" s="376"/>
      <c r="JK192" s="376"/>
      <c r="JL192" s="376"/>
      <c r="JM192" s="376"/>
      <c r="JN192" s="376"/>
      <c r="JO192" s="376"/>
      <c r="JP192" s="376"/>
      <c r="JQ192" s="376"/>
      <c r="JR192" s="376"/>
      <c r="JS192" s="376"/>
      <c r="JT192" s="376"/>
      <c r="JU192" s="376"/>
      <c r="JV192" s="376"/>
      <c r="JW192" s="376"/>
      <c r="JX192" s="376"/>
      <c r="JY192" s="376"/>
      <c r="JZ192" s="376"/>
      <c r="KA192" s="376"/>
      <c r="KB192" s="376"/>
      <c r="KC192" s="376"/>
      <c r="KD192" s="376"/>
      <c r="KE192" s="376"/>
      <c r="KF192" s="376"/>
      <c r="KG192" s="376"/>
      <c r="KH192" s="376"/>
      <c r="KI192" s="376"/>
      <c r="KJ192" s="376"/>
      <c r="KK192" s="376"/>
      <c r="KL192" s="376"/>
      <c r="KM192" s="376"/>
      <c r="KN192" s="376"/>
      <c r="KO192" s="376"/>
      <c r="KP192" s="376"/>
      <c r="KQ192" s="376"/>
      <c r="KR192" s="376"/>
      <c r="KS192" s="376"/>
      <c r="KT192" s="376"/>
      <c r="KU192" s="376"/>
      <c r="KV192" s="376"/>
      <c r="KW192" s="376"/>
      <c r="KX192" s="376"/>
      <c r="KY192" s="376"/>
      <c r="KZ192" s="376"/>
      <c r="LA192" s="376"/>
      <c r="LB192" s="376"/>
      <c r="LC192" s="376"/>
      <c r="LD192" s="376"/>
      <c r="LE192" s="376"/>
      <c r="LF192" s="376"/>
      <c r="LG192" s="376"/>
      <c r="LH192" s="376"/>
      <c r="LI192" s="376"/>
    </row>
    <row r="193" spans="5:321">
      <c r="E193" s="78" t="str">
        <f>+Master!G219</f>
        <v>Surplus / deficit</v>
      </c>
      <c r="CL193" s="105" t="e">
        <f>+'2013'!G56</f>
        <v>#N/A</v>
      </c>
      <c r="CM193" s="105" t="e">
        <f>+'2013'!H56</f>
        <v>#N/A</v>
      </c>
      <c r="CN193" s="105" t="e">
        <f>+'2013'!I56</f>
        <v>#N/A</v>
      </c>
      <c r="CO193" s="105" t="e">
        <f>+'2013'!K56</f>
        <v>#N/A</v>
      </c>
      <c r="CP193" s="105" t="e">
        <f>+'2013'!L56</f>
        <v>#N/A</v>
      </c>
      <c r="CQ193" s="105" t="e">
        <f>+'2013'!M56</f>
        <v>#N/A</v>
      </c>
      <c r="CR193" s="105" t="e">
        <f>+'2013'!O56</f>
        <v>#N/A</v>
      </c>
      <c r="CS193" s="105" t="e">
        <f>+'2013'!P56</f>
        <v>#N/A</v>
      </c>
      <c r="CT193" s="105" t="e">
        <f>+'2013'!Q56</f>
        <v>#N/A</v>
      </c>
      <c r="CU193" s="105" t="e">
        <f>+'2013'!S56</f>
        <v>#N/A</v>
      </c>
      <c r="CV193" s="105" t="e">
        <f>+'2013'!T56</f>
        <v>#N/A</v>
      </c>
      <c r="CW193" s="105" t="e">
        <f>+'2013'!U56</f>
        <v>#N/A</v>
      </c>
      <c r="CX193" s="105">
        <f>+CX191-CX192</f>
        <v>-20051729.469999999</v>
      </c>
      <c r="CY193" s="105">
        <f t="shared" ref="CY193:DI193" si="10">+CY191-CY192</f>
        <v>-470802.68999998271</v>
      </c>
      <c r="CZ193" s="105">
        <f t="shared" si="10"/>
        <v>-15568427.009999961</v>
      </c>
      <c r="DA193" s="105">
        <f t="shared" si="10"/>
        <v>-23392127.289999992</v>
      </c>
      <c r="DB193" s="105">
        <f t="shared" si="10"/>
        <v>-4996891.8800000399</v>
      </c>
      <c r="DC193" s="105">
        <f t="shared" si="10"/>
        <v>-2156149.030000031</v>
      </c>
      <c r="DD193" s="105">
        <f t="shared" si="10"/>
        <v>-2510306.6599999964</v>
      </c>
      <c r="DE193" s="105">
        <f t="shared" si="10"/>
        <v>14554408.059999943</v>
      </c>
      <c r="DF193" s="105">
        <f t="shared" si="10"/>
        <v>-3517931.9600000232</v>
      </c>
      <c r="DG193" s="105">
        <f t="shared" si="10"/>
        <v>-288475.94000002742</v>
      </c>
      <c r="DH193" s="105">
        <f t="shared" si="10"/>
        <v>-10518536.12000002</v>
      </c>
      <c r="DI193" s="105">
        <f t="shared" si="10"/>
        <v>-38193177.429999977</v>
      </c>
      <c r="EC193" s="373"/>
      <c r="ED193" s="373"/>
      <c r="EE193" s="373"/>
      <c r="EF193" s="373"/>
      <c r="EG193" s="373"/>
      <c r="EH193" s="376"/>
      <c r="EI193" s="376"/>
      <c r="EJ193" s="376"/>
      <c r="EK193" s="376"/>
      <c r="EL193" s="376"/>
      <c r="EM193" s="376"/>
      <c r="EN193" s="376"/>
      <c r="EO193" s="376"/>
      <c r="EP193" s="376"/>
      <c r="EQ193" s="376"/>
      <c r="ER193" s="376"/>
      <c r="ES193" s="376"/>
      <c r="ET193" s="436"/>
      <c r="EU193" s="376"/>
      <c r="EV193" s="376"/>
      <c r="EW193" s="376"/>
      <c r="EX193" s="376"/>
      <c r="EY193" s="376"/>
      <c r="EZ193" s="376"/>
      <c r="FA193" s="376"/>
      <c r="FB193" s="376"/>
      <c r="FC193" s="376"/>
      <c r="FD193" s="376"/>
      <c r="FE193" s="376"/>
      <c r="FF193" s="376"/>
      <c r="FG193" s="376"/>
      <c r="FH193" s="376"/>
      <c r="FI193" s="376"/>
      <c r="FJ193" s="376"/>
      <c r="FK193" s="376"/>
      <c r="FL193" s="376"/>
      <c r="FM193" s="376"/>
      <c r="FN193" s="376"/>
      <c r="FO193" s="376"/>
      <c r="FP193" s="376"/>
      <c r="FQ193" s="376"/>
      <c r="FR193" s="376"/>
      <c r="FS193" s="376"/>
      <c r="FT193" s="376"/>
      <c r="FU193" s="376"/>
      <c r="FV193" s="376"/>
      <c r="FW193" s="376"/>
      <c r="FX193" s="376"/>
      <c r="FY193" s="376"/>
      <c r="FZ193" s="376"/>
      <c r="GA193" s="376"/>
      <c r="GB193" s="376"/>
      <c r="GC193" s="376"/>
      <c r="GD193" s="376"/>
      <c r="GE193" s="376"/>
      <c r="GF193" s="376"/>
      <c r="GG193" s="376"/>
      <c r="GH193" s="376"/>
      <c r="GI193" s="376"/>
      <c r="GJ193" s="376"/>
      <c r="GK193" s="376"/>
      <c r="GL193" s="376"/>
      <c r="GM193" s="376"/>
      <c r="GN193" s="376"/>
      <c r="GO193" s="376"/>
      <c r="GP193" s="376"/>
      <c r="GQ193" s="376"/>
      <c r="GR193" s="376"/>
      <c r="GS193" s="376"/>
      <c r="GT193" s="376"/>
      <c r="GU193" s="376"/>
      <c r="GV193" s="376"/>
      <c r="GW193" s="376"/>
      <c r="GX193" s="376"/>
      <c r="GY193" s="376"/>
      <c r="GZ193" s="376"/>
      <c r="HA193" s="376"/>
      <c r="HB193" s="376"/>
      <c r="HC193" s="376"/>
      <c r="HD193" s="376"/>
      <c r="HE193" s="376"/>
      <c r="HF193" s="376"/>
      <c r="HG193" s="376"/>
      <c r="HH193" s="376"/>
      <c r="HI193" s="376"/>
      <c r="HJ193" s="376"/>
      <c r="HK193" s="376"/>
      <c r="HL193" s="376"/>
      <c r="HM193" s="376"/>
      <c r="HN193" s="376"/>
      <c r="HO193" s="376"/>
      <c r="HP193" s="376"/>
      <c r="HQ193" s="376"/>
      <c r="HR193" s="376"/>
      <c r="HS193" s="376"/>
      <c r="HT193" s="376"/>
      <c r="HU193" s="376"/>
      <c r="HV193" s="376"/>
      <c r="HW193" s="376"/>
      <c r="HX193" s="376"/>
      <c r="HY193" s="376"/>
      <c r="HZ193" s="376"/>
      <c r="IA193" s="376"/>
      <c r="IB193" s="376"/>
      <c r="IC193" s="376"/>
      <c r="ID193" s="376"/>
      <c r="IE193" s="376"/>
      <c r="IF193" s="376"/>
      <c r="IG193" s="376"/>
      <c r="IH193" s="376"/>
      <c r="II193" s="376"/>
      <c r="IJ193" s="376"/>
      <c r="IK193" s="376"/>
      <c r="IL193" s="376"/>
      <c r="IM193" s="376"/>
      <c r="IN193" s="376"/>
      <c r="IO193" s="376"/>
      <c r="IP193" s="376"/>
      <c r="IQ193" s="376"/>
      <c r="IR193" s="376"/>
      <c r="IS193" s="376"/>
      <c r="IT193" s="376"/>
      <c r="IU193" s="376"/>
      <c r="IV193" s="376"/>
      <c r="IW193" s="376"/>
      <c r="IX193" s="376"/>
      <c r="IY193" s="376"/>
      <c r="IZ193" s="376"/>
      <c r="JA193" s="376"/>
      <c r="JB193" s="376"/>
      <c r="JC193" s="376"/>
      <c r="JD193" s="376"/>
      <c r="JE193" s="376"/>
      <c r="JF193" s="376"/>
      <c r="JG193" s="376"/>
      <c r="JH193" s="376"/>
      <c r="JI193" s="376"/>
      <c r="JJ193" s="376"/>
      <c r="JK193" s="376"/>
      <c r="JL193" s="376"/>
      <c r="JM193" s="376"/>
      <c r="JN193" s="376"/>
      <c r="JO193" s="376"/>
      <c r="JP193" s="376"/>
      <c r="JQ193" s="376"/>
      <c r="JR193" s="376"/>
      <c r="JS193" s="376"/>
      <c r="JT193" s="376"/>
      <c r="JU193" s="376"/>
      <c r="JV193" s="376"/>
      <c r="JW193" s="376"/>
      <c r="JX193" s="376"/>
      <c r="JY193" s="376"/>
      <c r="JZ193" s="376"/>
      <c r="KA193" s="376"/>
      <c r="KB193" s="376"/>
      <c r="KC193" s="376"/>
      <c r="KD193" s="376"/>
      <c r="KE193" s="376"/>
      <c r="KF193" s="376"/>
      <c r="KG193" s="376"/>
      <c r="KH193" s="376"/>
      <c r="KI193" s="376"/>
      <c r="KJ193" s="376"/>
      <c r="KK193" s="376"/>
      <c r="KL193" s="376"/>
      <c r="KM193" s="376"/>
      <c r="KN193" s="376"/>
      <c r="KO193" s="376"/>
      <c r="KP193" s="376"/>
      <c r="KQ193" s="376"/>
      <c r="KR193" s="376"/>
      <c r="KS193" s="376"/>
      <c r="KT193" s="376"/>
      <c r="KU193" s="376"/>
      <c r="KV193" s="376"/>
      <c r="KW193" s="376"/>
      <c r="KX193" s="376"/>
      <c r="KY193" s="376"/>
      <c r="KZ193" s="376"/>
      <c r="LA193" s="376"/>
      <c r="LB193" s="376"/>
      <c r="LC193" s="376"/>
      <c r="LD193" s="376"/>
      <c r="LE193" s="376"/>
      <c r="LF193" s="376"/>
      <c r="LG193" s="376"/>
      <c r="LH193" s="376"/>
      <c r="LI193" s="376"/>
    </row>
    <row r="194" spans="5:321">
      <c r="EC194" s="373"/>
      <c r="ED194" s="373"/>
      <c r="EE194" s="373"/>
      <c r="EF194" s="373"/>
      <c r="EG194" s="373"/>
      <c r="EH194" s="376"/>
      <c r="EI194" s="376"/>
      <c r="EJ194" s="376"/>
      <c r="EK194" s="376"/>
      <c r="EL194" s="376"/>
      <c r="EM194" s="376"/>
      <c r="EN194" s="376"/>
      <c r="EO194" s="376"/>
      <c r="EP194" s="376"/>
      <c r="EQ194" s="376"/>
      <c r="ER194" s="376"/>
      <c r="ES194" s="376"/>
      <c r="ET194" s="376"/>
      <c r="EU194" s="376"/>
      <c r="EV194" s="376"/>
      <c r="EW194" s="376"/>
      <c r="EX194" s="376"/>
      <c r="EY194" s="376"/>
      <c r="EZ194" s="376"/>
      <c r="FA194" s="376"/>
      <c r="FB194" s="376"/>
      <c r="FC194" s="376"/>
      <c r="FD194" s="376"/>
      <c r="FE194" s="376"/>
      <c r="FF194" s="376"/>
      <c r="FG194" s="376"/>
      <c r="FH194" s="376"/>
      <c r="FI194" s="376"/>
      <c r="FJ194" s="376"/>
      <c r="FK194" s="376"/>
      <c r="FL194" s="376"/>
      <c r="FM194" s="376"/>
      <c r="FN194" s="376"/>
      <c r="FO194" s="376"/>
      <c r="FP194" s="376"/>
      <c r="FQ194" s="376"/>
      <c r="FR194" s="376"/>
      <c r="FS194" s="376"/>
      <c r="FT194" s="376"/>
      <c r="FU194" s="376"/>
      <c r="FV194" s="376"/>
      <c r="FW194" s="376"/>
      <c r="FX194" s="376"/>
      <c r="FY194" s="376"/>
      <c r="FZ194" s="376"/>
      <c r="GA194" s="376"/>
      <c r="GB194" s="376"/>
      <c r="GC194" s="376"/>
      <c r="GD194" s="376"/>
      <c r="GE194" s="376"/>
      <c r="GF194" s="376"/>
      <c r="GG194" s="376"/>
      <c r="GH194" s="376"/>
      <c r="GI194" s="376"/>
      <c r="GJ194" s="376"/>
      <c r="GK194" s="376"/>
      <c r="GL194" s="376"/>
      <c r="GM194" s="376"/>
      <c r="GN194" s="376"/>
      <c r="GO194" s="376"/>
      <c r="GP194" s="376"/>
      <c r="GQ194" s="376"/>
      <c r="GR194" s="376"/>
      <c r="GS194" s="376"/>
      <c r="GT194" s="376"/>
      <c r="GU194" s="376"/>
      <c r="GV194" s="376"/>
      <c r="GW194" s="376"/>
      <c r="GX194" s="376"/>
      <c r="GY194" s="376"/>
      <c r="GZ194" s="376"/>
      <c r="HA194" s="376"/>
      <c r="HB194" s="376"/>
      <c r="HC194" s="376"/>
      <c r="HD194" s="376"/>
      <c r="HE194" s="376"/>
      <c r="HF194" s="376"/>
      <c r="HG194" s="376"/>
      <c r="HH194" s="376"/>
      <c r="HI194" s="376"/>
      <c r="HJ194" s="376"/>
      <c r="HK194" s="376"/>
      <c r="HL194" s="376"/>
      <c r="HM194" s="376"/>
      <c r="HN194" s="376"/>
      <c r="HO194" s="376"/>
      <c r="HP194" s="376"/>
      <c r="HQ194" s="376"/>
      <c r="HR194" s="376"/>
      <c r="HS194" s="376"/>
      <c r="HT194" s="376"/>
      <c r="HU194" s="376"/>
      <c r="HV194" s="376"/>
      <c r="HW194" s="376"/>
      <c r="HX194" s="376"/>
      <c r="HY194" s="376"/>
      <c r="HZ194" s="376"/>
      <c r="IA194" s="376"/>
      <c r="IB194" s="376"/>
      <c r="IC194" s="376"/>
      <c r="ID194" s="376"/>
      <c r="IE194" s="376"/>
      <c r="IF194" s="376"/>
      <c r="IG194" s="376"/>
      <c r="IH194" s="376"/>
      <c r="II194" s="376"/>
      <c r="IJ194" s="376"/>
      <c r="IK194" s="376"/>
      <c r="IL194" s="376"/>
      <c r="IM194" s="376"/>
      <c r="IN194" s="376"/>
      <c r="IO194" s="376"/>
      <c r="IP194" s="376"/>
      <c r="IQ194" s="376"/>
      <c r="IR194" s="376"/>
      <c r="IS194" s="376"/>
      <c r="IT194" s="376"/>
      <c r="IU194" s="376"/>
      <c r="IV194" s="376"/>
      <c r="IW194" s="376"/>
      <c r="IX194" s="376"/>
      <c r="IY194" s="376"/>
      <c r="IZ194" s="376"/>
      <c r="JA194" s="376"/>
      <c r="JB194" s="376"/>
      <c r="JC194" s="376"/>
      <c r="JD194" s="376"/>
      <c r="JE194" s="376"/>
      <c r="JF194" s="376"/>
      <c r="JG194" s="376"/>
      <c r="JH194" s="376"/>
      <c r="JI194" s="376"/>
      <c r="JJ194" s="376"/>
      <c r="JK194" s="376"/>
      <c r="JL194" s="376"/>
      <c r="JM194" s="376"/>
      <c r="JN194" s="376"/>
      <c r="JO194" s="376"/>
      <c r="JP194" s="376"/>
      <c r="JQ194" s="376"/>
      <c r="JR194" s="376"/>
      <c r="JS194" s="376"/>
      <c r="JT194" s="376"/>
      <c r="JU194" s="376"/>
      <c r="JV194" s="376"/>
      <c r="JW194" s="376"/>
      <c r="JX194" s="376"/>
      <c r="JY194" s="376"/>
      <c r="JZ194" s="376"/>
      <c r="KA194" s="376"/>
      <c r="KB194" s="376"/>
      <c r="KC194" s="376"/>
      <c r="KD194" s="376"/>
      <c r="KE194" s="376"/>
      <c r="KF194" s="376"/>
      <c r="KG194" s="376"/>
      <c r="KH194" s="376"/>
      <c r="KI194" s="376"/>
      <c r="KJ194" s="376"/>
      <c r="KK194" s="376"/>
      <c r="KL194" s="376"/>
      <c r="KM194" s="376"/>
      <c r="KN194" s="376"/>
      <c r="KO194" s="376"/>
      <c r="KP194" s="376"/>
      <c r="KQ194" s="376"/>
      <c r="KR194" s="376"/>
      <c r="KS194" s="376"/>
      <c r="KT194" s="376"/>
      <c r="KU194" s="376"/>
      <c r="KV194" s="376"/>
      <c r="KW194" s="376"/>
      <c r="KX194" s="376"/>
      <c r="KY194" s="376"/>
      <c r="KZ194" s="376"/>
      <c r="LA194" s="376"/>
      <c r="LB194" s="376"/>
      <c r="LC194" s="376"/>
      <c r="LD194" s="376"/>
      <c r="LE194" s="376"/>
      <c r="LF194" s="376"/>
      <c r="LG194" s="376"/>
      <c r="LH194" s="376"/>
      <c r="LI194" s="376"/>
    </row>
    <row r="195" spans="5:321">
      <c r="EC195" s="373"/>
      <c r="ED195" s="373"/>
      <c r="EE195" s="373"/>
      <c r="EF195" s="373"/>
      <c r="EG195" s="373"/>
      <c r="EH195" s="376"/>
      <c r="EI195" s="376"/>
      <c r="EJ195" s="376"/>
      <c r="EK195" s="376"/>
      <c r="EL195" s="376"/>
      <c r="EM195" s="376"/>
      <c r="EN195" s="376"/>
      <c r="EO195" s="376"/>
      <c r="EP195" s="376"/>
      <c r="EQ195" s="376"/>
      <c r="ER195" s="376"/>
      <c r="ES195" s="376"/>
      <c r="ET195" s="376"/>
      <c r="EU195" s="376"/>
      <c r="EV195" s="376"/>
      <c r="EW195" s="376"/>
      <c r="EX195" s="376"/>
      <c r="EY195" s="376"/>
      <c r="EZ195" s="376"/>
      <c r="FA195" s="376"/>
      <c r="FB195" s="376"/>
      <c r="FC195" s="376"/>
      <c r="FD195" s="376"/>
      <c r="FE195" s="376"/>
      <c r="FF195" s="376"/>
      <c r="FG195" s="376"/>
      <c r="FH195" s="376"/>
      <c r="FI195" s="376"/>
      <c r="FJ195" s="376"/>
      <c r="FK195" s="376"/>
      <c r="FL195" s="376"/>
      <c r="FM195" s="376"/>
      <c r="FN195" s="376"/>
      <c r="FO195" s="376"/>
      <c r="FP195" s="376"/>
      <c r="FQ195" s="376"/>
      <c r="FR195" s="376"/>
      <c r="FS195" s="376"/>
      <c r="FT195" s="376"/>
      <c r="FU195" s="376"/>
      <c r="FV195" s="376"/>
      <c r="FW195" s="376"/>
      <c r="FX195" s="376"/>
      <c r="FY195" s="376"/>
      <c r="FZ195" s="376"/>
      <c r="GA195" s="376"/>
      <c r="GB195" s="376"/>
      <c r="GC195" s="376"/>
      <c r="GD195" s="376"/>
      <c r="GE195" s="376"/>
      <c r="GF195" s="376"/>
      <c r="GG195" s="376"/>
      <c r="GH195" s="376"/>
      <c r="GI195" s="376"/>
      <c r="GJ195" s="376"/>
      <c r="GK195" s="376"/>
      <c r="GL195" s="376"/>
      <c r="GM195" s="376"/>
      <c r="GN195" s="376"/>
      <c r="GO195" s="376"/>
      <c r="GP195" s="376"/>
      <c r="GQ195" s="376"/>
      <c r="GR195" s="376"/>
      <c r="GS195" s="376"/>
      <c r="GT195" s="376"/>
      <c r="GU195" s="376"/>
      <c r="GV195" s="376"/>
      <c r="GW195" s="376"/>
      <c r="GX195" s="376"/>
      <c r="GY195" s="376"/>
      <c r="GZ195" s="376"/>
      <c r="HA195" s="376"/>
      <c r="HB195" s="376"/>
      <c r="HC195" s="376"/>
      <c r="HD195" s="376"/>
      <c r="HE195" s="376"/>
      <c r="HF195" s="376"/>
      <c r="HG195" s="376"/>
      <c r="HH195" s="376"/>
      <c r="HI195" s="376"/>
      <c r="HJ195" s="376"/>
      <c r="HK195" s="376"/>
      <c r="HL195" s="376"/>
      <c r="HM195" s="376"/>
      <c r="HN195" s="376"/>
      <c r="HO195" s="376"/>
      <c r="HP195" s="376"/>
      <c r="HQ195" s="376"/>
      <c r="HR195" s="376"/>
      <c r="HS195" s="376"/>
      <c r="HT195" s="376"/>
      <c r="HU195" s="376"/>
      <c r="HV195" s="376"/>
      <c r="HW195" s="376"/>
      <c r="HX195" s="376"/>
      <c r="HY195" s="376"/>
      <c r="HZ195" s="376"/>
      <c r="IA195" s="376"/>
      <c r="IB195" s="376"/>
      <c r="IC195" s="376"/>
      <c r="ID195" s="376"/>
      <c r="IE195" s="376"/>
      <c r="IF195" s="376"/>
      <c r="IG195" s="376"/>
      <c r="IH195" s="376"/>
      <c r="II195" s="376"/>
      <c r="IJ195" s="376"/>
      <c r="IK195" s="376"/>
      <c r="IL195" s="376"/>
      <c r="IM195" s="376"/>
      <c r="IN195" s="376"/>
      <c r="IO195" s="376"/>
      <c r="IP195" s="376"/>
      <c r="IQ195" s="376"/>
      <c r="IR195" s="376"/>
      <c r="IS195" s="376"/>
      <c r="IT195" s="376"/>
      <c r="IU195" s="376"/>
      <c r="IV195" s="376"/>
      <c r="IW195" s="376"/>
      <c r="IX195" s="376"/>
      <c r="IY195" s="376"/>
      <c r="IZ195" s="376"/>
      <c r="JA195" s="376"/>
      <c r="JB195" s="376"/>
      <c r="JC195" s="376"/>
      <c r="JD195" s="376"/>
      <c r="JE195" s="376"/>
      <c r="JF195" s="376"/>
      <c r="JG195" s="376"/>
      <c r="JH195" s="376"/>
      <c r="JI195" s="376"/>
      <c r="JJ195" s="376"/>
      <c r="JK195" s="376"/>
      <c r="JL195" s="376"/>
      <c r="JM195" s="376"/>
      <c r="JN195" s="376"/>
      <c r="JO195" s="376"/>
      <c r="JP195" s="376"/>
      <c r="JQ195" s="376"/>
      <c r="JR195" s="376"/>
      <c r="JS195" s="376"/>
      <c r="JT195" s="376"/>
      <c r="JU195" s="376"/>
      <c r="JV195" s="376"/>
      <c r="JW195" s="376"/>
      <c r="JX195" s="376"/>
      <c r="JY195" s="376"/>
      <c r="JZ195" s="376"/>
      <c r="KA195" s="376"/>
      <c r="KB195" s="376"/>
      <c r="KC195" s="376"/>
      <c r="KD195" s="376"/>
      <c r="KE195" s="376"/>
      <c r="KF195" s="376"/>
      <c r="KG195" s="376"/>
      <c r="KH195" s="376"/>
      <c r="KI195" s="376"/>
      <c r="KJ195" s="376"/>
      <c r="KK195" s="376"/>
      <c r="KL195" s="376"/>
      <c r="KM195" s="376"/>
      <c r="KN195" s="376"/>
      <c r="KO195" s="376"/>
      <c r="KP195" s="376"/>
      <c r="KQ195" s="376"/>
      <c r="KR195" s="376"/>
      <c r="KS195" s="376"/>
      <c r="KT195" s="376"/>
      <c r="KU195" s="376"/>
      <c r="KV195" s="376"/>
      <c r="KW195" s="376"/>
      <c r="KX195" s="376"/>
      <c r="KY195" s="376"/>
      <c r="KZ195" s="376"/>
      <c r="LA195" s="376"/>
      <c r="LB195" s="376"/>
      <c r="LC195" s="376"/>
      <c r="LD195" s="376"/>
      <c r="LE195" s="376"/>
      <c r="LF195" s="376"/>
      <c r="LG195" s="376"/>
      <c r="LH195" s="376"/>
      <c r="LI195" s="376"/>
    </row>
    <row r="196" spans="5:321">
      <c r="EC196" s="373"/>
      <c r="ED196" s="373"/>
      <c r="EE196" s="373"/>
      <c r="EF196" s="373"/>
      <c r="EG196" s="373"/>
      <c r="EH196" s="376"/>
      <c r="EI196" s="376"/>
      <c r="EJ196" s="376"/>
      <c r="EK196" s="376"/>
      <c r="EL196" s="376"/>
      <c r="EM196" s="376"/>
      <c r="EN196" s="376"/>
      <c r="EO196" s="376"/>
      <c r="EP196" s="376"/>
      <c r="EQ196" s="376"/>
      <c r="ER196" s="376"/>
      <c r="ES196" s="376"/>
      <c r="ET196" s="376"/>
      <c r="EU196" s="437"/>
      <c r="EV196" s="376"/>
      <c r="EW196" s="376"/>
      <c r="EX196" s="376"/>
      <c r="EY196" s="376"/>
      <c r="EZ196" s="376"/>
      <c r="FA196" s="376"/>
      <c r="FB196" s="376"/>
      <c r="FC196" s="376"/>
      <c r="FD196" s="376"/>
      <c r="FE196" s="376"/>
      <c r="FF196" s="376"/>
      <c r="FG196" s="376"/>
      <c r="FH196" s="376"/>
      <c r="FI196" s="376"/>
      <c r="FJ196" s="376"/>
      <c r="FK196" s="376"/>
      <c r="FL196" s="376"/>
      <c r="FM196" s="376"/>
      <c r="FN196" s="376"/>
      <c r="FO196" s="376"/>
      <c r="FP196" s="376"/>
      <c r="FQ196" s="376"/>
      <c r="FR196" s="376"/>
      <c r="FS196" s="376"/>
      <c r="FT196" s="376"/>
      <c r="FU196" s="376"/>
      <c r="FV196" s="376"/>
      <c r="FW196" s="376"/>
      <c r="FX196" s="376"/>
      <c r="FY196" s="376"/>
      <c r="FZ196" s="376"/>
      <c r="GA196" s="376"/>
      <c r="GB196" s="376"/>
      <c r="GC196" s="376"/>
      <c r="GD196" s="376"/>
      <c r="GE196" s="376"/>
      <c r="GF196" s="376"/>
      <c r="GG196" s="376"/>
      <c r="GH196" s="376"/>
      <c r="GI196" s="376"/>
      <c r="GJ196" s="376"/>
      <c r="GK196" s="376"/>
      <c r="GL196" s="376"/>
      <c r="GM196" s="376"/>
      <c r="GN196" s="376"/>
      <c r="GO196" s="376"/>
      <c r="GP196" s="376"/>
      <c r="GQ196" s="376"/>
      <c r="GR196" s="376"/>
      <c r="GS196" s="376"/>
      <c r="GT196" s="376"/>
      <c r="GU196" s="376"/>
      <c r="GV196" s="376"/>
      <c r="GW196" s="376"/>
      <c r="GX196" s="376"/>
      <c r="GY196" s="376"/>
      <c r="GZ196" s="376"/>
      <c r="HA196" s="376"/>
      <c r="HB196" s="376"/>
      <c r="HC196" s="376"/>
      <c r="HD196" s="376"/>
      <c r="HE196" s="376"/>
      <c r="HF196" s="376"/>
      <c r="HG196" s="376"/>
      <c r="HH196" s="376"/>
      <c r="HI196" s="376"/>
      <c r="HJ196" s="376"/>
      <c r="HK196" s="376"/>
      <c r="HL196" s="376"/>
      <c r="HM196" s="376"/>
      <c r="HN196" s="376"/>
      <c r="HO196" s="376"/>
      <c r="HP196" s="376"/>
      <c r="HQ196" s="376"/>
      <c r="HR196" s="376"/>
      <c r="HS196" s="376"/>
      <c r="HT196" s="376"/>
      <c r="HU196" s="376"/>
      <c r="HV196" s="376"/>
      <c r="HW196" s="376"/>
      <c r="HX196" s="376"/>
      <c r="HY196" s="376"/>
      <c r="HZ196" s="376"/>
      <c r="IA196" s="376"/>
      <c r="IB196" s="376"/>
      <c r="IC196" s="376"/>
      <c r="ID196" s="376"/>
      <c r="IE196" s="376"/>
      <c r="IF196" s="376"/>
      <c r="IG196" s="376"/>
      <c r="IH196" s="376"/>
      <c r="II196" s="376"/>
      <c r="IJ196" s="376"/>
      <c r="IK196" s="376"/>
      <c r="IL196" s="376"/>
      <c r="IM196" s="376"/>
      <c r="IN196" s="376"/>
      <c r="IO196" s="376"/>
      <c r="IP196" s="376"/>
      <c r="IQ196" s="376"/>
      <c r="IR196" s="376"/>
      <c r="IS196" s="376"/>
      <c r="IT196" s="376"/>
      <c r="IU196" s="376"/>
      <c r="IV196" s="376"/>
      <c r="IW196" s="376"/>
      <c r="IX196" s="376"/>
      <c r="IY196" s="376"/>
      <c r="IZ196" s="376"/>
      <c r="JA196" s="376"/>
      <c r="JB196" s="376"/>
      <c r="JC196" s="376"/>
      <c r="JD196" s="376"/>
      <c r="JE196" s="376"/>
      <c r="JF196" s="376"/>
      <c r="JG196" s="376"/>
      <c r="JH196" s="376"/>
      <c r="JI196" s="376"/>
      <c r="JJ196" s="376"/>
      <c r="JK196" s="376"/>
      <c r="JL196" s="376"/>
      <c r="JM196" s="376"/>
      <c r="JN196" s="376"/>
      <c r="JO196" s="376"/>
      <c r="JP196" s="376"/>
      <c r="JQ196" s="376"/>
      <c r="JR196" s="376"/>
      <c r="JS196" s="376"/>
      <c r="JT196" s="376"/>
      <c r="JU196" s="376"/>
      <c r="JV196" s="376"/>
      <c r="JW196" s="376"/>
      <c r="JX196" s="376"/>
      <c r="JY196" s="376"/>
      <c r="JZ196" s="376"/>
      <c r="KA196" s="376"/>
      <c r="KB196" s="376"/>
      <c r="KC196" s="376"/>
      <c r="KD196" s="376"/>
      <c r="KE196" s="376"/>
      <c r="KF196" s="376"/>
      <c r="KG196" s="376"/>
      <c r="KH196" s="376"/>
      <c r="KI196" s="376"/>
      <c r="KJ196" s="376"/>
      <c r="KK196" s="376"/>
      <c r="KL196" s="376"/>
      <c r="KM196" s="376"/>
      <c r="KN196" s="376"/>
      <c r="KO196" s="376"/>
      <c r="KP196" s="376"/>
      <c r="KQ196" s="376"/>
      <c r="KR196" s="376"/>
      <c r="KS196" s="376"/>
      <c r="KT196" s="376"/>
      <c r="KU196" s="376"/>
      <c r="KV196" s="376"/>
      <c r="KW196" s="376"/>
      <c r="KX196" s="376"/>
      <c r="KY196" s="376"/>
      <c r="KZ196" s="376"/>
      <c r="LA196" s="376"/>
      <c r="LB196" s="376"/>
      <c r="LC196" s="376"/>
      <c r="LD196" s="376"/>
      <c r="LE196" s="376"/>
      <c r="LF196" s="376"/>
      <c r="LG196" s="376"/>
      <c r="LH196" s="376"/>
      <c r="LI196" s="376"/>
    </row>
    <row r="212" spans="1:175">
      <c r="EH212" s="339"/>
    </row>
    <row r="215" spans="1:175">
      <c r="E215" s="563" t="s">
        <v>690</v>
      </c>
      <c r="F215" s="561">
        <v>2006</v>
      </c>
      <c r="G215" s="560"/>
      <c r="H215" s="560"/>
      <c r="I215" s="560"/>
      <c r="J215" s="560"/>
      <c r="K215" s="560"/>
      <c r="L215" s="560"/>
      <c r="M215" s="560"/>
      <c r="N215" s="560"/>
      <c r="O215" s="560"/>
      <c r="P215" s="560"/>
      <c r="Q215" s="562"/>
      <c r="R215" s="561">
        <v>2007</v>
      </c>
      <c r="S215" s="560"/>
      <c r="T215" s="560"/>
      <c r="U215" s="560"/>
      <c r="V215" s="560"/>
      <c r="W215" s="560"/>
      <c r="X215" s="560"/>
      <c r="Y215" s="560"/>
      <c r="Z215" s="560"/>
      <c r="AA215" s="560"/>
      <c r="AB215" s="560"/>
      <c r="AC215" s="562"/>
      <c r="AD215" s="561">
        <v>2008</v>
      </c>
      <c r="AE215" s="560"/>
      <c r="AF215" s="560"/>
      <c r="AG215" s="560"/>
      <c r="AH215" s="560"/>
      <c r="AI215" s="560"/>
      <c r="AJ215" s="560"/>
      <c r="AK215" s="560"/>
      <c r="AL215" s="560"/>
      <c r="AM215" s="560"/>
      <c r="AN215" s="560"/>
      <c r="AO215" s="562"/>
      <c r="AP215" s="561">
        <v>2009</v>
      </c>
      <c r="AQ215" s="560"/>
      <c r="AR215" s="560"/>
      <c r="AS215" s="560"/>
      <c r="AT215" s="560"/>
      <c r="AU215" s="560"/>
      <c r="AV215" s="560"/>
      <c r="AW215" s="560"/>
      <c r="AX215" s="560"/>
      <c r="AY215" s="560"/>
      <c r="AZ215" s="560"/>
      <c r="BA215" s="562"/>
      <c r="BB215" s="561">
        <v>2010</v>
      </c>
      <c r="BC215" s="560"/>
      <c r="BD215" s="560"/>
      <c r="BE215" s="560"/>
      <c r="BF215" s="560"/>
      <c r="BG215" s="560"/>
      <c r="BH215" s="560"/>
      <c r="BI215" s="560"/>
      <c r="BJ215" s="560"/>
      <c r="BK215" s="560"/>
      <c r="BL215" s="560"/>
      <c r="BM215" s="562"/>
      <c r="BN215" s="561">
        <v>2011</v>
      </c>
      <c r="BO215" s="560"/>
      <c r="BP215" s="560"/>
      <c r="BQ215" s="560"/>
      <c r="BR215" s="560"/>
      <c r="BS215" s="560"/>
      <c r="BT215" s="560"/>
      <c r="BU215" s="560"/>
      <c r="BV215" s="560"/>
      <c r="BW215" s="560"/>
      <c r="BX215" s="560"/>
      <c r="BY215" s="562"/>
      <c r="BZ215" s="560">
        <v>2012</v>
      </c>
      <c r="CA215" s="560"/>
      <c r="CB215" s="560"/>
      <c r="CC215" s="560"/>
      <c r="CD215" s="560"/>
      <c r="CE215" s="560"/>
      <c r="CF215" s="560"/>
      <c r="CG215" s="560"/>
      <c r="CH215" s="560"/>
      <c r="CI215" s="560"/>
      <c r="CJ215" s="560"/>
      <c r="CK215" s="560"/>
      <c r="CL215" s="561">
        <v>2013</v>
      </c>
      <c r="CM215" s="560"/>
      <c r="CN215" s="560"/>
      <c r="CO215" s="560"/>
      <c r="CP215" s="560"/>
      <c r="CQ215" s="560"/>
      <c r="CR215" s="560"/>
      <c r="CS215" s="560"/>
      <c r="CT215" s="560"/>
      <c r="CU215" s="560"/>
      <c r="CV215" s="560"/>
      <c r="CW215" s="562"/>
      <c r="CX215" s="561">
        <v>2014</v>
      </c>
      <c r="CY215" s="560"/>
      <c r="CZ215" s="560"/>
      <c r="DA215" s="560"/>
      <c r="DB215" s="560"/>
      <c r="DC215" s="560"/>
      <c r="DD215" s="560"/>
      <c r="DE215" s="560"/>
      <c r="DF215" s="560"/>
      <c r="DG215" s="560"/>
      <c r="DH215" s="560"/>
      <c r="DI215" s="562"/>
      <c r="DJ215" s="561">
        <v>2015</v>
      </c>
      <c r="DK215" s="560"/>
      <c r="DL215" s="560"/>
      <c r="DM215" s="560"/>
      <c r="DN215" s="560"/>
      <c r="DO215" s="560"/>
      <c r="DP215" s="560"/>
      <c r="DQ215" s="560"/>
      <c r="DR215" s="560"/>
      <c r="DS215" s="560"/>
      <c r="DT215" s="560"/>
      <c r="DU215" s="562"/>
    </row>
    <row r="216" spans="1:175">
      <c r="E216" s="563"/>
      <c r="F216" s="75" t="s">
        <v>570</v>
      </c>
      <c r="G216" s="76" t="s">
        <v>571</v>
      </c>
      <c r="H216" s="76" t="s">
        <v>572</v>
      </c>
      <c r="I216" s="76" t="s">
        <v>573</v>
      </c>
      <c r="J216" s="76" t="s">
        <v>574</v>
      </c>
      <c r="K216" s="76" t="s">
        <v>575</v>
      </c>
      <c r="L216" s="76" t="s">
        <v>576</v>
      </c>
      <c r="M216" s="76" t="s">
        <v>577</v>
      </c>
      <c r="N216" s="76" t="s">
        <v>578</v>
      </c>
      <c r="O216" s="76" t="s">
        <v>579</v>
      </c>
      <c r="P216" s="76" t="s">
        <v>580</v>
      </c>
      <c r="Q216" s="77" t="s">
        <v>581</v>
      </c>
      <c r="R216" s="75" t="s">
        <v>582</v>
      </c>
      <c r="S216" s="76" t="s">
        <v>583</v>
      </c>
      <c r="T216" s="76" t="s">
        <v>584</v>
      </c>
      <c r="U216" s="76" t="s">
        <v>585</v>
      </c>
      <c r="V216" s="76" t="s">
        <v>586</v>
      </c>
      <c r="W216" s="76" t="s">
        <v>587</v>
      </c>
      <c r="X216" s="76" t="s">
        <v>588</v>
      </c>
      <c r="Y216" s="76" t="s">
        <v>589</v>
      </c>
      <c r="Z216" s="76" t="s">
        <v>590</v>
      </c>
      <c r="AA216" s="76" t="s">
        <v>591</v>
      </c>
      <c r="AB216" s="76" t="s">
        <v>592</v>
      </c>
      <c r="AC216" s="77" t="s">
        <v>593</v>
      </c>
      <c r="AD216" s="75" t="s">
        <v>594</v>
      </c>
      <c r="AE216" s="76" t="s">
        <v>595</v>
      </c>
      <c r="AF216" s="76" t="s">
        <v>596</v>
      </c>
      <c r="AG216" s="76" t="s">
        <v>597</v>
      </c>
      <c r="AH216" s="76" t="s">
        <v>598</v>
      </c>
      <c r="AI216" s="76" t="s">
        <v>599</v>
      </c>
      <c r="AJ216" s="76" t="s">
        <v>600</v>
      </c>
      <c r="AK216" s="76" t="s">
        <v>601</v>
      </c>
      <c r="AL216" s="76" t="s">
        <v>602</v>
      </c>
      <c r="AM216" s="76" t="s">
        <v>603</v>
      </c>
      <c r="AN216" s="76" t="s">
        <v>604</v>
      </c>
      <c r="AO216" s="77" t="s">
        <v>605</v>
      </c>
      <c r="AP216" s="75" t="s">
        <v>606</v>
      </c>
      <c r="AQ216" s="76" t="s">
        <v>607</v>
      </c>
      <c r="AR216" s="76" t="s">
        <v>608</v>
      </c>
      <c r="AS216" s="76" t="s">
        <v>609</v>
      </c>
      <c r="AT216" s="76" t="s">
        <v>610</v>
      </c>
      <c r="AU216" s="76" t="s">
        <v>611</v>
      </c>
      <c r="AV216" s="76" t="s">
        <v>612</v>
      </c>
      <c r="AW216" s="76" t="s">
        <v>613</v>
      </c>
      <c r="AX216" s="76" t="s">
        <v>614</v>
      </c>
      <c r="AY216" s="76" t="s">
        <v>615</v>
      </c>
      <c r="AZ216" s="76" t="s">
        <v>616</v>
      </c>
      <c r="BA216" s="77" t="s">
        <v>617</v>
      </c>
      <c r="BB216" s="75" t="s">
        <v>618</v>
      </c>
      <c r="BC216" s="76" t="s">
        <v>619</v>
      </c>
      <c r="BD216" s="76" t="s">
        <v>620</v>
      </c>
      <c r="BE216" s="76" t="s">
        <v>621</v>
      </c>
      <c r="BF216" s="76" t="s">
        <v>622</v>
      </c>
      <c r="BG216" s="76" t="s">
        <v>623</v>
      </c>
      <c r="BH216" s="76" t="s">
        <v>624</v>
      </c>
      <c r="BI216" s="76" t="s">
        <v>625</v>
      </c>
      <c r="BJ216" s="76" t="s">
        <v>626</v>
      </c>
      <c r="BK216" s="76" t="s">
        <v>627</v>
      </c>
      <c r="BL216" s="76" t="s">
        <v>628</v>
      </c>
      <c r="BM216" s="77" t="s">
        <v>629</v>
      </c>
      <c r="BN216" s="75" t="s">
        <v>630</v>
      </c>
      <c r="BO216" s="76" t="s">
        <v>631</v>
      </c>
      <c r="BP216" s="76" t="s">
        <v>632</v>
      </c>
      <c r="BQ216" s="76" t="s">
        <v>633</v>
      </c>
      <c r="BR216" s="76" t="s">
        <v>634</v>
      </c>
      <c r="BS216" s="76" t="s">
        <v>635</v>
      </c>
      <c r="BT216" s="76" t="s">
        <v>636</v>
      </c>
      <c r="BU216" s="76" t="s">
        <v>637</v>
      </c>
      <c r="BV216" s="76" t="s">
        <v>638</v>
      </c>
      <c r="BW216" s="76" t="s">
        <v>639</v>
      </c>
      <c r="BX216" s="76" t="s">
        <v>640</v>
      </c>
      <c r="BY216" s="77" t="s">
        <v>641</v>
      </c>
      <c r="BZ216" s="76" t="s">
        <v>642</v>
      </c>
      <c r="CA216" s="76" t="s">
        <v>643</v>
      </c>
      <c r="CB216" s="76" t="s">
        <v>644</v>
      </c>
      <c r="CC216" s="76" t="s">
        <v>645</v>
      </c>
      <c r="CD216" s="76" t="s">
        <v>646</v>
      </c>
      <c r="CE216" s="76" t="s">
        <v>647</v>
      </c>
      <c r="CF216" s="76" t="s">
        <v>648</v>
      </c>
      <c r="CG216" s="76" t="s">
        <v>649</v>
      </c>
      <c r="CH216" s="76" t="s">
        <v>650</v>
      </c>
      <c r="CI216" s="76" t="s">
        <v>651</v>
      </c>
      <c r="CJ216" s="76" t="s">
        <v>652</v>
      </c>
      <c r="CK216" s="76" t="s">
        <v>653</v>
      </c>
      <c r="CL216" s="75" t="s">
        <v>654</v>
      </c>
      <c r="CM216" s="76" t="s">
        <v>655</v>
      </c>
      <c r="CN216" s="76" t="s">
        <v>656</v>
      </c>
      <c r="CO216" s="76" t="s">
        <v>657</v>
      </c>
      <c r="CP216" s="76" t="s">
        <v>658</v>
      </c>
      <c r="CQ216" s="76" t="s">
        <v>659</v>
      </c>
      <c r="CR216" s="76" t="s">
        <v>660</v>
      </c>
      <c r="CS216" s="76" t="s">
        <v>661</v>
      </c>
      <c r="CT216" s="76" t="s">
        <v>662</v>
      </c>
      <c r="CU216" s="76" t="s">
        <v>663</v>
      </c>
      <c r="CV216" s="76" t="s">
        <v>664</v>
      </c>
      <c r="CW216" s="77" t="s">
        <v>665</v>
      </c>
      <c r="CX216" s="75" t="s">
        <v>666</v>
      </c>
      <c r="CY216" s="76" t="s">
        <v>667</v>
      </c>
      <c r="CZ216" s="76" t="s">
        <v>668</v>
      </c>
      <c r="DA216" s="76" t="s">
        <v>669</v>
      </c>
      <c r="DB216" s="76" t="s">
        <v>670</v>
      </c>
      <c r="DC216" s="76" t="s">
        <v>671</v>
      </c>
      <c r="DD216" s="76" t="s">
        <v>672</v>
      </c>
      <c r="DE216" s="76" t="s">
        <v>673</v>
      </c>
      <c r="DF216" s="76" t="s">
        <v>674</v>
      </c>
      <c r="DG216" s="76" t="s">
        <v>675</v>
      </c>
      <c r="DH216" s="76" t="s">
        <v>676</v>
      </c>
      <c r="DI216" s="77" t="s">
        <v>677</v>
      </c>
      <c r="DJ216" s="75" t="s">
        <v>678</v>
      </c>
      <c r="DK216" s="76" t="s">
        <v>679</v>
      </c>
      <c r="DL216" s="76" t="s">
        <v>680</v>
      </c>
      <c r="DM216" s="76" t="s">
        <v>681</v>
      </c>
      <c r="DN216" s="76" t="s">
        <v>682</v>
      </c>
      <c r="DO216" s="76" t="s">
        <v>683</v>
      </c>
      <c r="DP216" s="76" t="s">
        <v>684</v>
      </c>
      <c r="DQ216" s="76" t="s">
        <v>685</v>
      </c>
      <c r="DR216" s="76" t="s">
        <v>686</v>
      </c>
      <c r="DS216" s="76" t="s">
        <v>687</v>
      </c>
      <c r="DT216" s="76" t="s">
        <v>688</v>
      </c>
      <c r="DU216" s="77" t="s">
        <v>689</v>
      </c>
      <c r="DV216" s="42" t="s">
        <v>720</v>
      </c>
      <c r="DW216" s="42" t="s">
        <v>721</v>
      </c>
      <c r="DX216" s="42" t="s">
        <v>722</v>
      </c>
      <c r="DY216" s="42" t="s">
        <v>723</v>
      </c>
      <c r="DZ216" s="42" t="s">
        <v>724</v>
      </c>
      <c r="EA216" s="42" t="s">
        <v>725</v>
      </c>
      <c r="EB216" s="42" t="s">
        <v>726</v>
      </c>
      <c r="EC216" s="42" t="s">
        <v>727</v>
      </c>
      <c r="ED216" s="42" t="s">
        <v>728</v>
      </c>
      <c r="EE216" s="42" t="s">
        <v>729</v>
      </c>
      <c r="EF216" s="42" t="s">
        <v>730</v>
      </c>
      <c r="EG216" s="42" t="s">
        <v>731</v>
      </c>
      <c r="EH216" s="393" t="s">
        <v>742</v>
      </c>
      <c r="EI216" s="393" t="s">
        <v>743</v>
      </c>
      <c r="EJ216" s="393" t="s">
        <v>744</v>
      </c>
      <c r="EK216" s="393" t="s">
        <v>745</v>
      </c>
      <c r="EL216" s="393" t="s">
        <v>746</v>
      </c>
      <c r="EM216" s="393" t="s">
        <v>747</v>
      </c>
      <c r="EN216" s="393" t="s">
        <v>748</v>
      </c>
      <c r="EO216" s="393" t="s">
        <v>749</v>
      </c>
      <c r="EP216" s="393" t="s">
        <v>750</v>
      </c>
      <c r="EQ216" s="393" t="s">
        <v>751</v>
      </c>
      <c r="ER216" s="393" t="s">
        <v>752</v>
      </c>
      <c r="ES216" s="393" t="s">
        <v>753</v>
      </c>
      <c r="ET216" s="393" t="s">
        <v>760</v>
      </c>
      <c r="EU216" s="393" t="s">
        <v>761</v>
      </c>
      <c r="EV216" s="393" t="s">
        <v>762</v>
      </c>
      <c r="EW216" s="393" t="s">
        <v>763</v>
      </c>
      <c r="EX216" s="393" t="s">
        <v>764</v>
      </c>
      <c r="EY216" s="393" t="s">
        <v>765</v>
      </c>
      <c r="EZ216" s="393" t="s">
        <v>766</v>
      </c>
      <c r="FA216" s="393" t="s">
        <v>767</v>
      </c>
      <c r="FB216" s="393" t="s">
        <v>768</v>
      </c>
      <c r="FC216" s="393" t="s">
        <v>769</v>
      </c>
      <c r="FD216" s="393" t="s">
        <v>770</v>
      </c>
      <c r="FE216" s="393" t="s">
        <v>771</v>
      </c>
      <c r="FF216" s="393" t="s">
        <v>783</v>
      </c>
      <c r="FG216" s="393" t="s">
        <v>784</v>
      </c>
      <c r="FH216" s="393" t="s">
        <v>785</v>
      </c>
      <c r="FI216" s="393" t="s">
        <v>786</v>
      </c>
      <c r="FJ216" s="393" t="s">
        <v>787</v>
      </c>
      <c r="FK216" s="393" t="s">
        <v>788</v>
      </c>
      <c r="FL216" s="393" t="s">
        <v>789</v>
      </c>
      <c r="FM216" s="393" t="s">
        <v>790</v>
      </c>
      <c r="FN216" s="393" t="s">
        <v>791</v>
      </c>
      <c r="FO216" s="393" t="s">
        <v>792</v>
      </c>
      <c r="FP216" s="393" t="s">
        <v>793</v>
      </c>
      <c r="FQ216" s="393" t="s">
        <v>794</v>
      </c>
      <c r="FS216" s="444"/>
    </row>
    <row r="217" spans="1:175">
      <c r="A217" s="74">
        <v>7</v>
      </c>
      <c r="B217" s="74" t="s">
        <v>96</v>
      </c>
      <c r="D217" s="74" t="str">
        <f t="shared" ref="D217:D225" si="11">+CONCATENATE(D8,"p")</f>
        <v>7p</v>
      </c>
      <c r="E217" s="78" t="s">
        <v>21</v>
      </c>
      <c r="F217" s="104"/>
      <c r="G217" s="105"/>
      <c r="H217" s="105"/>
      <c r="I217" s="105"/>
      <c r="J217" s="105"/>
      <c r="K217" s="105"/>
      <c r="L217" s="105"/>
      <c r="M217" s="105"/>
      <c r="N217" s="105"/>
      <c r="O217" s="105"/>
      <c r="P217" s="105"/>
      <c r="Q217" s="106"/>
      <c r="R217" s="104"/>
      <c r="S217" s="105"/>
      <c r="T217" s="105"/>
      <c r="U217" s="105"/>
      <c r="V217" s="105"/>
      <c r="W217" s="105"/>
      <c r="X217" s="105"/>
      <c r="Y217" s="105"/>
      <c r="Z217" s="105"/>
      <c r="AA217" s="105"/>
      <c r="AB217" s="105"/>
      <c r="AC217" s="106"/>
      <c r="AD217" s="104"/>
      <c r="AE217" s="105"/>
      <c r="AF217" s="105"/>
      <c r="AG217" s="105"/>
      <c r="AH217" s="105"/>
      <c r="AI217" s="105"/>
      <c r="AJ217" s="105"/>
      <c r="AK217" s="105"/>
      <c r="AL217" s="105"/>
      <c r="AM217" s="105"/>
      <c r="AN217" s="105"/>
      <c r="AO217" s="106"/>
      <c r="AP217" s="104"/>
      <c r="AQ217" s="105"/>
      <c r="AR217" s="105"/>
      <c r="AS217" s="105"/>
      <c r="AT217" s="105"/>
      <c r="AU217" s="105"/>
      <c r="AV217" s="105"/>
      <c r="AW217" s="105"/>
      <c r="AX217" s="105"/>
      <c r="AY217" s="105"/>
      <c r="AZ217" s="105"/>
      <c r="BA217" s="106"/>
      <c r="BB217" s="104"/>
      <c r="BC217" s="105"/>
      <c r="BD217" s="105"/>
      <c r="BE217" s="105"/>
      <c r="BF217" s="105"/>
      <c r="BG217" s="105"/>
      <c r="BH217" s="105"/>
      <c r="BI217" s="105"/>
      <c r="BJ217" s="105"/>
      <c r="BK217" s="105"/>
      <c r="BL217" s="105"/>
      <c r="BM217" s="106"/>
      <c r="BN217" s="104"/>
      <c r="BO217" s="105"/>
      <c r="BP217" s="105"/>
      <c r="BQ217" s="105"/>
      <c r="BR217" s="105"/>
      <c r="BS217" s="105"/>
      <c r="BT217" s="105"/>
      <c r="BU217" s="105"/>
      <c r="BV217" s="105"/>
      <c r="BW217" s="105"/>
      <c r="BX217" s="105"/>
      <c r="BY217" s="106"/>
      <c r="BZ217" s="105"/>
      <c r="CA217" s="105"/>
      <c r="CB217" s="105"/>
      <c r="CC217" s="105"/>
      <c r="CD217" s="105"/>
      <c r="CE217" s="105"/>
      <c r="CF217" s="105"/>
      <c r="CG217" s="105"/>
      <c r="CH217" s="105"/>
      <c r="CI217" s="105"/>
      <c r="CJ217" s="105"/>
      <c r="CK217" s="105"/>
      <c r="CL217" s="104"/>
      <c r="CM217" s="105"/>
      <c r="CN217" s="105"/>
      <c r="CO217" s="105"/>
      <c r="CP217" s="105"/>
      <c r="CQ217" s="105"/>
      <c r="CR217" s="105"/>
      <c r="CS217" s="105"/>
      <c r="CT217" s="105"/>
      <c r="CU217" s="105"/>
      <c r="CV217" s="105"/>
      <c r="CW217" s="106"/>
      <c r="CX217" s="104"/>
      <c r="CY217" s="105"/>
      <c r="CZ217" s="105"/>
      <c r="DA217" s="105"/>
      <c r="DB217" s="105"/>
      <c r="DC217" s="105"/>
      <c r="DD217" s="105"/>
      <c r="DE217" s="105"/>
      <c r="DF217" s="105"/>
      <c r="DG217" s="105"/>
      <c r="DH217" s="105"/>
      <c r="DI217" s="106"/>
      <c r="DJ217" s="104">
        <f t="shared" ref="DJ217:DU217" si="12">+DJ218+DJ250+DJ253+DJ256+DJ260</f>
        <v>122551260.24287842</v>
      </c>
      <c r="DK217" s="310">
        <f t="shared" si="12"/>
        <v>136159563.39454627</v>
      </c>
      <c r="DL217" s="105">
        <f t="shared" si="12"/>
        <v>153914910.29907674</v>
      </c>
      <c r="DM217" s="105">
        <f t="shared" si="12"/>
        <v>163708472.43183026</v>
      </c>
      <c r="DN217" s="105">
        <f t="shared" si="12"/>
        <v>156781589.98980972</v>
      </c>
      <c r="DO217" s="105">
        <f t="shared" si="12"/>
        <v>165239010.35287622</v>
      </c>
      <c r="DP217" s="105">
        <f t="shared" si="12"/>
        <v>177558111.71591145</v>
      </c>
      <c r="DQ217" s="105">
        <f t="shared" si="12"/>
        <v>182756941.75310284</v>
      </c>
      <c r="DR217" s="105">
        <f t="shared" si="12"/>
        <v>174439167.43655851</v>
      </c>
      <c r="DS217" s="105">
        <f t="shared" si="12"/>
        <v>168685078.52847385</v>
      </c>
      <c r="DT217" s="105">
        <f t="shared" si="12"/>
        <v>153670608.50422055</v>
      </c>
      <c r="DU217" s="106">
        <f t="shared" si="12"/>
        <v>207796185.84071553</v>
      </c>
      <c r="DV217" s="339">
        <f t="shared" ref="DV217:ES217" si="13">DV218+DV250+DV260</f>
        <v>128850563.59659526</v>
      </c>
      <c r="DW217" s="339">
        <f t="shared" si="13"/>
        <v>146614404.76445901</v>
      </c>
      <c r="DX217" s="339">
        <f t="shared" si="13"/>
        <v>163468653.87502012</v>
      </c>
      <c r="DY217" s="339">
        <f t="shared" si="13"/>
        <v>175371539.58759058</v>
      </c>
      <c r="DZ217" s="339">
        <f t="shared" si="13"/>
        <v>164767421.70767844</v>
      </c>
      <c r="EA217" s="339">
        <f t="shared" si="13"/>
        <v>180014582.75346881</v>
      </c>
      <c r="EB217" s="339">
        <f t="shared" si="13"/>
        <v>195825830.75993624</v>
      </c>
      <c r="EC217" s="339">
        <f t="shared" si="13"/>
        <v>197931941.23618484</v>
      </c>
      <c r="ED217" s="339">
        <f t="shared" si="13"/>
        <v>188242241.54629749</v>
      </c>
      <c r="EE217" s="339">
        <f t="shared" si="13"/>
        <v>198826191.33020011</v>
      </c>
      <c r="EF217" s="339">
        <f t="shared" si="13"/>
        <v>162119388.44968379</v>
      </c>
      <c r="EG217" s="339">
        <f t="shared" si="13"/>
        <v>223583117.22288498</v>
      </c>
      <c r="EH217" s="339">
        <f t="shared" si="13"/>
        <v>109927912.88314301</v>
      </c>
      <c r="EI217" s="339">
        <f t="shared" si="13"/>
        <v>139988884.7104401</v>
      </c>
      <c r="EJ217" s="339">
        <f t="shared" si="13"/>
        <v>168619244.90199408</v>
      </c>
      <c r="EK217" s="339">
        <f t="shared" si="13"/>
        <v>161064908.13011798</v>
      </c>
      <c r="EL217" s="339">
        <f t="shared" si="13"/>
        <v>157187778.36459905</v>
      </c>
      <c r="EM217" s="339">
        <f t="shared" si="13"/>
        <v>173103498.61527026</v>
      </c>
      <c r="EN217" s="339">
        <f t="shared" si="13"/>
        <v>173549199.05869666</v>
      </c>
      <c r="EO217" s="339">
        <f t="shared" si="13"/>
        <v>189139313.24435988</v>
      </c>
      <c r="EP217" s="339">
        <f t="shared" si="13"/>
        <v>182820453.81019896</v>
      </c>
      <c r="EQ217" s="339">
        <f t="shared" si="13"/>
        <v>169544272.17165217</v>
      </c>
      <c r="ER217" s="339">
        <f t="shared" si="13"/>
        <v>161107751.27361044</v>
      </c>
      <c r="ES217" s="339">
        <f t="shared" si="13"/>
        <v>219737269.93309948</v>
      </c>
    </row>
    <row r="218" spans="1:175">
      <c r="B218" s="74">
        <v>71</v>
      </c>
      <c r="D218" s="74" t="str">
        <f t="shared" si="11"/>
        <v>71p</v>
      </c>
      <c r="E218" s="78" t="s">
        <v>23</v>
      </c>
      <c r="F218" s="104"/>
      <c r="G218" s="105"/>
      <c r="H218" s="105"/>
      <c r="I218" s="105"/>
      <c r="J218" s="105"/>
      <c r="K218" s="105"/>
      <c r="L218" s="105"/>
      <c r="M218" s="105"/>
      <c r="N218" s="105"/>
      <c r="O218" s="105"/>
      <c r="P218" s="105"/>
      <c r="Q218" s="106"/>
      <c r="R218" s="104"/>
      <c r="S218" s="105"/>
      <c r="T218" s="105"/>
      <c r="U218" s="105"/>
      <c r="V218" s="105"/>
      <c r="W218" s="105"/>
      <c r="X218" s="105"/>
      <c r="Y218" s="105"/>
      <c r="Z218" s="105"/>
      <c r="AA218" s="105"/>
      <c r="AB218" s="105"/>
      <c r="AC218" s="106"/>
      <c r="AD218" s="104"/>
      <c r="AE218" s="105"/>
      <c r="AF218" s="105"/>
      <c r="AG218" s="105"/>
      <c r="AH218" s="105"/>
      <c r="AI218" s="105"/>
      <c r="AJ218" s="105"/>
      <c r="AK218" s="105"/>
      <c r="AL218" s="105"/>
      <c r="AM218" s="105"/>
      <c r="AN218" s="105"/>
      <c r="AO218" s="106"/>
      <c r="AP218" s="104"/>
      <c r="AQ218" s="105"/>
      <c r="AR218" s="105"/>
      <c r="AS218" s="105"/>
      <c r="AT218" s="105"/>
      <c r="AU218" s="105"/>
      <c r="AV218" s="105"/>
      <c r="AW218" s="105"/>
      <c r="AX218" s="105"/>
      <c r="AY218" s="105"/>
      <c r="AZ218" s="105"/>
      <c r="BA218" s="106"/>
      <c r="BB218" s="104"/>
      <c r="BC218" s="105"/>
      <c r="BD218" s="105"/>
      <c r="BE218" s="105"/>
      <c r="BF218" s="105"/>
      <c r="BG218" s="105"/>
      <c r="BH218" s="105"/>
      <c r="BI218" s="105"/>
      <c r="BJ218" s="105"/>
      <c r="BK218" s="105"/>
      <c r="BL218" s="105"/>
      <c r="BM218" s="106"/>
      <c r="BN218" s="104"/>
      <c r="BO218" s="105"/>
      <c r="BP218" s="105"/>
      <c r="BQ218" s="105"/>
      <c r="BR218" s="105"/>
      <c r="BS218" s="105"/>
      <c r="BT218" s="105"/>
      <c r="BU218" s="105"/>
      <c r="BV218" s="105"/>
      <c r="BW218" s="105"/>
      <c r="BX218" s="105"/>
      <c r="BY218" s="106"/>
      <c r="BZ218" s="105"/>
      <c r="CA218" s="105"/>
      <c r="CB218" s="105"/>
      <c r="CC218" s="105"/>
      <c r="CD218" s="105"/>
      <c r="CE218" s="105"/>
      <c r="CF218" s="105"/>
      <c r="CG218" s="105"/>
      <c r="CH218" s="105"/>
      <c r="CI218" s="105"/>
      <c r="CJ218" s="105"/>
      <c r="CK218" s="105"/>
      <c r="CL218" s="104"/>
      <c r="CM218" s="105"/>
      <c r="CN218" s="105"/>
      <c r="CO218" s="105"/>
      <c r="CP218" s="105"/>
      <c r="CQ218" s="105"/>
      <c r="CR218" s="105"/>
      <c r="CS218" s="105"/>
      <c r="CT218" s="105"/>
      <c r="CU218" s="105"/>
      <c r="CV218" s="105"/>
      <c r="CW218" s="106"/>
      <c r="CX218" s="104"/>
      <c r="CY218" s="105"/>
      <c r="CZ218" s="105"/>
      <c r="DA218" s="105"/>
      <c r="DB218" s="105"/>
      <c r="DC218" s="105"/>
      <c r="DD218" s="105"/>
      <c r="DE218" s="105"/>
      <c r="DF218" s="105"/>
      <c r="DG218" s="105"/>
      <c r="DH218" s="105"/>
      <c r="DI218" s="106"/>
      <c r="DJ218" s="104">
        <f>+DJ219+DJ228+DJ233+DJ238+DJ245</f>
        <v>69456510.490523219</v>
      </c>
      <c r="DK218" s="310">
        <v>82479571.834897548</v>
      </c>
      <c r="DL218" s="105">
        <v>100634143.85280967</v>
      </c>
      <c r="DM218" s="105">
        <v>109932650.07040924</v>
      </c>
      <c r="DN218" s="105">
        <v>103512228.88552798</v>
      </c>
      <c r="DO218" s="105">
        <v>111657698.38804626</v>
      </c>
      <c r="DP218" s="105">
        <v>123483460.27797908</v>
      </c>
      <c r="DQ218" s="105">
        <v>129333860.10620658</v>
      </c>
      <c r="DR218" s="105">
        <v>120724593.50129175</v>
      </c>
      <c r="DS218" s="105">
        <v>114795563.81554148</v>
      </c>
      <c r="DT218" s="105">
        <v>99036019.752471685</v>
      </c>
      <c r="DU218" s="106">
        <v>152467092.98815972</v>
      </c>
      <c r="DV218" s="339">
        <f t="shared" ref="DV218:ES218" si="14">DV219+DV228+DV233+DV238+DV245+DV253+DV256</f>
        <v>73254807.508548588</v>
      </c>
      <c r="DW218" s="339">
        <f t="shared" si="14"/>
        <v>91018648.676412344</v>
      </c>
      <c r="DX218" s="339">
        <f t="shared" si="14"/>
        <v>107872897.78697345</v>
      </c>
      <c r="DY218" s="339">
        <f t="shared" si="14"/>
        <v>119775783.49954391</v>
      </c>
      <c r="DZ218" s="339">
        <f t="shared" si="14"/>
        <v>109171665.61963177</v>
      </c>
      <c r="EA218" s="339">
        <f t="shared" si="14"/>
        <v>124418826.66542214</v>
      </c>
      <c r="EB218" s="339">
        <f t="shared" si="14"/>
        <v>140230074.67188957</v>
      </c>
      <c r="EC218" s="339">
        <f t="shared" si="14"/>
        <v>142336185.14813817</v>
      </c>
      <c r="ED218" s="339">
        <f t="shared" si="14"/>
        <v>132646485.45825082</v>
      </c>
      <c r="EE218" s="339">
        <f t="shared" si="14"/>
        <v>143230435.24215344</v>
      </c>
      <c r="EF218" s="339">
        <f t="shared" si="14"/>
        <v>106523632.36163713</v>
      </c>
      <c r="EG218" s="339">
        <f t="shared" si="14"/>
        <v>167987361.13483831</v>
      </c>
      <c r="EH218" s="339">
        <f t="shared" si="14"/>
        <v>72080094.246903852</v>
      </c>
      <c r="EI218" s="339">
        <f t="shared" si="14"/>
        <v>102141066.07420093</v>
      </c>
      <c r="EJ218" s="339">
        <f t="shared" si="14"/>
        <v>130771426.26575491</v>
      </c>
      <c r="EK218" s="339">
        <f t="shared" si="14"/>
        <v>123217089.49387881</v>
      </c>
      <c r="EL218" s="339">
        <f t="shared" si="14"/>
        <v>119339959.72835988</v>
      </c>
      <c r="EM218" s="339">
        <f t="shared" si="14"/>
        <v>135255679.97903109</v>
      </c>
      <c r="EN218" s="339">
        <f t="shared" si="14"/>
        <v>135701380.42245749</v>
      </c>
      <c r="EO218" s="339">
        <f t="shared" si="14"/>
        <v>151291494.60812071</v>
      </c>
      <c r="EP218" s="339">
        <f t="shared" si="14"/>
        <v>144972635.17395979</v>
      </c>
      <c r="EQ218" s="339">
        <f t="shared" si="14"/>
        <v>131696453.535413</v>
      </c>
      <c r="ER218" s="339">
        <f t="shared" si="14"/>
        <v>123259932.63737127</v>
      </c>
      <c r="ES218" s="339">
        <f t="shared" si="14"/>
        <v>181889451.29686031</v>
      </c>
    </row>
    <row r="219" spans="1:175" s="9" customFormat="1">
      <c r="A219" s="139"/>
      <c r="B219" s="139"/>
      <c r="C219" s="139">
        <v>711</v>
      </c>
      <c r="D219" s="139" t="str">
        <f t="shared" si="11"/>
        <v>711p</v>
      </c>
      <c r="E219" s="140" t="s">
        <v>25</v>
      </c>
      <c r="F219" s="141"/>
      <c r="G219" s="142"/>
      <c r="H219" s="142"/>
      <c r="I219" s="142"/>
      <c r="J219" s="142"/>
      <c r="K219" s="142"/>
      <c r="L219" s="142"/>
      <c r="M219" s="142"/>
      <c r="N219" s="142"/>
      <c r="O219" s="142"/>
      <c r="P219" s="142"/>
      <c r="Q219" s="143"/>
      <c r="R219" s="141"/>
      <c r="S219" s="142"/>
      <c r="T219" s="142"/>
      <c r="U219" s="142"/>
      <c r="V219" s="142"/>
      <c r="W219" s="142"/>
      <c r="X219" s="142"/>
      <c r="Y219" s="142"/>
      <c r="Z219" s="142"/>
      <c r="AA219" s="142"/>
      <c r="AB219" s="142"/>
      <c r="AC219" s="143"/>
      <c r="AD219" s="141"/>
      <c r="AE219" s="142"/>
      <c r="AF219" s="142"/>
      <c r="AG219" s="142"/>
      <c r="AH219" s="142"/>
      <c r="AI219" s="142"/>
      <c r="AJ219" s="142"/>
      <c r="AK219" s="142"/>
      <c r="AL219" s="142"/>
      <c r="AM219" s="142"/>
      <c r="AN219" s="142"/>
      <c r="AO219" s="143"/>
      <c r="AP219" s="141"/>
      <c r="AQ219" s="142"/>
      <c r="AR219" s="142"/>
      <c r="AS219" s="142"/>
      <c r="AT219" s="142"/>
      <c r="AU219" s="142"/>
      <c r="AV219" s="142"/>
      <c r="AW219" s="142"/>
      <c r="AX219" s="142"/>
      <c r="AY219" s="142"/>
      <c r="AZ219" s="142"/>
      <c r="BA219" s="143"/>
      <c r="BB219" s="141"/>
      <c r="BC219" s="142"/>
      <c r="BD219" s="142"/>
      <c r="BE219" s="142"/>
      <c r="BF219" s="142"/>
      <c r="BG219" s="142"/>
      <c r="BH219" s="142"/>
      <c r="BI219" s="142"/>
      <c r="BJ219" s="142"/>
      <c r="BK219" s="142"/>
      <c r="BL219" s="142"/>
      <c r="BM219" s="143"/>
      <c r="BN219" s="141"/>
      <c r="BO219" s="142"/>
      <c r="BP219" s="142"/>
      <c r="BQ219" s="142"/>
      <c r="BR219" s="142"/>
      <c r="BS219" s="142"/>
      <c r="BT219" s="142"/>
      <c r="BU219" s="142"/>
      <c r="BV219" s="142"/>
      <c r="BW219" s="142"/>
      <c r="BX219" s="142"/>
      <c r="BY219" s="143"/>
      <c r="BZ219" s="142"/>
      <c r="CA219" s="142"/>
      <c r="CB219" s="142"/>
      <c r="CC219" s="142"/>
      <c r="CD219" s="142"/>
      <c r="CE219" s="142"/>
      <c r="CF219" s="142"/>
      <c r="CG219" s="142"/>
      <c r="CH219" s="142"/>
      <c r="CI219" s="142"/>
      <c r="CJ219" s="142"/>
      <c r="CK219" s="142"/>
      <c r="CL219" s="141">
        <f t="shared" ref="CL219:CX219" si="15">+SUM(CL220:CL227)</f>
        <v>41686253.110737316</v>
      </c>
      <c r="CM219" s="142">
        <f t="shared" si="15"/>
        <v>40855853.79586979</v>
      </c>
      <c r="CN219" s="142">
        <f t="shared" si="15"/>
        <v>48871129.289274208</v>
      </c>
      <c r="CO219" s="142">
        <f t="shared" si="15"/>
        <v>63044978.667560622</v>
      </c>
      <c r="CP219" s="142">
        <f t="shared" si="15"/>
        <v>59903018.246625409</v>
      </c>
      <c r="CQ219" s="142">
        <f t="shared" si="15"/>
        <v>65474825.471494481</v>
      </c>
      <c r="CR219" s="142">
        <f t="shared" si="15"/>
        <v>71410525.13479729</v>
      </c>
      <c r="CS219" s="142">
        <f t="shared" si="15"/>
        <v>66453623.073847495</v>
      </c>
      <c r="CT219" s="142">
        <f t="shared" si="15"/>
        <v>65790416.568190843</v>
      </c>
      <c r="CU219" s="142">
        <f t="shared" si="15"/>
        <v>63302926.264795646</v>
      </c>
      <c r="CV219" s="142">
        <f t="shared" si="15"/>
        <v>56224451.677824281</v>
      </c>
      <c r="CW219" s="143">
        <f t="shared" si="15"/>
        <v>57412527.94082702</v>
      </c>
      <c r="CX219" s="141">
        <f t="shared" si="15"/>
        <v>46630073.989835031</v>
      </c>
      <c r="CY219" s="142">
        <f t="shared" ref="CY219:DI219" si="16">+SUM(CY220:CY227)</f>
        <v>47737456.241611488</v>
      </c>
      <c r="CZ219" s="142">
        <f t="shared" si="16"/>
        <v>55661924.949411348</v>
      </c>
      <c r="DA219" s="142">
        <f t="shared" si="16"/>
        <v>73380169.878103226</v>
      </c>
      <c r="DB219" s="142">
        <f t="shared" si="16"/>
        <v>63336581.53084594</v>
      </c>
      <c r="DC219" s="142">
        <f t="shared" si="16"/>
        <v>68150867.818816096</v>
      </c>
      <c r="DD219" s="142">
        <f t="shared" si="16"/>
        <v>80502115.642067581</v>
      </c>
      <c r="DE219" s="142">
        <f t="shared" si="16"/>
        <v>83661776.550335452</v>
      </c>
      <c r="DF219" s="142">
        <f t="shared" si="16"/>
        <v>77286158.272165686</v>
      </c>
      <c r="DG219" s="142">
        <f t="shared" si="16"/>
        <v>64936637.53359136</v>
      </c>
      <c r="DH219" s="142">
        <f t="shared" si="16"/>
        <v>59626792.723406494</v>
      </c>
      <c r="DI219" s="143">
        <f t="shared" si="16"/>
        <v>76918346.229341179</v>
      </c>
      <c r="DJ219" s="141">
        <f>+SUM(DJ220:DJ227)</f>
        <v>47438461.833814912</v>
      </c>
      <c r="DK219" s="324">
        <f t="shared" ref="DK219:DU219" si="17">+SUM(DK220:DK227)</f>
        <v>48051254.173922725</v>
      </c>
      <c r="DL219" s="142">
        <f t="shared" si="17"/>
        <v>68643020.701511934</v>
      </c>
      <c r="DM219" s="142">
        <f t="shared" si="17"/>
        <v>74644324.702040896</v>
      </c>
      <c r="DN219" s="142">
        <f t="shared" si="17"/>
        <v>62371540.361953884</v>
      </c>
      <c r="DO219" s="142">
        <f t="shared" si="17"/>
        <v>70088728.880090371</v>
      </c>
      <c r="DP219" s="142">
        <f t="shared" si="17"/>
        <v>83389342.293927491</v>
      </c>
      <c r="DQ219" s="142">
        <f t="shared" si="17"/>
        <v>87963080.772664562</v>
      </c>
      <c r="DR219" s="142">
        <f t="shared" si="17"/>
        <v>80794946.466777354</v>
      </c>
      <c r="DS219" s="142">
        <f t="shared" si="17"/>
        <v>70587663.849750429</v>
      </c>
      <c r="DT219" s="142">
        <f t="shared" si="17"/>
        <v>60436221.191738874</v>
      </c>
      <c r="DU219" s="143">
        <f t="shared" si="17"/>
        <v>78264034.341148108</v>
      </c>
      <c r="DV219" s="340">
        <f>SUM(DV220:DV227)</f>
        <v>48519296.02748242</v>
      </c>
      <c r="DW219" s="340">
        <f t="shared" ref="DW219:ES219" si="18">SUM(DW220:DW227)</f>
        <v>51347232.904158622</v>
      </c>
      <c r="DX219" s="340">
        <f t="shared" si="18"/>
        <v>65011100.969904706</v>
      </c>
      <c r="DY219" s="340">
        <f t="shared" si="18"/>
        <v>75093253.280867532</v>
      </c>
      <c r="DZ219" s="340">
        <f t="shared" si="18"/>
        <v>64376516.948674828</v>
      </c>
      <c r="EA219" s="340">
        <f t="shared" si="18"/>
        <v>71906788.704869837</v>
      </c>
      <c r="EB219" s="340">
        <f t="shared" si="18"/>
        <v>84224318.482175812</v>
      </c>
      <c r="EC219" s="340">
        <f t="shared" si="18"/>
        <v>88333743.072993502</v>
      </c>
      <c r="ED219" s="340">
        <f t="shared" si="18"/>
        <v>82494871.783352494</v>
      </c>
      <c r="EE219" s="340">
        <f t="shared" si="18"/>
        <v>82511282.288320467</v>
      </c>
      <c r="EF219" s="340">
        <f t="shared" si="18"/>
        <v>60879285.246393085</v>
      </c>
      <c r="EG219" s="340">
        <f t="shared" si="18"/>
        <v>73552702.357222885</v>
      </c>
      <c r="EH219" s="340">
        <f>SUM(EH220:EH227)</f>
        <v>53393011.197744071</v>
      </c>
      <c r="EI219" s="340">
        <f t="shared" si="18"/>
        <v>59298498.751362592</v>
      </c>
      <c r="EJ219" s="340">
        <f t="shared" si="18"/>
        <v>79240240.613968194</v>
      </c>
      <c r="EK219" s="340">
        <f t="shared" si="18"/>
        <v>76769826.71535778</v>
      </c>
      <c r="EL219" s="340">
        <f t="shared" si="18"/>
        <v>72284574.424425364</v>
      </c>
      <c r="EM219" s="340">
        <f t="shared" si="18"/>
        <v>82867820.454024225</v>
      </c>
      <c r="EN219" s="340">
        <f t="shared" si="18"/>
        <v>90215653.451355755</v>
      </c>
      <c r="EO219" s="340">
        <f t="shared" si="18"/>
        <v>102091916.6793773</v>
      </c>
      <c r="EP219" s="340">
        <f t="shared" si="18"/>
        <v>90311561.121648863</v>
      </c>
      <c r="EQ219" s="340">
        <f t="shared" si="18"/>
        <v>81590409.643190965</v>
      </c>
      <c r="ER219" s="340">
        <f t="shared" si="18"/>
        <v>71104013.719024956</v>
      </c>
      <c r="ES219" s="340">
        <f t="shared" si="18"/>
        <v>85109067.493094087</v>
      </c>
      <c r="ET219" s="404">
        <v>60295851.510000005</v>
      </c>
      <c r="EU219" s="404">
        <v>64797597.330000006</v>
      </c>
      <c r="EV219" s="404">
        <v>89261850.609999985</v>
      </c>
      <c r="EW219" s="404">
        <v>97799793.080000013</v>
      </c>
      <c r="EX219" s="404">
        <v>90553351.069999993</v>
      </c>
      <c r="EY219" s="404">
        <v>87503254.430000007</v>
      </c>
      <c r="EZ219" s="404">
        <v>99397799.482830197</v>
      </c>
      <c r="FA219" s="404">
        <v>110357770.3498607</v>
      </c>
      <c r="FB219" s="404">
        <v>102093047.15872496</v>
      </c>
      <c r="FC219" s="404">
        <v>95698512.829288453</v>
      </c>
      <c r="FD219" s="404">
        <v>82424829.046484277</v>
      </c>
      <c r="FE219" s="404">
        <v>98213532.499999791</v>
      </c>
      <c r="FF219" s="445">
        <v>66350952.18828921</v>
      </c>
      <c r="FG219" s="445">
        <v>66472981.942397669</v>
      </c>
      <c r="FH219" s="445">
        <v>93002932.070390105</v>
      </c>
      <c r="FI219" s="445">
        <v>102239095.0183354</v>
      </c>
      <c r="FJ219" s="445">
        <v>94699693.448994264</v>
      </c>
      <c r="FK219" s="445">
        <v>91492613.061199591</v>
      </c>
      <c r="FL219" s="445">
        <v>112923554.20062464</v>
      </c>
      <c r="FM219" s="445">
        <v>113143297.77609694</v>
      </c>
      <c r="FN219" s="445">
        <v>103026361.00846727</v>
      </c>
      <c r="FO219" s="445">
        <v>93606542.740928665</v>
      </c>
      <c r="FP219" s="445">
        <v>84962600.741949648</v>
      </c>
      <c r="FQ219" s="445">
        <v>93740018.517628297</v>
      </c>
    </row>
    <row r="220" spans="1:175">
      <c r="D220" s="74" t="str">
        <f t="shared" si="11"/>
        <v>7111p</v>
      </c>
      <c r="E220" s="78" t="s">
        <v>27</v>
      </c>
      <c r="F220" s="104"/>
      <c r="G220" s="105"/>
      <c r="H220" s="105"/>
      <c r="I220" s="105"/>
      <c r="J220" s="105"/>
      <c r="K220" s="105"/>
      <c r="L220" s="105"/>
      <c r="M220" s="105"/>
      <c r="N220" s="105"/>
      <c r="O220" s="105"/>
      <c r="P220" s="105"/>
      <c r="Q220" s="106"/>
      <c r="R220" s="104"/>
      <c r="S220" s="105"/>
      <c r="T220" s="105"/>
      <c r="U220" s="105"/>
      <c r="V220" s="105"/>
      <c r="W220" s="105"/>
      <c r="X220" s="105"/>
      <c r="Y220" s="105"/>
      <c r="Z220" s="105"/>
      <c r="AA220" s="105"/>
      <c r="AB220" s="105"/>
      <c r="AC220" s="106"/>
      <c r="AD220" s="104"/>
      <c r="AE220" s="105"/>
      <c r="AF220" s="105"/>
      <c r="AG220" s="105"/>
      <c r="AH220" s="105"/>
      <c r="AI220" s="105"/>
      <c r="AJ220" s="105"/>
      <c r="AK220" s="105"/>
      <c r="AL220" s="105"/>
      <c r="AM220" s="105"/>
      <c r="AN220" s="105"/>
      <c r="AO220" s="106"/>
      <c r="AP220" s="104"/>
      <c r="AQ220" s="105"/>
      <c r="AR220" s="105"/>
      <c r="AS220" s="105"/>
      <c r="AT220" s="105"/>
      <c r="AU220" s="105"/>
      <c r="AV220" s="105"/>
      <c r="AW220" s="105"/>
      <c r="AX220" s="105"/>
      <c r="AY220" s="105"/>
      <c r="AZ220" s="105"/>
      <c r="BA220" s="106"/>
      <c r="BB220" s="104"/>
      <c r="BC220" s="105"/>
      <c r="BD220" s="105"/>
      <c r="BE220" s="105"/>
      <c r="BF220" s="105"/>
      <c r="BG220" s="105"/>
      <c r="BH220" s="105"/>
      <c r="BI220" s="105"/>
      <c r="BJ220" s="105"/>
      <c r="BK220" s="105"/>
      <c r="BL220" s="105"/>
      <c r="BM220" s="106"/>
      <c r="BN220" s="104"/>
      <c r="BO220" s="105"/>
      <c r="BP220" s="105"/>
      <c r="BQ220" s="105"/>
      <c r="BR220" s="105"/>
      <c r="BS220" s="105"/>
      <c r="BT220" s="105"/>
      <c r="BU220" s="105"/>
      <c r="BV220" s="105"/>
      <c r="BW220" s="105"/>
      <c r="BX220" s="105"/>
      <c r="BY220" s="106"/>
      <c r="BZ220" s="105"/>
      <c r="CA220" s="105"/>
      <c r="CB220" s="105"/>
      <c r="CC220" s="105"/>
      <c r="CD220" s="105"/>
      <c r="CE220" s="105"/>
      <c r="CF220" s="105"/>
      <c r="CG220" s="105"/>
      <c r="CH220" s="105"/>
      <c r="CI220" s="105"/>
      <c r="CJ220" s="105"/>
      <c r="CK220" s="105"/>
      <c r="CL220" s="104">
        <v>2820446.8223670614</v>
      </c>
      <c r="CM220" s="105">
        <v>5820928.5775817595</v>
      </c>
      <c r="CN220" s="105">
        <v>6919198.0351699237</v>
      </c>
      <c r="CO220" s="105">
        <v>7408525.4606941696</v>
      </c>
      <c r="CP220" s="105">
        <v>7204484.0505127097</v>
      </c>
      <c r="CQ220" s="105">
        <v>6466633.4408446904</v>
      </c>
      <c r="CR220" s="105">
        <v>8521641.6469569467</v>
      </c>
      <c r="CS220" s="105">
        <v>9664205.1361650527</v>
      </c>
      <c r="CT220" s="105">
        <v>6815248.5982489977</v>
      </c>
      <c r="CU220" s="105">
        <v>9471655.9367153402</v>
      </c>
      <c r="CV220" s="105">
        <v>8042875.0851052543</v>
      </c>
      <c r="CW220" s="106">
        <v>11726411.550236525</v>
      </c>
      <c r="CX220" s="104">
        <v>5536823.9639416989</v>
      </c>
      <c r="CY220" s="105">
        <v>6603739.6076103738</v>
      </c>
      <c r="CZ220" s="105">
        <v>6676953.4988943152</v>
      </c>
      <c r="DA220" s="105">
        <v>6906912.5782146342</v>
      </c>
      <c r="DB220" s="105">
        <v>7747493.2498942278</v>
      </c>
      <c r="DC220" s="105">
        <v>6933974.2607370922</v>
      </c>
      <c r="DD220" s="105">
        <v>7575525.125533646</v>
      </c>
      <c r="DE220" s="105">
        <v>8718912.6885207817</v>
      </c>
      <c r="DF220" s="105">
        <v>9058811.9435250778</v>
      </c>
      <c r="DG220" s="105">
        <v>7322217.3457894176</v>
      </c>
      <c r="DH220" s="105">
        <v>7332731.8430695906</v>
      </c>
      <c r="DI220" s="106">
        <v>15597558.508764038</v>
      </c>
      <c r="DJ220" s="104">
        <v>3573995.3554284605</v>
      </c>
      <c r="DK220" s="310">
        <v>6873843.9545441465</v>
      </c>
      <c r="DL220" s="105">
        <v>8628957.8256391361</v>
      </c>
      <c r="DM220" s="105">
        <v>8483434.6457901541</v>
      </c>
      <c r="DN220" s="105">
        <v>9434922.5878236145</v>
      </c>
      <c r="DO220" s="105">
        <v>8991934.6560795475</v>
      </c>
      <c r="DP220" s="105">
        <v>9046366.0797531549</v>
      </c>
      <c r="DQ220" s="105">
        <v>9922440.3850700893</v>
      </c>
      <c r="DR220" s="105">
        <v>9246654.8577025365</v>
      </c>
      <c r="DS220" s="105">
        <v>8428028.1672596131</v>
      </c>
      <c r="DT220" s="105">
        <v>8212187.9289413234</v>
      </c>
      <c r="DU220" s="106">
        <v>17086876.381307587</v>
      </c>
      <c r="DV220" s="339">
        <v>3256274.170259011</v>
      </c>
      <c r="DW220" s="339">
        <v>6307067.1265346296</v>
      </c>
      <c r="DX220" s="339">
        <v>7185867.0962893497</v>
      </c>
      <c r="DY220" s="339">
        <v>7337843.0794201987</v>
      </c>
      <c r="DZ220" s="339">
        <v>7549134.215325322</v>
      </c>
      <c r="EA220" s="339">
        <v>7983088.0958320322</v>
      </c>
      <c r="EB220" s="339">
        <v>8209438.0719818696</v>
      </c>
      <c r="EC220" s="339">
        <v>8656256.586545825</v>
      </c>
      <c r="ED220" s="339">
        <v>8265680.3878533607</v>
      </c>
      <c r="EE220" s="339">
        <v>10422468.304093841</v>
      </c>
      <c r="EF220" s="339">
        <v>9053001.7482958268</v>
      </c>
      <c r="EG220" s="339">
        <v>14496765.94178308</v>
      </c>
      <c r="EH220" s="339">
        <v>3445730.68</v>
      </c>
      <c r="EI220" s="337">
        <v>9145427.7004242092</v>
      </c>
      <c r="EJ220" s="337">
        <v>10121749.817724096</v>
      </c>
      <c r="EK220" s="337">
        <v>8543881.1088797171</v>
      </c>
      <c r="EL220" s="337">
        <v>8733654.6548668258</v>
      </c>
      <c r="EM220" s="337">
        <v>9954508.8904511016</v>
      </c>
      <c r="EN220" s="337">
        <v>12848847.212564949</v>
      </c>
      <c r="EO220" s="337">
        <v>11972281.172638645</v>
      </c>
      <c r="EP220" s="337">
        <v>12910432.881604763</v>
      </c>
      <c r="EQ220" s="337">
        <v>10424403.066179592</v>
      </c>
      <c r="ER220" s="337">
        <v>8922339.2000792101</v>
      </c>
      <c r="ES220" s="337">
        <v>18560135.152000677</v>
      </c>
      <c r="ET220" s="41">
        <v>3496624.83</v>
      </c>
      <c r="EU220" s="41">
        <v>8897390.9499999993</v>
      </c>
      <c r="EV220" s="41">
        <v>10001520.890000001</v>
      </c>
      <c r="EW220" s="41">
        <v>9899613.5099999998</v>
      </c>
      <c r="EX220" s="41">
        <v>10330673.77</v>
      </c>
      <c r="EY220" s="41">
        <v>10475384.99</v>
      </c>
      <c r="EZ220" s="41">
        <v>11459377.222866835</v>
      </c>
      <c r="FA220" s="41">
        <v>11349599.062734554</v>
      </c>
      <c r="FB220" s="41">
        <v>10410490.432834331</v>
      </c>
      <c r="FC220" s="41">
        <v>11079108.171049241</v>
      </c>
      <c r="FD220" s="41">
        <v>8309878.0236359257</v>
      </c>
      <c r="FE220" s="41">
        <v>15650000.315266687</v>
      </c>
      <c r="FF220" s="41">
        <v>3652899.4658571309</v>
      </c>
      <c r="FG220" s="41">
        <v>8022759.2428831048</v>
      </c>
      <c r="FH220" s="41">
        <v>9018350.9541227892</v>
      </c>
      <c r="FI220" s="41">
        <v>8926461.2777662594</v>
      </c>
      <c r="FJ220" s="41">
        <v>9315147.433583051</v>
      </c>
      <c r="FK220" s="41">
        <v>9445633.2450224012</v>
      </c>
      <c r="FL220" s="41">
        <v>10205937.595552938</v>
      </c>
      <c r="FM220" s="41">
        <v>10123433.296484467</v>
      </c>
      <c r="FN220" s="41">
        <v>8654681.0736119766</v>
      </c>
      <c r="FO220" s="41">
        <v>9265743.8443470914</v>
      </c>
      <c r="FP220" s="41">
        <v>9472310.2676257156</v>
      </c>
      <c r="FQ220" s="41">
        <v>16517258.248203963</v>
      </c>
    </row>
    <row r="221" spans="1:175">
      <c r="D221" s="74" t="str">
        <f t="shared" si="11"/>
        <v>7112p</v>
      </c>
      <c r="E221" s="78" t="s">
        <v>29</v>
      </c>
      <c r="F221" s="104"/>
      <c r="G221" s="105"/>
      <c r="H221" s="105"/>
      <c r="I221" s="105"/>
      <c r="J221" s="105"/>
      <c r="K221" s="105"/>
      <c r="L221" s="105"/>
      <c r="M221" s="105"/>
      <c r="N221" s="105"/>
      <c r="O221" s="105"/>
      <c r="P221" s="105"/>
      <c r="Q221" s="106"/>
      <c r="R221" s="104"/>
      <c r="S221" s="105"/>
      <c r="T221" s="105"/>
      <c r="U221" s="105"/>
      <c r="V221" s="105"/>
      <c r="W221" s="105"/>
      <c r="X221" s="105"/>
      <c r="Y221" s="105"/>
      <c r="Z221" s="105"/>
      <c r="AA221" s="105"/>
      <c r="AB221" s="105"/>
      <c r="AC221" s="106"/>
      <c r="AD221" s="104"/>
      <c r="AE221" s="105"/>
      <c r="AF221" s="105"/>
      <c r="AG221" s="105"/>
      <c r="AH221" s="105"/>
      <c r="AI221" s="105"/>
      <c r="AJ221" s="105"/>
      <c r="AK221" s="105"/>
      <c r="AL221" s="105"/>
      <c r="AM221" s="105"/>
      <c r="AN221" s="105"/>
      <c r="AO221" s="106"/>
      <c r="AP221" s="104"/>
      <c r="AQ221" s="105"/>
      <c r="AR221" s="105"/>
      <c r="AS221" s="105"/>
      <c r="AT221" s="105"/>
      <c r="AU221" s="105"/>
      <c r="AV221" s="105"/>
      <c r="AW221" s="105"/>
      <c r="AX221" s="105"/>
      <c r="AY221" s="105"/>
      <c r="AZ221" s="105"/>
      <c r="BA221" s="106"/>
      <c r="BB221" s="104"/>
      <c r="BC221" s="105"/>
      <c r="BD221" s="105"/>
      <c r="BE221" s="105"/>
      <c r="BF221" s="105"/>
      <c r="BG221" s="105"/>
      <c r="BH221" s="105"/>
      <c r="BI221" s="105"/>
      <c r="BJ221" s="105"/>
      <c r="BK221" s="105"/>
      <c r="BL221" s="105"/>
      <c r="BM221" s="106"/>
      <c r="BN221" s="104"/>
      <c r="BO221" s="105"/>
      <c r="BP221" s="105"/>
      <c r="BQ221" s="105"/>
      <c r="BR221" s="105"/>
      <c r="BS221" s="105"/>
      <c r="BT221" s="105"/>
      <c r="BU221" s="105"/>
      <c r="BV221" s="105"/>
      <c r="BW221" s="105"/>
      <c r="BX221" s="105"/>
      <c r="BY221" s="106"/>
      <c r="BZ221" s="105"/>
      <c r="CA221" s="105"/>
      <c r="CB221" s="105"/>
      <c r="CC221" s="105"/>
      <c r="CD221" s="105"/>
      <c r="CE221" s="105"/>
      <c r="CF221" s="105"/>
      <c r="CG221" s="105"/>
      <c r="CH221" s="105"/>
      <c r="CI221" s="105"/>
      <c r="CJ221" s="105"/>
      <c r="CK221" s="105"/>
      <c r="CL221" s="104">
        <v>579786.54478696431</v>
      </c>
      <c r="CM221" s="105">
        <v>515115.82451773522</v>
      </c>
      <c r="CN221" s="105">
        <v>4474685.1189596485</v>
      </c>
      <c r="CO221" s="105">
        <v>12488272.478114691</v>
      </c>
      <c r="CP221" s="105">
        <v>3690917.0906183273</v>
      </c>
      <c r="CQ221" s="105">
        <v>4274773.0439898577</v>
      </c>
      <c r="CR221" s="105">
        <v>3994418.0701162638</v>
      </c>
      <c r="CS221" s="105">
        <v>3426415.4173260536</v>
      </c>
      <c r="CT221" s="105">
        <v>2644519.6751525379</v>
      </c>
      <c r="CU221" s="105">
        <v>1873134.4055505693</v>
      </c>
      <c r="CV221" s="105">
        <v>1099856.2789091328</v>
      </c>
      <c r="CW221" s="106">
        <v>2871073.2358503304</v>
      </c>
      <c r="CX221" s="104">
        <v>542155.32839785819</v>
      </c>
      <c r="CY221" s="105">
        <v>1152750.3872009208</v>
      </c>
      <c r="CZ221" s="105">
        <v>5559762.3725619148</v>
      </c>
      <c r="DA221" s="105">
        <v>16167122.137942558</v>
      </c>
      <c r="DB221" s="105">
        <v>3342015.3051073127</v>
      </c>
      <c r="DC221" s="105">
        <v>3973142.0907613225</v>
      </c>
      <c r="DD221" s="105">
        <v>4224224.6269917246</v>
      </c>
      <c r="DE221" s="105">
        <v>3100839.337515357</v>
      </c>
      <c r="DF221" s="105">
        <v>2550420.1743935719</v>
      </c>
      <c r="DG221" s="105">
        <v>1409658.4171760734</v>
      </c>
      <c r="DH221" s="105">
        <v>1236078.5708177544</v>
      </c>
      <c r="DI221" s="106">
        <v>1137472.7826346306</v>
      </c>
      <c r="DJ221" s="104">
        <v>932399.70044660708</v>
      </c>
      <c r="DK221" s="310">
        <v>960648.1117244123</v>
      </c>
      <c r="DL221" s="105">
        <v>11938576.266732469</v>
      </c>
      <c r="DM221" s="105">
        <v>12301967.31174976</v>
      </c>
      <c r="DN221" s="105">
        <v>2674098.0198717569</v>
      </c>
      <c r="DO221" s="105">
        <v>3180140.852284038</v>
      </c>
      <c r="DP221" s="105">
        <v>5395660.7985904692</v>
      </c>
      <c r="DQ221" s="105">
        <v>2863130.1493314239</v>
      </c>
      <c r="DR221" s="105">
        <v>2353497.2340047848</v>
      </c>
      <c r="DS221" s="105">
        <v>1665538.328390266</v>
      </c>
      <c r="DT221" s="105">
        <v>862427.72685132292</v>
      </c>
      <c r="DU221" s="106">
        <v>1507473.9400802045</v>
      </c>
      <c r="DV221" s="339">
        <v>879216.6252275107</v>
      </c>
      <c r="DW221" s="339">
        <v>978704.97459082201</v>
      </c>
      <c r="DX221" s="339">
        <v>9565619.7261311747</v>
      </c>
      <c r="DY221" s="339">
        <v>14480647.367470991</v>
      </c>
      <c r="DZ221" s="339">
        <v>2750731.3293431252</v>
      </c>
      <c r="EA221" s="339">
        <v>3704741.9987834813</v>
      </c>
      <c r="EB221" s="339">
        <v>4542486.8831950836</v>
      </c>
      <c r="EC221" s="339">
        <v>2539403.2975392533</v>
      </c>
      <c r="ED221" s="339">
        <v>2385044.0612207768</v>
      </c>
      <c r="EE221" s="339">
        <v>1382622.7151631019</v>
      </c>
      <c r="EF221" s="339">
        <v>718783.39737050491</v>
      </c>
      <c r="EG221" s="339">
        <v>1297842.5948828864</v>
      </c>
      <c r="EH221" s="339">
        <v>319868.36632967507</v>
      </c>
      <c r="EI221" s="337">
        <v>1275692.7823229732</v>
      </c>
      <c r="EJ221" s="337">
        <v>15606774.300851075</v>
      </c>
      <c r="EK221" s="337">
        <v>11880917.025348544</v>
      </c>
      <c r="EL221" s="337">
        <v>2694890.5355524938</v>
      </c>
      <c r="EM221" s="337">
        <v>4614984.2836715048</v>
      </c>
      <c r="EN221" s="337">
        <v>2644838.5201759087</v>
      </c>
      <c r="EO221" s="337">
        <v>2920331.1421357361</v>
      </c>
      <c r="EP221" s="337">
        <v>1809770.5258781903</v>
      </c>
      <c r="EQ221" s="337">
        <v>1613666.6581515796</v>
      </c>
      <c r="ER221" s="337">
        <v>541050.49431968771</v>
      </c>
      <c r="ES221" s="337">
        <v>999903.42131223751</v>
      </c>
      <c r="ET221" s="337">
        <v>475602.8</v>
      </c>
      <c r="EU221" s="337">
        <v>1641570.62</v>
      </c>
      <c r="EV221" s="337">
        <v>22262597.649999999</v>
      </c>
      <c r="EW221" s="337">
        <v>18095823.48</v>
      </c>
      <c r="EX221" s="337">
        <v>3730435.57</v>
      </c>
      <c r="EY221" s="337">
        <v>3402383.37</v>
      </c>
      <c r="EZ221" s="337">
        <v>2907159.2955213021</v>
      </c>
      <c r="FA221" s="337">
        <v>3013650.2072513374</v>
      </c>
      <c r="FB221" s="337">
        <v>1324416.4348228676</v>
      </c>
      <c r="FC221" s="337">
        <v>2025728.058812635</v>
      </c>
      <c r="FD221" s="337">
        <v>801101.06022479141</v>
      </c>
      <c r="FE221" s="337">
        <v>1997896.823773731</v>
      </c>
      <c r="FF221" s="41">
        <v>500908.59191930544</v>
      </c>
      <c r="FG221" s="41">
        <v>1728915.0269937462</v>
      </c>
      <c r="FH221" s="41">
        <v>23447142.113813326</v>
      </c>
      <c r="FI221" s="41">
        <v>19058662.940981645</v>
      </c>
      <c r="FJ221" s="41">
        <v>3928923.943707631</v>
      </c>
      <c r="FK221" s="41">
        <v>3583416.79871599</v>
      </c>
      <c r="FL221" s="41">
        <v>9457741.7110314406</v>
      </c>
      <c r="FM221" s="41">
        <v>3685443.6740218182</v>
      </c>
      <c r="FN221" s="41">
        <v>2555024.3067054795</v>
      </c>
      <c r="FO221" s="41">
        <v>1099414.7304318412</v>
      </c>
      <c r="FP221" s="41">
        <v>845177.9860074711</v>
      </c>
      <c r="FQ221" s="41">
        <v>1909016.1037912499</v>
      </c>
    </row>
    <row r="222" spans="1:175">
      <c r="D222" s="74" t="str">
        <f t="shared" si="11"/>
        <v>7113p</v>
      </c>
      <c r="E222" s="78" t="s">
        <v>31</v>
      </c>
      <c r="F222" s="104"/>
      <c r="G222" s="105"/>
      <c r="H222" s="105"/>
      <c r="I222" s="105"/>
      <c r="J222" s="105"/>
      <c r="K222" s="105"/>
      <c r="L222" s="105"/>
      <c r="M222" s="105"/>
      <c r="N222" s="105"/>
      <c r="O222" s="105"/>
      <c r="P222" s="105"/>
      <c r="Q222" s="106"/>
      <c r="R222" s="104"/>
      <c r="S222" s="105"/>
      <c r="T222" s="105"/>
      <c r="U222" s="105"/>
      <c r="V222" s="105"/>
      <c r="W222" s="105"/>
      <c r="X222" s="105"/>
      <c r="Y222" s="105"/>
      <c r="Z222" s="105"/>
      <c r="AA222" s="105"/>
      <c r="AB222" s="105"/>
      <c r="AC222" s="106"/>
      <c r="AD222" s="104"/>
      <c r="AE222" s="105"/>
      <c r="AF222" s="105"/>
      <c r="AG222" s="105"/>
      <c r="AH222" s="105"/>
      <c r="AI222" s="105"/>
      <c r="AJ222" s="105"/>
      <c r="AK222" s="105"/>
      <c r="AL222" s="105"/>
      <c r="AM222" s="105"/>
      <c r="AN222" s="105"/>
      <c r="AO222" s="106"/>
      <c r="AP222" s="104"/>
      <c r="AQ222" s="105"/>
      <c r="AR222" s="105"/>
      <c r="AS222" s="105"/>
      <c r="AT222" s="105"/>
      <c r="AU222" s="105"/>
      <c r="AV222" s="105"/>
      <c r="AW222" s="105"/>
      <c r="AX222" s="105"/>
      <c r="AY222" s="105"/>
      <c r="AZ222" s="105"/>
      <c r="BA222" s="106"/>
      <c r="BB222" s="104"/>
      <c r="BC222" s="105"/>
      <c r="BD222" s="105"/>
      <c r="BE222" s="105"/>
      <c r="BF222" s="105"/>
      <c r="BG222" s="105"/>
      <c r="BH222" s="105"/>
      <c r="BI222" s="105"/>
      <c r="BJ222" s="105"/>
      <c r="BK222" s="105"/>
      <c r="BL222" s="105"/>
      <c r="BM222" s="106"/>
      <c r="BN222" s="104"/>
      <c r="BO222" s="105"/>
      <c r="BP222" s="105"/>
      <c r="BQ222" s="105"/>
      <c r="BR222" s="105"/>
      <c r="BS222" s="105"/>
      <c r="BT222" s="105"/>
      <c r="BU222" s="105"/>
      <c r="BV222" s="105"/>
      <c r="BW222" s="105"/>
      <c r="BX222" s="105"/>
      <c r="BY222" s="106"/>
      <c r="BZ222" s="105"/>
      <c r="CA222" s="105"/>
      <c r="CB222" s="105"/>
      <c r="CC222" s="105"/>
      <c r="CD222" s="105"/>
      <c r="CE222" s="105"/>
      <c r="CF222" s="105"/>
      <c r="CG222" s="105"/>
      <c r="CH222" s="105"/>
      <c r="CI222" s="105"/>
      <c r="CJ222" s="105"/>
      <c r="CK222" s="105"/>
      <c r="CL222" s="104">
        <v>81248.859864734099</v>
      </c>
      <c r="CM222" s="105">
        <v>103646.50733568591</v>
      </c>
      <c r="CN222" s="105">
        <v>186194.97392852511</v>
      </c>
      <c r="CO222" s="105">
        <v>103363.42634788297</v>
      </c>
      <c r="CP222" s="105">
        <v>100106.28093907743</v>
      </c>
      <c r="CQ222" s="105">
        <v>133863.83595351625</v>
      </c>
      <c r="CR222" s="105">
        <v>122268.58842091225</v>
      </c>
      <c r="CS222" s="105">
        <v>96003.204992983359</v>
      </c>
      <c r="CT222" s="105">
        <v>170229.34291973972</v>
      </c>
      <c r="CU222" s="105">
        <v>136036.03036244924</v>
      </c>
      <c r="CV222" s="105">
        <v>147948.87120833801</v>
      </c>
      <c r="CW222" s="106">
        <v>140979.1375726462</v>
      </c>
      <c r="CX222" s="104">
        <v>123999.60285150184</v>
      </c>
      <c r="CY222" s="105">
        <v>133192.75505076826</v>
      </c>
      <c r="CZ222" s="105">
        <v>141910.48385757531</v>
      </c>
      <c r="DA222" s="105">
        <v>123791.01140095161</v>
      </c>
      <c r="DB222" s="105">
        <v>72591.819035106659</v>
      </c>
      <c r="DC222" s="105">
        <v>77284.349346340969</v>
      </c>
      <c r="DD222" s="105">
        <v>135985.65036623355</v>
      </c>
      <c r="DE222" s="105">
        <v>174290.23497475486</v>
      </c>
      <c r="DF222" s="105">
        <v>107916.53190533332</v>
      </c>
      <c r="DG222" s="105">
        <v>180714.58360820319</v>
      </c>
      <c r="DH222" s="105">
        <v>121683.7391894871</v>
      </c>
      <c r="DI222" s="106">
        <v>151175.91130578335</v>
      </c>
      <c r="DJ222" s="104">
        <v>106071.79527146854</v>
      </c>
      <c r="DK222" s="310">
        <v>113039.14761772362</v>
      </c>
      <c r="DL222" s="105">
        <v>152502.18590714125</v>
      </c>
      <c r="DM222" s="105">
        <v>145745.80915293895</v>
      </c>
      <c r="DN222" s="105">
        <v>101292.23668851655</v>
      </c>
      <c r="DO222" s="105">
        <v>111819.65140138169</v>
      </c>
      <c r="DP222" s="105">
        <v>140720.54956844845</v>
      </c>
      <c r="DQ222" s="105">
        <v>137458.83152417373</v>
      </c>
      <c r="DR222" s="105">
        <v>121512.32009326115</v>
      </c>
      <c r="DS222" s="105">
        <v>144611.55666919687</v>
      </c>
      <c r="DT222" s="105">
        <v>114784.79933118433</v>
      </c>
      <c r="DU222" s="106">
        <v>165968.97191897244</v>
      </c>
      <c r="DV222" s="339">
        <v>89812.337994626199</v>
      </c>
      <c r="DW222" s="339">
        <v>125605.87790916764</v>
      </c>
      <c r="DX222" s="339">
        <v>126382.3151345364</v>
      </c>
      <c r="DY222" s="339">
        <v>113339.33642942409</v>
      </c>
      <c r="DZ222" s="339">
        <v>81752.089929508642</v>
      </c>
      <c r="EA222" s="339">
        <v>109588.60372302438</v>
      </c>
      <c r="EB222" s="339">
        <v>122410.08849255976</v>
      </c>
      <c r="EC222" s="339">
        <v>122577.82624468152</v>
      </c>
      <c r="ED222" s="339">
        <v>122631.24943535826</v>
      </c>
      <c r="EE222" s="339">
        <v>142176.60213635428</v>
      </c>
      <c r="EF222" s="339">
        <v>111230.89453217729</v>
      </c>
      <c r="EG222" s="339">
        <v>166744.30114189265</v>
      </c>
      <c r="EH222" s="339">
        <v>156784.53115028006</v>
      </c>
      <c r="EI222" s="337">
        <v>215996.23844451422</v>
      </c>
      <c r="EJ222" s="337">
        <v>172844.23524068185</v>
      </c>
      <c r="EK222" s="337">
        <v>166312.68055694172</v>
      </c>
      <c r="EL222" s="337">
        <v>177348.58546757439</v>
      </c>
      <c r="EM222" s="337">
        <v>232734.91327750011</v>
      </c>
      <c r="EN222" s="337">
        <v>162468.08893173773</v>
      </c>
      <c r="EO222" s="337">
        <v>245981.65668851638</v>
      </c>
      <c r="EP222" s="337">
        <v>296340.06182741246</v>
      </c>
      <c r="EQ222" s="337">
        <v>190322.06899586218</v>
      </c>
      <c r="ER222" s="337">
        <v>224798.65338931847</v>
      </c>
      <c r="ES222" s="337">
        <v>217462.68507191085</v>
      </c>
      <c r="ET222" s="41">
        <v>93380.49</v>
      </c>
      <c r="EU222" s="41">
        <v>116565.53</v>
      </c>
      <c r="EV222" s="41">
        <v>203411.31</v>
      </c>
      <c r="EW222" s="41">
        <v>117398.62</v>
      </c>
      <c r="EX222" s="41">
        <v>143886.48000000001</v>
      </c>
      <c r="EY222" s="41">
        <v>122124.66</v>
      </c>
      <c r="EZ222" s="41">
        <v>165237.90094273287</v>
      </c>
      <c r="FA222" s="41">
        <v>179232.92735336185</v>
      </c>
      <c r="FB222" s="41">
        <v>136199.31001440389</v>
      </c>
      <c r="FC222" s="41">
        <v>229977.20409803133</v>
      </c>
      <c r="FD222" s="41">
        <v>194711.60663450463</v>
      </c>
      <c r="FE222" s="41">
        <v>152772.0914955248</v>
      </c>
      <c r="FF222" s="41">
        <v>96249.011498017411</v>
      </c>
      <c r="FG222" s="41">
        <v>120146.26435610364</v>
      </c>
      <c r="FH222" s="41">
        <v>209659.82846113556</v>
      </c>
      <c r="FI222" s="41">
        <v>121004.94574649777</v>
      </c>
      <c r="FJ222" s="41">
        <v>148306.47673758463</v>
      </c>
      <c r="FK222" s="41">
        <v>125876.16325992151</v>
      </c>
      <c r="FL222" s="41">
        <v>117744.05088327322</v>
      </c>
      <c r="FM222" s="41">
        <v>225326.54561980077</v>
      </c>
      <c r="FN222" s="41">
        <v>152871.08637766869</v>
      </c>
      <c r="FO222" s="41">
        <v>160318.03884668328</v>
      </c>
      <c r="FP222" s="41">
        <v>199620.99998265412</v>
      </c>
      <c r="FQ222" s="41">
        <v>215373.43170328165</v>
      </c>
    </row>
    <row r="223" spans="1:175">
      <c r="D223" s="74" t="str">
        <f t="shared" si="11"/>
        <v>7114p</v>
      </c>
      <c r="E223" s="78" t="s">
        <v>33</v>
      </c>
      <c r="F223" s="104"/>
      <c r="G223" s="105"/>
      <c r="H223" s="105"/>
      <c r="I223" s="105"/>
      <c r="J223" s="105"/>
      <c r="K223" s="105"/>
      <c r="L223" s="105"/>
      <c r="M223" s="105"/>
      <c r="N223" s="105"/>
      <c r="O223" s="105"/>
      <c r="P223" s="105"/>
      <c r="Q223" s="106"/>
      <c r="R223" s="104"/>
      <c r="S223" s="105"/>
      <c r="T223" s="105"/>
      <c r="U223" s="105"/>
      <c r="V223" s="105"/>
      <c r="W223" s="105"/>
      <c r="X223" s="105"/>
      <c r="Y223" s="105"/>
      <c r="Z223" s="105"/>
      <c r="AA223" s="105"/>
      <c r="AB223" s="105"/>
      <c r="AC223" s="106"/>
      <c r="AD223" s="104"/>
      <c r="AE223" s="105"/>
      <c r="AF223" s="105"/>
      <c r="AG223" s="105"/>
      <c r="AH223" s="105"/>
      <c r="AI223" s="105"/>
      <c r="AJ223" s="105"/>
      <c r="AK223" s="105"/>
      <c r="AL223" s="105"/>
      <c r="AM223" s="105"/>
      <c r="AN223" s="105"/>
      <c r="AO223" s="106"/>
      <c r="AP223" s="104"/>
      <c r="AQ223" s="105"/>
      <c r="AR223" s="105"/>
      <c r="AS223" s="105"/>
      <c r="AT223" s="105"/>
      <c r="AU223" s="105"/>
      <c r="AV223" s="105"/>
      <c r="AW223" s="105"/>
      <c r="AX223" s="105"/>
      <c r="AY223" s="105"/>
      <c r="AZ223" s="105"/>
      <c r="BA223" s="106"/>
      <c r="BB223" s="104"/>
      <c r="BC223" s="105"/>
      <c r="BD223" s="105"/>
      <c r="BE223" s="105"/>
      <c r="BF223" s="105"/>
      <c r="BG223" s="105"/>
      <c r="BH223" s="105"/>
      <c r="BI223" s="105"/>
      <c r="BJ223" s="105"/>
      <c r="BK223" s="105"/>
      <c r="BL223" s="105"/>
      <c r="BM223" s="106"/>
      <c r="BN223" s="104"/>
      <c r="BO223" s="105"/>
      <c r="BP223" s="105"/>
      <c r="BQ223" s="105"/>
      <c r="BR223" s="105"/>
      <c r="BS223" s="105"/>
      <c r="BT223" s="105"/>
      <c r="BU223" s="105"/>
      <c r="BV223" s="105"/>
      <c r="BW223" s="105"/>
      <c r="BX223" s="105"/>
      <c r="BY223" s="106"/>
      <c r="BZ223" s="105"/>
      <c r="CA223" s="105"/>
      <c r="CB223" s="105"/>
      <c r="CC223" s="105"/>
      <c r="CD223" s="105"/>
      <c r="CE223" s="105"/>
      <c r="CF223" s="105"/>
      <c r="CG223" s="105"/>
      <c r="CH223" s="105"/>
      <c r="CI223" s="105"/>
      <c r="CJ223" s="105"/>
      <c r="CK223" s="105"/>
      <c r="CL223" s="104">
        <v>22216987.25911713</v>
      </c>
      <c r="CM223" s="105">
        <v>22351785.25320363</v>
      </c>
      <c r="CN223" s="105">
        <v>24907044.612074491</v>
      </c>
      <c r="CO223" s="105">
        <v>29049120.919579607</v>
      </c>
      <c r="CP223" s="105">
        <v>32485582.306773975</v>
      </c>
      <c r="CQ223" s="105">
        <v>39641428.685232304</v>
      </c>
      <c r="CR223" s="105">
        <v>39144860.544407874</v>
      </c>
      <c r="CS223" s="105">
        <v>33764783.498910055</v>
      </c>
      <c r="CT223" s="105">
        <v>35212221.435317017</v>
      </c>
      <c r="CU223" s="105">
        <v>35516823.320785411</v>
      </c>
      <c r="CV223" s="105">
        <v>31733799.92897122</v>
      </c>
      <c r="CW223" s="106">
        <v>27021193.241436299</v>
      </c>
      <c r="CX223" s="104">
        <v>27323259.649428416</v>
      </c>
      <c r="CY223" s="105">
        <v>28192006.566407606</v>
      </c>
      <c r="CZ223" s="105">
        <v>31780100.537285</v>
      </c>
      <c r="DA223" s="105">
        <v>35805625.314933896</v>
      </c>
      <c r="DB223" s="105">
        <v>37013677.77422861</v>
      </c>
      <c r="DC223" s="105">
        <v>39976192.562335499</v>
      </c>
      <c r="DD223" s="105">
        <v>48606896.525866799</v>
      </c>
      <c r="DE223" s="105">
        <v>48894010.587532401</v>
      </c>
      <c r="DF223" s="105">
        <v>42792605.454785898</v>
      </c>
      <c r="DG223" s="105">
        <v>38951776.984054103</v>
      </c>
      <c r="DH223" s="105">
        <v>34980132.37681254</v>
      </c>
      <c r="DI223" s="106">
        <v>41629346.195520297</v>
      </c>
      <c r="DJ223" s="104">
        <v>30830393.947525311</v>
      </c>
      <c r="DK223" s="310">
        <v>29918550.540655378</v>
      </c>
      <c r="DL223" s="105">
        <v>35625079.391823784</v>
      </c>
      <c r="DM223" s="105">
        <v>39690661.471009046</v>
      </c>
      <c r="DN223" s="105">
        <v>34500290.720307246</v>
      </c>
      <c r="DO223" s="105">
        <v>39877523.160066463</v>
      </c>
      <c r="DP223" s="105">
        <v>48690601.648068875</v>
      </c>
      <c r="DQ223" s="105">
        <v>51015618.452793375</v>
      </c>
      <c r="DR223" s="105">
        <v>48088264.75380183</v>
      </c>
      <c r="DS223" s="105">
        <v>43467846.583736315</v>
      </c>
      <c r="DT223" s="105">
        <v>35933948.977140471</v>
      </c>
      <c r="DU223" s="106">
        <v>42606370.74912481</v>
      </c>
      <c r="DV223" s="339">
        <v>31679573.180653565</v>
      </c>
      <c r="DW223" s="339">
        <v>31928103.158560321</v>
      </c>
      <c r="DX223" s="339">
        <v>34104565.830024712</v>
      </c>
      <c r="DY223" s="339">
        <v>37842157.867834173</v>
      </c>
      <c r="DZ223" s="339">
        <v>37499397.053443842</v>
      </c>
      <c r="EA223" s="339">
        <v>40999614.220945761</v>
      </c>
      <c r="EB223" s="339">
        <v>49404174.365267023</v>
      </c>
      <c r="EC223" s="339">
        <v>50808197.54559686</v>
      </c>
      <c r="ED223" s="339">
        <v>48941259.772591494</v>
      </c>
      <c r="EE223" s="339">
        <v>50674252.604080558</v>
      </c>
      <c r="EF223" s="339">
        <v>34472392.733843513</v>
      </c>
      <c r="EG223" s="339">
        <v>39750004.058720417</v>
      </c>
      <c r="EH223" s="339">
        <v>35038006.882620126</v>
      </c>
      <c r="EI223" s="337">
        <v>34439419.532361373</v>
      </c>
      <c r="EJ223" s="337">
        <v>36610416.4961081</v>
      </c>
      <c r="EK223" s="337">
        <v>38572572.842501707</v>
      </c>
      <c r="EL223" s="337">
        <v>41434170.447496742</v>
      </c>
      <c r="EM223" s="337">
        <v>46352523.998122126</v>
      </c>
      <c r="EN223" s="337">
        <v>50698247.403485686</v>
      </c>
      <c r="EO223" s="337">
        <v>58728722.217279099</v>
      </c>
      <c r="EP223" s="337">
        <v>48579978.228629358</v>
      </c>
      <c r="EQ223" s="337">
        <v>46963099.251775004</v>
      </c>
      <c r="ER223" s="337">
        <v>42160271.759740531</v>
      </c>
      <c r="ES223" s="337">
        <v>45168008.320931129</v>
      </c>
      <c r="ET223" s="41">
        <v>40926868.810000002</v>
      </c>
      <c r="EU223" s="41">
        <v>38270122.18</v>
      </c>
      <c r="EV223" s="41">
        <v>40510183.409999996</v>
      </c>
      <c r="EW223" s="41">
        <v>50343037.649999999</v>
      </c>
      <c r="EX223" s="41">
        <v>53847636.579999998</v>
      </c>
      <c r="EY223" s="41">
        <v>52130099.289999999</v>
      </c>
      <c r="EZ223" s="41">
        <v>58718115.561732136</v>
      </c>
      <c r="FA223" s="41">
        <v>64446747.698135167</v>
      </c>
      <c r="FB223" s="41">
        <v>60581956.959091514</v>
      </c>
      <c r="FC223" s="41">
        <v>56752286.283165328</v>
      </c>
      <c r="FD223" s="41">
        <v>50951819.125281952</v>
      </c>
      <c r="FE223" s="41">
        <v>56912908.473788776</v>
      </c>
      <c r="FF223" s="41">
        <v>45311601.807667136</v>
      </c>
      <c r="FG223" s="41">
        <v>40500051.462180994</v>
      </c>
      <c r="FH223" s="41">
        <v>42870636.919596858</v>
      </c>
      <c r="FI223" s="41">
        <v>53276433.401434079</v>
      </c>
      <c r="FJ223" s="41">
        <v>56985238.833298653</v>
      </c>
      <c r="FK223" s="41">
        <v>55167623.820050351</v>
      </c>
      <c r="FL223" s="41">
        <v>65608697.993098289</v>
      </c>
      <c r="FM223" s="41">
        <v>67890311.931873396</v>
      </c>
      <c r="FN223" s="41">
        <v>60747048.514482975</v>
      </c>
      <c r="FO223" s="41">
        <v>60046360.535818934</v>
      </c>
      <c r="FP223" s="41">
        <v>50598426.623042114</v>
      </c>
      <c r="FQ223" s="41">
        <v>53857666.854387075</v>
      </c>
    </row>
    <row r="224" spans="1:175">
      <c r="D224" s="74" t="str">
        <f t="shared" si="11"/>
        <v>7115p</v>
      </c>
      <c r="E224" s="78" t="s">
        <v>35</v>
      </c>
      <c r="F224" s="104"/>
      <c r="G224" s="105"/>
      <c r="H224" s="105"/>
      <c r="I224" s="105"/>
      <c r="J224" s="105"/>
      <c r="K224" s="105"/>
      <c r="L224" s="105"/>
      <c r="M224" s="105"/>
      <c r="N224" s="105"/>
      <c r="O224" s="105"/>
      <c r="P224" s="105"/>
      <c r="Q224" s="106"/>
      <c r="R224" s="104"/>
      <c r="S224" s="105"/>
      <c r="T224" s="105"/>
      <c r="U224" s="105"/>
      <c r="V224" s="105"/>
      <c r="W224" s="105"/>
      <c r="X224" s="105"/>
      <c r="Y224" s="105"/>
      <c r="Z224" s="105"/>
      <c r="AA224" s="105"/>
      <c r="AB224" s="105"/>
      <c r="AC224" s="106"/>
      <c r="AD224" s="104"/>
      <c r="AE224" s="105"/>
      <c r="AF224" s="105"/>
      <c r="AG224" s="105"/>
      <c r="AH224" s="105"/>
      <c r="AI224" s="105"/>
      <c r="AJ224" s="105"/>
      <c r="AK224" s="105"/>
      <c r="AL224" s="105"/>
      <c r="AM224" s="105"/>
      <c r="AN224" s="105"/>
      <c r="AO224" s="106"/>
      <c r="AP224" s="104"/>
      <c r="AQ224" s="105"/>
      <c r="AR224" s="105"/>
      <c r="AS224" s="105"/>
      <c r="AT224" s="105"/>
      <c r="AU224" s="105"/>
      <c r="AV224" s="105"/>
      <c r="AW224" s="105"/>
      <c r="AX224" s="105"/>
      <c r="AY224" s="105"/>
      <c r="AZ224" s="105"/>
      <c r="BA224" s="106"/>
      <c r="BB224" s="104"/>
      <c r="BC224" s="105"/>
      <c r="BD224" s="105"/>
      <c r="BE224" s="105"/>
      <c r="BF224" s="105"/>
      <c r="BG224" s="105"/>
      <c r="BH224" s="105"/>
      <c r="BI224" s="105"/>
      <c r="BJ224" s="105"/>
      <c r="BK224" s="105"/>
      <c r="BL224" s="105"/>
      <c r="BM224" s="106"/>
      <c r="BN224" s="104"/>
      <c r="BO224" s="105"/>
      <c r="BP224" s="105"/>
      <c r="BQ224" s="105"/>
      <c r="BR224" s="105"/>
      <c r="BS224" s="105"/>
      <c r="BT224" s="105"/>
      <c r="BU224" s="105"/>
      <c r="BV224" s="105"/>
      <c r="BW224" s="105"/>
      <c r="BX224" s="105"/>
      <c r="BY224" s="106"/>
      <c r="BZ224" s="105"/>
      <c r="CA224" s="105"/>
      <c r="CB224" s="105"/>
      <c r="CC224" s="105"/>
      <c r="CD224" s="105"/>
      <c r="CE224" s="105"/>
      <c r="CF224" s="105"/>
      <c r="CG224" s="105"/>
      <c r="CH224" s="105"/>
      <c r="CI224" s="105"/>
      <c r="CJ224" s="105"/>
      <c r="CK224" s="105"/>
      <c r="CL224" s="104">
        <v>13472385.619929252</v>
      </c>
      <c r="CM224" s="105">
        <v>9374619.9781228825</v>
      </c>
      <c r="CN224" s="105">
        <v>8591497.0238258317</v>
      </c>
      <c r="CO224" s="105">
        <v>9976513.8396541588</v>
      </c>
      <c r="CP224" s="105">
        <v>12529410.486162774</v>
      </c>
      <c r="CQ224" s="105">
        <v>12207544.038839269</v>
      </c>
      <c r="CR224" s="105">
        <v>16644425.593685796</v>
      </c>
      <c r="CS224" s="105">
        <v>16485948.596823877</v>
      </c>
      <c r="CT224" s="105">
        <v>18432656.2065273</v>
      </c>
      <c r="CU224" s="105">
        <v>13491210.566350998</v>
      </c>
      <c r="CV224" s="105">
        <v>12913955.490205286</v>
      </c>
      <c r="CW224" s="106">
        <v>13328622.385148553</v>
      </c>
      <c r="CX224" s="104">
        <v>11633388.71442843</v>
      </c>
      <c r="CY224" s="105">
        <v>9984594.0786474198</v>
      </c>
      <c r="CZ224" s="105">
        <v>9169040.4450272899</v>
      </c>
      <c r="DA224" s="105">
        <v>11715409.875199232</v>
      </c>
      <c r="DB224" s="105">
        <v>12580245.774244396</v>
      </c>
      <c r="DC224" s="105">
        <v>14576879.575155489</v>
      </c>
      <c r="DD224" s="105">
        <v>16788102.358412612</v>
      </c>
      <c r="DE224" s="105">
        <v>19929817.141586415</v>
      </c>
      <c r="DF224" s="105">
        <v>20074252.942877635</v>
      </c>
      <c r="DG224" s="105">
        <v>14472590.829511227</v>
      </c>
      <c r="DH224" s="105">
        <v>13977403.069221891</v>
      </c>
      <c r="DI224" s="106">
        <v>16210263.721078064</v>
      </c>
      <c r="DJ224" s="104">
        <v>10746682.682418374</v>
      </c>
      <c r="DK224" s="310">
        <v>8544013.7622055728</v>
      </c>
      <c r="DL224" s="105">
        <v>10140030.796069261</v>
      </c>
      <c r="DM224" s="105">
        <v>11606566.966498964</v>
      </c>
      <c r="DN224" s="105">
        <v>13190871.109895388</v>
      </c>
      <c r="DO224" s="105">
        <v>15159196.537793403</v>
      </c>
      <c r="DP224" s="105">
        <v>16918854.99757503</v>
      </c>
      <c r="DQ224" s="105">
        <v>21078349.425046727</v>
      </c>
      <c r="DR224" s="105">
        <v>18202665.814412087</v>
      </c>
      <c r="DS224" s="105">
        <v>14340556.433877697</v>
      </c>
      <c r="DT224" s="105">
        <v>13344977.795261111</v>
      </c>
      <c r="DU224" s="106">
        <v>14437025.106566409</v>
      </c>
      <c r="DV224" s="339">
        <v>11120032.514063414</v>
      </c>
      <c r="DW224" s="339">
        <v>10159884.393436292</v>
      </c>
      <c r="DX224" s="339">
        <v>11541404.231549168</v>
      </c>
      <c r="DY224" s="339">
        <v>12686872.226631973</v>
      </c>
      <c r="DZ224" s="339">
        <v>13828107.792372638</v>
      </c>
      <c r="EA224" s="339">
        <v>16174553.418030523</v>
      </c>
      <c r="EB224" s="339">
        <v>18497907.983898904</v>
      </c>
      <c r="EC224" s="339">
        <v>22949187.355199177</v>
      </c>
      <c r="ED224" s="339">
        <v>19735591.308796823</v>
      </c>
      <c r="EE224" s="339">
        <v>16832757.074621882</v>
      </c>
      <c r="EF224" s="339">
        <v>14338219.799717059</v>
      </c>
      <c r="EG224" s="339">
        <v>15239347.412479252</v>
      </c>
      <c r="EH224" s="339">
        <v>12892504.45877865</v>
      </c>
      <c r="EI224" s="337">
        <v>12119703.851627368</v>
      </c>
      <c r="EJ224" s="337">
        <v>13870804.729335839</v>
      </c>
      <c r="EK224" s="337">
        <v>14610210.360753594</v>
      </c>
      <c r="EL224" s="337">
        <v>16300422.349870451</v>
      </c>
      <c r="EM224" s="337">
        <v>18609472.866493613</v>
      </c>
      <c r="EN224" s="337">
        <v>20547920.740498953</v>
      </c>
      <c r="EO224" s="337">
        <v>24414293.57144583</v>
      </c>
      <c r="EP224" s="337">
        <v>23471505.696022253</v>
      </c>
      <c r="EQ224" s="337">
        <v>19541702.474037282</v>
      </c>
      <c r="ER224" s="337">
        <v>16768578.081388976</v>
      </c>
      <c r="ES224" s="337">
        <v>17334177.519377578</v>
      </c>
      <c r="ET224" s="41">
        <v>13370061.67</v>
      </c>
      <c r="EU224" s="41">
        <v>13585674.48</v>
      </c>
      <c r="EV224" s="41">
        <v>13376493.630000001</v>
      </c>
      <c r="EW224" s="41">
        <v>16425170.310000001</v>
      </c>
      <c r="EX224" s="41">
        <v>19160303.329999998</v>
      </c>
      <c r="EY224" s="41">
        <v>18124078.879999999</v>
      </c>
      <c r="EZ224" s="41">
        <v>22564675.182721738</v>
      </c>
      <c r="FA224" s="41">
        <v>27485729.223607898</v>
      </c>
      <c r="FB224" s="41">
        <v>26516012.978469536</v>
      </c>
      <c r="FC224" s="41">
        <v>22441791.757639553</v>
      </c>
      <c r="FD224" s="41">
        <v>19412572.915558279</v>
      </c>
      <c r="FE224" s="41">
        <v>20235266.586429998</v>
      </c>
      <c r="FF224" s="41">
        <v>14802170.311350815</v>
      </c>
      <c r="FG224" s="41">
        <v>13752359.500128729</v>
      </c>
      <c r="FH224" s="41">
        <v>14470500.314192023</v>
      </c>
      <c r="FI224" s="41">
        <v>17858265.727539971</v>
      </c>
      <c r="FJ224" s="41">
        <v>20891088.570270509</v>
      </c>
      <c r="FK224" s="41">
        <v>19831823.145692226</v>
      </c>
      <c r="FL224" s="41">
        <v>23769815.550913561</v>
      </c>
      <c r="FM224" s="41">
        <v>27414563.793734949</v>
      </c>
      <c r="FN224" s="41">
        <v>27821146.884936411</v>
      </c>
      <c r="FO224" s="41">
        <v>19593872.367677551</v>
      </c>
      <c r="FP224" s="41">
        <v>21076713.14050236</v>
      </c>
      <c r="FQ224" s="41">
        <v>18275634.395081349</v>
      </c>
    </row>
    <row r="225" spans="1:174" ht="30">
      <c r="D225" s="74" t="str">
        <f t="shared" si="11"/>
        <v>7116p</v>
      </c>
      <c r="E225" s="78" t="s">
        <v>37</v>
      </c>
      <c r="F225" s="104"/>
      <c r="G225" s="105"/>
      <c r="H225" s="105"/>
      <c r="I225" s="105"/>
      <c r="J225" s="105"/>
      <c r="K225" s="105"/>
      <c r="L225" s="105"/>
      <c r="M225" s="105"/>
      <c r="N225" s="105"/>
      <c r="O225" s="105"/>
      <c r="P225" s="105"/>
      <c r="Q225" s="106"/>
      <c r="R225" s="104"/>
      <c r="S225" s="105"/>
      <c r="T225" s="105"/>
      <c r="U225" s="105"/>
      <c r="V225" s="105"/>
      <c r="W225" s="105"/>
      <c r="X225" s="105"/>
      <c r="Y225" s="105"/>
      <c r="Z225" s="105"/>
      <c r="AA225" s="105"/>
      <c r="AB225" s="105"/>
      <c r="AC225" s="106"/>
      <c r="AD225" s="104"/>
      <c r="AE225" s="105"/>
      <c r="AF225" s="105"/>
      <c r="AG225" s="105"/>
      <c r="AH225" s="105"/>
      <c r="AI225" s="105"/>
      <c r="AJ225" s="105"/>
      <c r="AK225" s="105"/>
      <c r="AL225" s="105"/>
      <c r="AM225" s="105"/>
      <c r="AN225" s="105"/>
      <c r="AO225" s="106"/>
      <c r="AP225" s="104"/>
      <c r="AQ225" s="105"/>
      <c r="AR225" s="105"/>
      <c r="AS225" s="105"/>
      <c r="AT225" s="105"/>
      <c r="AU225" s="105"/>
      <c r="AV225" s="105"/>
      <c r="AW225" s="105"/>
      <c r="AX225" s="105"/>
      <c r="AY225" s="105"/>
      <c r="AZ225" s="105"/>
      <c r="BA225" s="106"/>
      <c r="BB225" s="104"/>
      <c r="BC225" s="105"/>
      <c r="BD225" s="105"/>
      <c r="BE225" s="105"/>
      <c r="BF225" s="105"/>
      <c r="BG225" s="105"/>
      <c r="BH225" s="105"/>
      <c r="BI225" s="105"/>
      <c r="BJ225" s="105"/>
      <c r="BK225" s="105"/>
      <c r="BL225" s="105"/>
      <c r="BM225" s="106"/>
      <c r="BN225" s="104"/>
      <c r="BO225" s="105"/>
      <c r="BP225" s="105"/>
      <c r="BQ225" s="105"/>
      <c r="BR225" s="105"/>
      <c r="BS225" s="105"/>
      <c r="BT225" s="105"/>
      <c r="BU225" s="105"/>
      <c r="BV225" s="105"/>
      <c r="BW225" s="105"/>
      <c r="BX225" s="105"/>
      <c r="BY225" s="106"/>
      <c r="BZ225" s="105"/>
      <c r="CA225" s="105"/>
      <c r="CB225" s="105"/>
      <c r="CC225" s="105"/>
      <c r="CD225" s="105"/>
      <c r="CE225" s="105"/>
      <c r="CF225" s="105"/>
      <c r="CG225" s="105"/>
      <c r="CH225" s="105"/>
      <c r="CI225" s="105"/>
      <c r="CJ225" s="105"/>
      <c r="CK225" s="105"/>
      <c r="CL225" s="104">
        <v>2254635.1079826443</v>
      </c>
      <c r="CM225" s="105">
        <v>2434600.1723288172</v>
      </c>
      <c r="CN225" s="105">
        <v>3480742.4524679668</v>
      </c>
      <c r="CO225" s="105">
        <v>3633160.2325686943</v>
      </c>
      <c r="CP225" s="105">
        <v>3488794.2206289498</v>
      </c>
      <c r="CQ225" s="105">
        <v>2306819.3261174015</v>
      </c>
      <c r="CR225" s="105">
        <v>2530520.0301218135</v>
      </c>
      <c r="CS225" s="105">
        <v>2593024.591536134</v>
      </c>
      <c r="CT225" s="105">
        <v>2137547.6737522222</v>
      </c>
      <c r="CU225" s="105">
        <v>2432657.0001382544</v>
      </c>
      <c r="CV225" s="105">
        <v>1904518.5019257402</v>
      </c>
      <c r="CW225" s="106">
        <v>1992912.933800448</v>
      </c>
      <c r="CX225" s="104">
        <v>1175497.3830894365</v>
      </c>
      <c r="CY225" s="105">
        <v>1401258.3069391041</v>
      </c>
      <c r="CZ225" s="105">
        <v>1982854.7670731111</v>
      </c>
      <c r="DA225" s="105">
        <v>2227395.5445058988</v>
      </c>
      <c r="DB225" s="105">
        <v>2119281.4538548714</v>
      </c>
      <c r="DC225" s="105">
        <v>2128447.743077762</v>
      </c>
      <c r="DD225" s="105">
        <v>2626690.2153880983</v>
      </c>
      <c r="DE225" s="105">
        <v>2350974.5793777262</v>
      </c>
      <c r="DF225" s="105">
        <v>2173809.0200480837</v>
      </c>
      <c r="DG225" s="105">
        <v>2170247.5204897081</v>
      </c>
      <c r="DH225" s="105">
        <v>1576440.4650937812</v>
      </c>
      <c r="DI225" s="106">
        <v>1802456.6976206759</v>
      </c>
      <c r="DJ225" s="104">
        <v>997113.97705013887</v>
      </c>
      <c r="DK225" s="310">
        <v>1331009.1716165582</v>
      </c>
      <c r="DL225" s="105">
        <v>1733008.7830788183</v>
      </c>
      <c r="DM225" s="105">
        <v>1927566.0054556574</v>
      </c>
      <c r="DN225" s="105">
        <v>1957633.128395471</v>
      </c>
      <c r="DO225" s="105">
        <v>2209426.9121462442</v>
      </c>
      <c r="DP225" s="105">
        <v>2614239.3870693785</v>
      </c>
      <c r="DQ225" s="105">
        <v>2369436.9150621137</v>
      </c>
      <c r="DR225" s="105">
        <v>2212771.4239951861</v>
      </c>
      <c r="DS225" s="105">
        <v>2036251.8621765992</v>
      </c>
      <c r="DT225" s="105">
        <v>1518566.9065134812</v>
      </c>
      <c r="DU225" s="106">
        <v>1969417.8725266533</v>
      </c>
      <c r="DV225" s="339">
        <v>1044333.5847040946</v>
      </c>
      <c r="DW225" s="339">
        <v>1372829.090518791</v>
      </c>
      <c r="DX225" s="339">
        <v>1899074.8246946216</v>
      </c>
      <c r="DY225" s="339">
        <v>1934618.6277946457</v>
      </c>
      <c r="DZ225" s="339">
        <v>1937428.4331486213</v>
      </c>
      <c r="EA225" s="339">
        <v>2127170.3374280212</v>
      </c>
      <c r="EB225" s="339">
        <v>2549323.2677289024</v>
      </c>
      <c r="EC225" s="339">
        <v>2367849.4282178474</v>
      </c>
      <c r="ED225" s="339">
        <v>2194114.3691908875</v>
      </c>
      <c r="EE225" s="339">
        <v>2276435.1122387154</v>
      </c>
      <c r="EF225" s="339">
        <v>1500993.7865445174</v>
      </c>
      <c r="EG225" s="339">
        <v>1773412.2815320112</v>
      </c>
      <c r="EH225" s="339">
        <v>1020117.0792786785</v>
      </c>
      <c r="EI225" s="337">
        <v>1549568.1072133458</v>
      </c>
      <c r="EJ225" s="337">
        <v>1995477.1757682527</v>
      </c>
      <c r="EK225" s="337">
        <v>2074792.1116972775</v>
      </c>
      <c r="EL225" s="337">
        <v>2086161.3669564624</v>
      </c>
      <c r="EM225" s="337">
        <v>2213983.5460728402</v>
      </c>
      <c r="EN225" s="337">
        <v>2470029.8389860876</v>
      </c>
      <c r="EO225" s="337">
        <v>2792769.9688101793</v>
      </c>
      <c r="EP225" s="337">
        <v>2392576.4889084394</v>
      </c>
      <c r="EQ225" s="337">
        <v>2053687.1611713313</v>
      </c>
      <c r="ER225" s="337">
        <v>1789771.7782482144</v>
      </c>
      <c r="ES225" s="337">
        <v>1987808.9022146964</v>
      </c>
      <c r="ET225" s="41">
        <v>1218936.71</v>
      </c>
      <c r="EU225" s="41">
        <v>1678360</v>
      </c>
      <c r="EV225" s="41">
        <v>2228428.98</v>
      </c>
      <c r="EW225" s="41">
        <v>2192466.4500000002</v>
      </c>
      <c r="EX225" s="41">
        <v>2597651.13</v>
      </c>
      <c r="EY225" s="41">
        <v>2330703.23</v>
      </c>
      <c r="EZ225" s="41">
        <v>2655462.9671497694</v>
      </c>
      <c r="FA225" s="41">
        <v>3013417.3907755367</v>
      </c>
      <c r="FB225" s="41">
        <v>2264822.404288616</v>
      </c>
      <c r="FC225" s="41">
        <v>2282422.1778777274</v>
      </c>
      <c r="FD225" s="41">
        <v>1990595.3450587576</v>
      </c>
      <c r="FE225" s="41">
        <v>2406738.0925977062</v>
      </c>
      <c r="FF225" s="41">
        <v>1250663.2131918652</v>
      </c>
      <c r="FG225" s="41">
        <v>1722044.3795582296</v>
      </c>
      <c r="FH225" s="41">
        <v>2286430.5633199541</v>
      </c>
      <c r="FI225" s="41">
        <v>2249532.0000431878</v>
      </c>
      <c r="FJ225" s="41">
        <v>2665262.8330451054</v>
      </c>
      <c r="FK225" s="41">
        <v>2391366.8090515211</v>
      </c>
      <c r="FL225" s="41">
        <v>2874823.7198000303</v>
      </c>
      <c r="FM225" s="41">
        <v>2933294.0296025178</v>
      </c>
      <c r="FN225" s="41">
        <v>2262615.8066899669</v>
      </c>
      <c r="FO225" s="41">
        <v>2636954.7714076787</v>
      </c>
      <c r="FP225" s="41">
        <v>1951413.1885985387</v>
      </c>
      <c r="FQ225" s="41">
        <v>2103744.048736285</v>
      </c>
    </row>
    <row r="226" spans="1:174">
      <c r="F226" s="104"/>
      <c r="G226" s="105"/>
      <c r="H226" s="105"/>
      <c r="I226" s="105"/>
      <c r="J226" s="105"/>
      <c r="K226" s="105"/>
      <c r="L226" s="105"/>
      <c r="M226" s="105"/>
      <c r="N226" s="105"/>
      <c r="O226" s="105"/>
      <c r="P226" s="105"/>
      <c r="Q226" s="106"/>
      <c r="R226" s="104"/>
      <c r="S226" s="105"/>
      <c r="T226" s="105"/>
      <c r="U226" s="105"/>
      <c r="V226" s="105"/>
      <c r="W226" s="105"/>
      <c r="X226" s="105"/>
      <c r="Y226" s="105"/>
      <c r="Z226" s="105"/>
      <c r="AA226" s="105"/>
      <c r="AB226" s="105"/>
      <c r="AC226" s="106"/>
      <c r="AD226" s="104"/>
      <c r="AE226" s="105"/>
      <c r="AF226" s="105"/>
      <c r="AG226" s="105"/>
      <c r="AH226" s="105"/>
      <c r="AI226" s="105"/>
      <c r="AJ226" s="105"/>
      <c r="AK226" s="105"/>
      <c r="AL226" s="105"/>
      <c r="AM226" s="105"/>
      <c r="AN226" s="105"/>
      <c r="AO226" s="106"/>
      <c r="AP226" s="104"/>
      <c r="AQ226" s="105"/>
      <c r="AR226" s="105"/>
      <c r="AS226" s="105"/>
      <c r="AT226" s="105"/>
      <c r="AU226" s="105"/>
      <c r="AV226" s="105"/>
      <c r="AW226" s="105"/>
      <c r="AX226" s="105"/>
      <c r="AY226" s="105"/>
      <c r="AZ226" s="105"/>
      <c r="BA226" s="106"/>
      <c r="BB226" s="104"/>
      <c r="BC226" s="105"/>
      <c r="BD226" s="105"/>
      <c r="BE226" s="105"/>
      <c r="BF226" s="105"/>
      <c r="BG226" s="105"/>
      <c r="BH226" s="105"/>
      <c r="BI226" s="105"/>
      <c r="BJ226" s="105"/>
      <c r="BK226" s="105"/>
      <c r="BL226" s="105"/>
      <c r="BM226" s="106"/>
      <c r="BN226" s="104"/>
      <c r="BO226" s="105"/>
      <c r="BP226" s="105"/>
      <c r="BQ226" s="105"/>
      <c r="BR226" s="105"/>
      <c r="BS226" s="105"/>
      <c r="BT226" s="105"/>
      <c r="BU226" s="105"/>
      <c r="BV226" s="105"/>
      <c r="BW226" s="105"/>
      <c r="BX226" s="105"/>
      <c r="BY226" s="106"/>
      <c r="BZ226" s="105"/>
      <c r="CA226" s="105"/>
      <c r="CB226" s="105"/>
      <c r="CC226" s="105"/>
      <c r="CD226" s="105"/>
      <c r="CE226" s="105"/>
      <c r="CF226" s="105"/>
      <c r="CG226" s="105"/>
      <c r="CH226" s="105"/>
      <c r="CI226" s="105"/>
      <c r="CJ226" s="105"/>
      <c r="CK226" s="105"/>
      <c r="CL226" s="104"/>
      <c r="CM226" s="105"/>
      <c r="CN226" s="105"/>
      <c r="CO226" s="105"/>
      <c r="CP226" s="105"/>
      <c r="CQ226" s="105"/>
      <c r="CR226" s="105"/>
      <c r="CS226" s="105"/>
      <c r="CT226" s="105"/>
      <c r="CU226" s="105"/>
      <c r="CV226" s="105"/>
      <c r="CW226" s="106"/>
      <c r="CX226" s="104"/>
      <c r="CY226" s="105"/>
      <c r="CZ226" s="105"/>
      <c r="DA226" s="105"/>
      <c r="DB226" s="105"/>
      <c r="DC226" s="105"/>
      <c r="DD226" s="105"/>
      <c r="DE226" s="105"/>
      <c r="DF226" s="105"/>
      <c r="DG226" s="105"/>
      <c r="DH226" s="105"/>
      <c r="DI226" s="106"/>
      <c r="DJ226" s="104"/>
      <c r="DK226" s="310"/>
      <c r="DL226" s="105"/>
      <c r="DM226" s="105"/>
      <c r="DN226" s="105"/>
      <c r="DO226" s="105"/>
      <c r="DP226" s="105"/>
      <c r="DQ226" s="105"/>
      <c r="DR226" s="105"/>
      <c r="DS226" s="105"/>
      <c r="DT226" s="105"/>
      <c r="DU226" s="106"/>
      <c r="DV226" s="339"/>
      <c r="DW226" s="339"/>
      <c r="DX226" s="339"/>
      <c r="DY226" s="339"/>
      <c r="DZ226" s="339"/>
      <c r="EA226" s="339"/>
      <c r="EB226" s="339"/>
      <c r="EC226" s="339"/>
      <c r="ED226" s="339"/>
      <c r="EE226" s="339"/>
      <c r="EF226" s="339"/>
      <c r="EG226" s="339"/>
      <c r="EH226" s="339"/>
      <c r="EI226" s="337"/>
      <c r="EJ226" s="337"/>
      <c r="EK226" s="337"/>
      <c r="EL226" s="337"/>
      <c r="EM226" s="337"/>
      <c r="EN226" s="337"/>
      <c r="EO226" s="337"/>
      <c r="EP226" s="337"/>
      <c r="EQ226" s="337"/>
      <c r="ER226" s="337"/>
      <c r="ES226" s="337"/>
      <c r="ET226" s="41">
        <v>714376.2</v>
      </c>
      <c r="EU226" s="41">
        <v>607913.56999999995</v>
      </c>
      <c r="EV226" s="41">
        <v>871663.54864748509</v>
      </c>
      <c r="EW226" s="41">
        <v>924246.55219517124</v>
      </c>
      <c r="EX226" s="41">
        <v>822838.76222366025</v>
      </c>
      <c r="EY226" s="41">
        <v>941917.48540379992</v>
      </c>
      <c r="EZ226" s="41">
        <v>927771.35189568857</v>
      </c>
      <c r="FA226" s="41">
        <v>869393.84000284644</v>
      </c>
      <c r="FB226" s="41">
        <v>859148.63920368766</v>
      </c>
      <c r="FC226" s="41">
        <v>887199.17664592748</v>
      </c>
      <c r="FD226" s="41">
        <v>764150.97009006375</v>
      </c>
      <c r="FE226" s="41">
        <v>857950.11664736422</v>
      </c>
    </row>
    <row r="227" spans="1:174">
      <c r="D227" s="74" t="str">
        <f t="shared" ref="D227:D236" si="19">+CONCATENATE(D17,"p")</f>
        <v>7118p</v>
      </c>
      <c r="E227" s="78" t="s">
        <v>39</v>
      </c>
      <c r="F227" s="104"/>
      <c r="G227" s="105"/>
      <c r="H227" s="105"/>
      <c r="I227" s="105"/>
      <c r="J227" s="105"/>
      <c r="K227" s="105"/>
      <c r="L227" s="105"/>
      <c r="M227" s="105"/>
      <c r="N227" s="105"/>
      <c r="O227" s="105"/>
      <c r="P227" s="105"/>
      <c r="Q227" s="106"/>
      <c r="R227" s="104"/>
      <c r="S227" s="105"/>
      <c r="T227" s="105"/>
      <c r="U227" s="105"/>
      <c r="V227" s="105"/>
      <c r="W227" s="105"/>
      <c r="X227" s="105"/>
      <c r="Y227" s="105"/>
      <c r="Z227" s="105"/>
      <c r="AA227" s="105"/>
      <c r="AB227" s="105"/>
      <c r="AC227" s="106"/>
      <c r="AD227" s="104"/>
      <c r="AE227" s="105"/>
      <c r="AF227" s="105"/>
      <c r="AG227" s="105"/>
      <c r="AH227" s="105"/>
      <c r="AI227" s="105"/>
      <c r="AJ227" s="105"/>
      <c r="AK227" s="105"/>
      <c r="AL227" s="105"/>
      <c r="AM227" s="105"/>
      <c r="AN227" s="105"/>
      <c r="AO227" s="106"/>
      <c r="AP227" s="104"/>
      <c r="AQ227" s="105"/>
      <c r="AR227" s="105"/>
      <c r="AS227" s="105"/>
      <c r="AT227" s="105"/>
      <c r="AU227" s="105"/>
      <c r="AV227" s="105"/>
      <c r="AW227" s="105"/>
      <c r="AX227" s="105"/>
      <c r="AY227" s="105"/>
      <c r="AZ227" s="105"/>
      <c r="BA227" s="106"/>
      <c r="BB227" s="104"/>
      <c r="BC227" s="105"/>
      <c r="BD227" s="105"/>
      <c r="BE227" s="105"/>
      <c r="BF227" s="105"/>
      <c r="BG227" s="105"/>
      <c r="BH227" s="105"/>
      <c r="BI227" s="105"/>
      <c r="BJ227" s="105"/>
      <c r="BK227" s="105"/>
      <c r="BL227" s="105"/>
      <c r="BM227" s="106"/>
      <c r="BN227" s="104"/>
      <c r="BO227" s="105"/>
      <c r="BP227" s="105"/>
      <c r="BQ227" s="105"/>
      <c r="BR227" s="105"/>
      <c r="BS227" s="105"/>
      <c r="BT227" s="105"/>
      <c r="BU227" s="105"/>
      <c r="BV227" s="105"/>
      <c r="BW227" s="105"/>
      <c r="BX227" s="105"/>
      <c r="BY227" s="106"/>
      <c r="BZ227" s="105"/>
      <c r="CA227" s="105"/>
      <c r="CB227" s="105"/>
      <c r="CC227" s="105"/>
      <c r="CD227" s="105"/>
      <c r="CE227" s="105"/>
      <c r="CF227" s="105"/>
      <c r="CG227" s="105"/>
      <c r="CH227" s="105"/>
      <c r="CI227" s="105"/>
      <c r="CJ227" s="105"/>
      <c r="CK227" s="105"/>
      <c r="CL227" s="104">
        <v>260762.89668953384</v>
      </c>
      <c r="CM227" s="105">
        <v>255157.48277927918</v>
      </c>
      <c r="CN227" s="105">
        <v>311767.07284781808</v>
      </c>
      <c r="CO227" s="105">
        <v>386022.31060141494</v>
      </c>
      <c r="CP227" s="105">
        <v>403723.81098959706</v>
      </c>
      <c r="CQ227" s="105">
        <v>443763.10051744088</v>
      </c>
      <c r="CR227" s="105">
        <v>452390.66108767391</v>
      </c>
      <c r="CS227" s="105">
        <v>423242.62809333584</v>
      </c>
      <c r="CT227" s="105">
        <v>377993.63627302414</v>
      </c>
      <c r="CU227" s="105">
        <v>381409.00489262829</v>
      </c>
      <c r="CV227" s="105">
        <v>381497.52149931074</v>
      </c>
      <c r="CW227" s="106">
        <v>331335.45678221656</v>
      </c>
      <c r="CX227" s="104">
        <v>294949.34769769129</v>
      </c>
      <c r="CY227" s="105">
        <v>269914.53975529631</v>
      </c>
      <c r="CZ227" s="105">
        <v>351302.84471213742</v>
      </c>
      <c r="DA227" s="105">
        <v>433913.41590605793</v>
      </c>
      <c r="DB227" s="105">
        <v>461276.15448140749</v>
      </c>
      <c r="DC227" s="105">
        <v>484947.23740259005</v>
      </c>
      <c r="DD227" s="105">
        <v>544691.13950845459</v>
      </c>
      <c r="DE227" s="105">
        <v>492931.9808280234</v>
      </c>
      <c r="DF227" s="105">
        <v>528342.20463008841</v>
      </c>
      <c r="DG227" s="105">
        <v>429431.85296262795</v>
      </c>
      <c r="DH227" s="105">
        <v>402322.65920144052</v>
      </c>
      <c r="DI227" s="106">
        <v>390072.41241769306</v>
      </c>
      <c r="DJ227" s="104">
        <v>251804.37567454769</v>
      </c>
      <c r="DK227" s="310">
        <v>310149.4855589362</v>
      </c>
      <c r="DL227" s="105">
        <v>424865.45226132218</v>
      </c>
      <c r="DM227" s="105">
        <v>488382.49238437577</v>
      </c>
      <c r="DN227" s="105">
        <v>512432.55897189945</v>
      </c>
      <c r="DO227" s="105">
        <v>558687.11031930195</v>
      </c>
      <c r="DP227" s="105">
        <v>582898.8333021343</v>
      </c>
      <c r="DQ227" s="105">
        <v>576646.61383665679</v>
      </c>
      <c r="DR227" s="105">
        <v>569580.06276767002</v>
      </c>
      <c r="DS227" s="105">
        <v>504830.91764073976</v>
      </c>
      <c r="DT227" s="105">
        <v>449327.05769997759</v>
      </c>
      <c r="DU227" s="106">
        <v>490901.31962345698</v>
      </c>
      <c r="DV227" s="339">
        <v>450053.61458020721</v>
      </c>
      <c r="DW227" s="339">
        <v>475038.28260860743</v>
      </c>
      <c r="DX227" s="339">
        <v>588186.946081153</v>
      </c>
      <c r="DY227" s="339">
        <v>697774.7752861263</v>
      </c>
      <c r="DZ227" s="339">
        <v>729966.03511176899</v>
      </c>
      <c r="EA227" s="339">
        <v>808032.03012700868</v>
      </c>
      <c r="EB227" s="339">
        <v>898577.82161147927</v>
      </c>
      <c r="EC227" s="339">
        <v>890271.03364985739</v>
      </c>
      <c r="ED227" s="339">
        <v>850550.63426379242</v>
      </c>
      <c r="EE227" s="339">
        <v>780569.87598601193</v>
      </c>
      <c r="EF227" s="339">
        <v>684662.88608948409</v>
      </c>
      <c r="EG227" s="339">
        <v>828585.76668335497</v>
      </c>
      <c r="EH227" s="339">
        <v>519999.19958666293</v>
      </c>
      <c r="EI227" s="337">
        <v>552690.53896879952</v>
      </c>
      <c r="EJ227" s="337">
        <v>862173.85894013394</v>
      </c>
      <c r="EK227" s="337">
        <v>921140.58562000177</v>
      </c>
      <c r="EL227" s="337">
        <v>857926.48421483312</v>
      </c>
      <c r="EM227" s="337">
        <v>889611.95593554468</v>
      </c>
      <c r="EN227" s="337">
        <v>843301.64671243716</v>
      </c>
      <c r="EO227" s="337">
        <v>1017536.9503792862</v>
      </c>
      <c r="EP227" s="337">
        <v>850957.23877843586</v>
      </c>
      <c r="EQ227" s="337">
        <v>803528.96288030746</v>
      </c>
      <c r="ER227" s="337">
        <v>697203.75185900577</v>
      </c>
      <c r="ES227" s="337">
        <v>841571.49218586681</v>
      </c>
      <c r="ET227" s="41">
        <v>714376.2</v>
      </c>
      <c r="EU227" s="41">
        <v>607913.56999999995</v>
      </c>
      <c r="EV227" s="41">
        <v>679214.74</v>
      </c>
      <c r="EW227" s="41">
        <v>726283.06</v>
      </c>
      <c r="EX227" s="41">
        <v>742764.21</v>
      </c>
      <c r="EY227" s="41">
        <v>918480.01</v>
      </c>
      <c r="EZ227" s="41">
        <v>927771.35189568857</v>
      </c>
      <c r="FA227" s="41">
        <v>869393.84000284644</v>
      </c>
      <c r="FB227" s="41">
        <v>859148.63920368766</v>
      </c>
      <c r="FC227" s="41">
        <v>887199.17664592748</v>
      </c>
      <c r="FD227" s="41">
        <v>764150.97009006375</v>
      </c>
      <c r="FE227" s="41">
        <v>857950.11664736422</v>
      </c>
      <c r="FF227" s="41">
        <v>736459.78680493729</v>
      </c>
      <c r="FG227" s="41">
        <v>626706.06629676104</v>
      </c>
      <c r="FH227" s="41">
        <v>700211.37688401563</v>
      </c>
      <c r="FI227" s="41">
        <v>748734.72482375184</v>
      </c>
      <c r="FJ227" s="41">
        <v>765725.35835171666</v>
      </c>
      <c r="FK227" s="41">
        <v>946873.07940717612</v>
      </c>
      <c r="FL227" s="41">
        <v>888793.57934511674</v>
      </c>
      <c r="FM227" s="41">
        <v>870924.50475999399</v>
      </c>
      <c r="FN227" s="41">
        <v>832973.33566279267</v>
      </c>
      <c r="FO227" s="41">
        <v>803878.4523988833</v>
      </c>
      <c r="FP227" s="41">
        <v>818938.53619078756</v>
      </c>
      <c r="FQ227" s="41">
        <v>861325.43572509091</v>
      </c>
    </row>
    <row r="228" spans="1:174" s="9" customFormat="1">
      <c r="A228" s="139"/>
      <c r="B228" s="139"/>
      <c r="C228" s="139">
        <v>712</v>
      </c>
      <c r="D228" s="139" t="str">
        <f t="shared" si="19"/>
        <v>712p</v>
      </c>
      <c r="E228" s="140" t="s">
        <v>41</v>
      </c>
      <c r="F228" s="141"/>
      <c r="G228" s="142"/>
      <c r="H228" s="142"/>
      <c r="I228" s="142"/>
      <c r="J228" s="142"/>
      <c r="K228" s="142"/>
      <c r="L228" s="142"/>
      <c r="M228" s="142"/>
      <c r="N228" s="142"/>
      <c r="O228" s="142"/>
      <c r="P228" s="142"/>
      <c r="Q228" s="143"/>
      <c r="R228" s="141"/>
      <c r="S228" s="142"/>
      <c r="T228" s="142"/>
      <c r="U228" s="142"/>
      <c r="V228" s="142"/>
      <c r="W228" s="142"/>
      <c r="X228" s="142"/>
      <c r="Y228" s="142"/>
      <c r="Z228" s="142"/>
      <c r="AA228" s="142"/>
      <c r="AB228" s="142"/>
      <c r="AC228" s="143"/>
      <c r="AD228" s="141"/>
      <c r="AE228" s="142"/>
      <c r="AF228" s="142"/>
      <c r="AG228" s="142"/>
      <c r="AH228" s="142"/>
      <c r="AI228" s="142"/>
      <c r="AJ228" s="142"/>
      <c r="AK228" s="142"/>
      <c r="AL228" s="142"/>
      <c r="AM228" s="142"/>
      <c r="AN228" s="142"/>
      <c r="AO228" s="143"/>
      <c r="AP228" s="141"/>
      <c r="AQ228" s="142"/>
      <c r="AR228" s="142"/>
      <c r="AS228" s="142"/>
      <c r="AT228" s="142"/>
      <c r="AU228" s="142"/>
      <c r="AV228" s="142"/>
      <c r="AW228" s="142"/>
      <c r="AX228" s="142"/>
      <c r="AY228" s="142"/>
      <c r="AZ228" s="142"/>
      <c r="BA228" s="143"/>
      <c r="BB228" s="141"/>
      <c r="BC228" s="142"/>
      <c r="BD228" s="142"/>
      <c r="BE228" s="142"/>
      <c r="BF228" s="142"/>
      <c r="BG228" s="142"/>
      <c r="BH228" s="142"/>
      <c r="BI228" s="142"/>
      <c r="BJ228" s="142"/>
      <c r="BK228" s="142"/>
      <c r="BL228" s="142"/>
      <c r="BM228" s="143"/>
      <c r="BN228" s="141"/>
      <c r="BO228" s="142"/>
      <c r="BP228" s="142"/>
      <c r="BQ228" s="142"/>
      <c r="BR228" s="142"/>
      <c r="BS228" s="142"/>
      <c r="BT228" s="142"/>
      <c r="BU228" s="142"/>
      <c r="BV228" s="142"/>
      <c r="BW228" s="142"/>
      <c r="BX228" s="142"/>
      <c r="BY228" s="143"/>
      <c r="BZ228" s="142"/>
      <c r="CA228" s="142"/>
      <c r="CB228" s="142"/>
      <c r="CC228" s="142"/>
      <c r="CD228" s="142"/>
      <c r="CE228" s="142"/>
      <c r="CF228" s="142"/>
      <c r="CG228" s="142"/>
      <c r="CH228" s="142"/>
      <c r="CI228" s="142"/>
      <c r="CJ228" s="142"/>
      <c r="CK228" s="142"/>
      <c r="CL228" s="141">
        <f t="shared" ref="CL228:CX228" si="20">+SUM(CL229:CL232)</f>
        <v>10225366.011998521</v>
      </c>
      <c r="CM228" s="142">
        <f t="shared" si="20"/>
        <v>26328872.744704504</v>
      </c>
      <c r="CN228" s="142">
        <f t="shared" si="20"/>
        <v>28215029.512952704</v>
      </c>
      <c r="CO228" s="142">
        <f t="shared" si="20"/>
        <v>31078344.176256344</v>
      </c>
      <c r="CP228" s="142">
        <f t="shared" si="20"/>
        <v>31062993.346150994</v>
      </c>
      <c r="CQ228" s="142">
        <f t="shared" si="20"/>
        <v>29533886.744876273</v>
      </c>
      <c r="CR228" s="142">
        <f t="shared" si="20"/>
        <v>35614836.490956061</v>
      </c>
      <c r="CS228" s="142">
        <f t="shared" si="20"/>
        <v>41423629.787263155</v>
      </c>
      <c r="CT228" s="142">
        <f t="shared" si="20"/>
        <v>27897944.753825549</v>
      </c>
      <c r="CU228" s="142">
        <f t="shared" si="20"/>
        <v>35782419.896350168</v>
      </c>
      <c r="CV228" s="142">
        <f t="shared" si="20"/>
        <v>35053926.847713381</v>
      </c>
      <c r="CW228" s="143">
        <f t="shared" si="20"/>
        <v>52000480.125178605</v>
      </c>
      <c r="CX228" s="141">
        <f t="shared" si="20"/>
        <v>11696495.709410317</v>
      </c>
      <c r="CY228" s="142">
        <f t="shared" ref="CY228:DI228" si="21">+SUM(CY229:CY232)</f>
        <v>27967194.589402422</v>
      </c>
      <c r="CZ228" s="142">
        <f t="shared" si="21"/>
        <v>28929880.111931738</v>
      </c>
      <c r="DA228" s="142">
        <f t="shared" si="21"/>
        <v>27258327.618631121</v>
      </c>
      <c r="DB228" s="142">
        <f t="shared" si="21"/>
        <v>28592562.735781778</v>
      </c>
      <c r="DC228" s="142">
        <f t="shared" si="21"/>
        <v>32131723.207960628</v>
      </c>
      <c r="DD228" s="142">
        <f t="shared" si="21"/>
        <v>33016814.12419793</v>
      </c>
      <c r="DE228" s="142">
        <f t="shared" si="21"/>
        <v>36072346.59471108</v>
      </c>
      <c r="DF228" s="142">
        <f t="shared" si="21"/>
        <v>38203128.528232403</v>
      </c>
      <c r="DG228" s="142">
        <f t="shared" si="21"/>
        <v>43672969.77403643</v>
      </c>
      <c r="DH228" s="142">
        <f t="shared" si="21"/>
        <v>30164652.787533071</v>
      </c>
      <c r="DI228" s="143">
        <f t="shared" si="21"/>
        <v>60117077.92735371</v>
      </c>
      <c r="DJ228" s="141">
        <f>+SUM(DJ229:DJ232)</f>
        <v>17453194.433351744</v>
      </c>
      <c r="DK228" s="324">
        <f t="shared" ref="DK228:DU228" si="22">+SUM(DK229:DK232)</f>
        <v>27390142.980436314</v>
      </c>
      <c r="DL228" s="142">
        <f t="shared" si="22"/>
        <v>28082312.197140861</v>
      </c>
      <c r="DM228" s="142">
        <f t="shared" si="22"/>
        <v>30124960.749123506</v>
      </c>
      <c r="DN228" s="142">
        <f t="shared" si="22"/>
        <v>34683059.189534552</v>
      </c>
      <c r="DO228" s="142">
        <f t="shared" si="22"/>
        <v>35520127.578458838</v>
      </c>
      <c r="DP228" s="142">
        <f t="shared" si="22"/>
        <v>34214609.03892383</v>
      </c>
      <c r="DQ228" s="142">
        <f t="shared" si="22"/>
        <v>35699732.916304395</v>
      </c>
      <c r="DR228" s="142">
        <f t="shared" si="22"/>
        <v>34477573.889674954</v>
      </c>
      <c r="DS228" s="142">
        <f t="shared" si="22"/>
        <v>38517756.206527121</v>
      </c>
      <c r="DT228" s="142">
        <f t="shared" si="22"/>
        <v>32938623.312072884</v>
      </c>
      <c r="DU228" s="143">
        <f t="shared" si="22"/>
        <v>68390080.261651829</v>
      </c>
      <c r="DV228" s="340">
        <f>SUM(DV229:DV232)</f>
        <v>18354060.58487517</v>
      </c>
      <c r="DW228" s="340">
        <f t="shared" ref="DW228:ES228" si="23">SUM(DW229:DW232)</f>
        <v>32251984.308998123</v>
      </c>
      <c r="DX228" s="340">
        <f t="shared" si="23"/>
        <v>35252780.4112795</v>
      </c>
      <c r="DY228" s="340">
        <f t="shared" si="23"/>
        <v>36048622.442372173</v>
      </c>
      <c r="DZ228" s="340">
        <f t="shared" si="23"/>
        <v>36467046.907571375</v>
      </c>
      <c r="EA228" s="340">
        <f t="shared" si="23"/>
        <v>39962406.622471027</v>
      </c>
      <c r="EB228" s="340">
        <f t="shared" si="23"/>
        <v>41754281.859282047</v>
      </c>
      <c r="EC228" s="340">
        <f t="shared" si="23"/>
        <v>41778770.739156105</v>
      </c>
      <c r="ED228" s="340">
        <f t="shared" si="23"/>
        <v>40678217.175356045</v>
      </c>
      <c r="EE228" s="340">
        <f t="shared" si="23"/>
        <v>50087168.979291983</v>
      </c>
      <c r="EF228" s="340">
        <f t="shared" si="23"/>
        <v>35104466.825188249</v>
      </c>
      <c r="EG228" s="340">
        <f t="shared" si="23"/>
        <v>75416411.255019069</v>
      </c>
      <c r="EH228" s="340">
        <f t="shared" si="23"/>
        <v>14494391.656080697</v>
      </c>
      <c r="EI228" s="340">
        <f t="shared" si="23"/>
        <v>38286134.504472315</v>
      </c>
      <c r="EJ228" s="340">
        <f t="shared" si="23"/>
        <v>42512596.169410236</v>
      </c>
      <c r="EK228" s="340">
        <f t="shared" si="23"/>
        <v>36881500.656790689</v>
      </c>
      <c r="EL228" s="340">
        <f t="shared" si="23"/>
        <v>37654579.061565474</v>
      </c>
      <c r="EM228" s="340">
        <f t="shared" si="23"/>
        <v>40791760.633679733</v>
      </c>
      <c r="EN228" s="340">
        <f t="shared" si="23"/>
        <v>36948873.818993188</v>
      </c>
      <c r="EO228" s="340">
        <f t="shared" si="23"/>
        <v>40320200.299979933</v>
      </c>
      <c r="EP228" s="340">
        <f t="shared" si="23"/>
        <v>44012184.309503838</v>
      </c>
      <c r="EQ228" s="340">
        <f t="shared" si="23"/>
        <v>39620758.48069074</v>
      </c>
      <c r="ER228" s="340">
        <f t="shared" si="23"/>
        <v>41454472.958962008</v>
      </c>
      <c r="ES228" s="340">
        <f t="shared" si="23"/>
        <v>79179339.503347233</v>
      </c>
      <c r="ET228" s="404">
        <v>14572676.99</v>
      </c>
      <c r="EU228" s="404">
        <v>36938118.07</v>
      </c>
      <c r="EV228" s="404">
        <v>43053255.970000006</v>
      </c>
      <c r="EW228" s="404">
        <v>41029948.000000007</v>
      </c>
      <c r="EX228" s="404">
        <v>40388291.549999997</v>
      </c>
      <c r="EY228" s="404">
        <v>42077356.240000002</v>
      </c>
      <c r="EZ228" s="404">
        <v>46362054.926801726</v>
      </c>
      <c r="FA228" s="404">
        <v>45724084.253699668</v>
      </c>
      <c r="FB228" s="404">
        <v>41947258.969554022</v>
      </c>
      <c r="FC228" s="404">
        <v>44433442.802094914</v>
      </c>
      <c r="FD228" s="404">
        <v>45788790.684398532</v>
      </c>
      <c r="FE228" s="404">
        <v>79938550.463845864</v>
      </c>
      <c r="FF228" s="445">
        <v>14755895.780545458</v>
      </c>
      <c r="FG228" s="445">
        <v>37403451.017929606</v>
      </c>
      <c r="FH228" s="445">
        <v>43601797.580043353</v>
      </c>
      <c r="FI228" s="445">
        <v>41553058.121337146</v>
      </c>
      <c r="FJ228" s="445">
        <v>40898605.146830343</v>
      </c>
      <c r="FK228" s="445">
        <v>42603078.705825843</v>
      </c>
      <c r="FL228" s="445">
        <v>46250891.035691187</v>
      </c>
      <c r="FM228" s="445">
        <v>46210377.052519538</v>
      </c>
      <c r="FN228" s="445">
        <v>42496040.115985423</v>
      </c>
      <c r="FO228" s="445">
        <v>48421361.70604302</v>
      </c>
      <c r="FP228" s="445">
        <v>45532452.215976171</v>
      </c>
      <c r="FQ228" s="445">
        <v>81297365.468062162</v>
      </c>
    </row>
    <row r="229" spans="1:174" ht="30">
      <c r="D229" s="74" t="str">
        <f t="shared" si="19"/>
        <v>7121p</v>
      </c>
      <c r="E229" s="78" t="s">
        <v>43</v>
      </c>
      <c r="F229" s="104"/>
      <c r="G229" s="105"/>
      <c r="H229" s="105"/>
      <c r="I229" s="105"/>
      <c r="J229" s="105"/>
      <c r="K229" s="105"/>
      <c r="L229" s="105"/>
      <c r="M229" s="105"/>
      <c r="N229" s="105"/>
      <c r="O229" s="105"/>
      <c r="P229" s="105"/>
      <c r="Q229" s="106"/>
      <c r="R229" s="104"/>
      <c r="S229" s="105"/>
      <c r="T229" s="105"/>
      <c r="U229" s="105"/>
      <c r="V229" s="105"/>
      <c r="W229" s="105"/>
      <c r="X229" s="105"/>
      <c r="Y229" s="105"/>
      <c r="Z229" s="105"/>
      <c r="AA229" s="105"/>
      <c r="AB229" s="105"/>
      <c r="AC229" s="106"/>
      <c r="AD229" s="104"/>
      <c r="AE229" s="105"/>
      <c r="AF229" s="105"/>
      <c r="AG229" s="105"/>
      <c r="AH229" s="105"/>
      <c r="AI229" s="105"/>
      <c r="AJ229" s="105"/>
      <c r="AK229" s="105"/>
      <c r="AL229" s="105"/>
      <c r="AM229" s="105"/>
      <c r="AN229" s="105"/>
      <c r="AO229" s="106"/>
      <c r="AP229" s="104"/>
      <c r="AQ229" s="105"/>
      <c r="AR229" s="105"/>
      <c r="AS229" s="105"/>
      <c r="AT229" s="105"/>
      <c r="AU229" s="105"/>
      <c r="AV229" s="105"/>
      <c r="AW229" s="105"/>
      <c r="AX229" s="105"/>
      <c r="AY229" s="105"/>
      <c r="AZ229" s="105"/>
      <c r="BA229" s="106"/>
      <c r="BB229" s="104"/>
      <c r="BC229" s="105"/>
      <c r="BD229" s="105"/>
      <c r="BE229" s="105"/>
      <c r="BF229" s="105"/>
      <c r="BG229" s="105"/>
      <c r="BH229" s="105"/>
      <c r="BI229" s="105"/>
      <c r="BJ229" s="105"/>
      <c r="BK229" s="105"/>
      <c r="BL229" s="105"/>
      <c r="BM229" s="106"/>
      <c r="BN229" s="104"/>
      <c r="BO229" s="105"/>
      <c r="BP229" s="105"/>
      <c r="BQ229" s="105"/>
      <c r="BR229" s="105"/>
      <c r="BS229" s="105"/>
      <c r="BT229" s="105"/>
      <c r="BU229" s="105"/>
      <c r="BV229" s="105"/>
      <c r="BW229" s="105"/>
      <c r="BX229" s="105"/>
      <c r="BY229" s="106"/>
      <c r="BZ229" s="105"/>
      <c r="CA229" s="105"/>
      <c r="CB229" s="105"/>
      <c r="CC229" s="105"/>
      <c r="CD229" s="105"/>
      <c r="CE229" s="105"/>
      <c r="CF229" s="105"/>
      <c r="CG229" s="105"/>
      <c r="CH229" s="105"/>
      <c r="CI229" s="105"/>
      <c r="CJ229" s="105"/>
      <c r="CK229" s="105"/>
      <c r="CL229" s="104">
        <v>5896216.9131298037</v>
      </c>
      <c r="CM229" s="105">
        <v>15984604.165490396</v>
      </c>
      <c r="CN229" s="105">
        <v>15980210.637352593</v>
      </c>
      <c r="CO229" s="105">
        <v>18099107.195466701</v>
      </c>
      <c r="CP229" s="105">
        <v>18902345.114124902</v>
      </c>
      <c r="CQ229" s="105">
        <v>16660130.6959597</v>
      </c>
      <c r="CR229" s="105">
        <v>20975423.912817873</v>
      </c>
      <c r="CS229" s="105">
        <v>24152995.284398187</v>
      </c>
      <c r="CT229" s="105">
        <v>16438117.212416081</v>
      </c>
      <c r="CU229" s="105">
        <v>21064902.89657861</v>
      </c>
      <c r="CV229" s="105">
        <v>21199343.745804995</v>
      </c>
      <c r="CW229" s="106">
        <v>31496085.4772765</v>
      </c>
      <c r="CX229" s="104">
        <v>6378060.6572526693</v>
      </c>
      <c r="CY229" s="105">
        <v>16126009.982946007</v>
      </c>
      <c r="CZ229" s="105">
        <v>16569177.415611617</v>
      </c>
      <c r="DA229" s="105">
        <v>15916413.916518303</v>
      </c>
      <c r="DB229" s="105">
        <v>16700474.831006728</v>
      </c>
      <c r="DC229" s="105">
        <v>19303870.20408624</v>
      </c>
      <c r="DD229" s="105">
        <v>19954258.836327907</v>
      </c>
      <c r="DE229" s="105">
        <v>21157665.831800085</v>
      </c>
      <c r="DF229" s="105">
        <v>23691624.075276405</v>
      </c>
      <c r="DG229" s="105">
        <v>25779256.658387903</v>
      </c>
      <c r="DH229" s="105">
        <v>17637260.472586822</v>
      </c>
      <c r="DI229" s="106">
        <v>35668323.820286348</v>
      </c>
      <c r="DJ229" s="104">
        <v>10835215.375433445</v>
      </c>
      <c r="DK229" s="310">
        <v>17287568.311596237</v>
      </c>
      <c r="DL229" s="105">
        <v>16133814.702883076</v>
      </c>
      <c r="DM229" s="105">
        <v>17634570.078624245</v>
      </c>
      <c r="DN229" s="105">
        <v>20199574.10818097</v>
      </c>
      <c r="DO229" s="105">
        <v>20913507.395355023</v>
      </c>
      <c r="DP229" s="105">
        <v>20397161.323049661</v>
      </c>
      <c r="DQ229" s="105">
        <v>20719279.922398537</v>
      </c>
      <c r="DR229" s="105">
        <v>20675448.42527096</v>
      </c>
      <c r="DS229" s="105">
        <v>22333485.779485509</v>
      </c>
      <c r="DT229" s="105">
        <v>19074610.951472942</v>
      </c>
      <c r="DU229" s="106">
        <v>40201162.67603521</v>
      </c>
      <c r="DV229" s="339">
        <v>11085421.334241258</v>
      </c>
      <c r="DW229" s="339">
        <v>19390616.050749641</v>
      </c>
      <c r="DX229" s="339">
        <v>20800888.666321442</v>
      </c>
      <c r="DY229" s="339">
        <v>21481603.2962908</v>
      </c>
      <c r="DZ229" s="339">
        <v>21730009.656220071</v>
      </c>
      <c r="EA229" s="339">
        <v>24013249.966546282</v>
      </c>
      <c r="EB229" s="339">
        <v>25276026.550293617</v>
      </c>
      <c r="EC229" s="339">
        <v>24832266.431256961</v>
      </c>
      <c r="ED229" s="339">
        <v>24767047.400017716</v>
      </c>
      <c r="EE229" s="339">
        <v>29750626.17076052</v>
      </c>
      <c r="EF229" s="339">
        <v>20838978.405508582</v>
      </c>
      <c r="EG229" s="339">
        <v>45626445.851901822</v>
      </c>
      <c r="EH229" s="339">
        <v>9060796.079177171</v>
      </c>
      <c r="EI229" s="337">
        <v>23124706.852591999</v>
      </c>
      <c r="EJ229" s="337">
        <v>25778145.761630509</v>
      </c>
      <c r="EK229" s="337">
        <v>22315006.097604383</v>
      </c>
      <c r="EL229" s="337">
        <v>22883149.755243029</v>
      </c>
      <c r="EM229" s="337">
        <v>24653399.098267406</v>
      </c>
      <c r="EN229" s="337">
        <v>21096909.436257415</v>
      </c>
      <c r="EO229" s="337">
        <v>23562273.747153763</v>
      </c>
      <c r="EP229" s="337">
        <v>25444734.42588995</v>
      </c>
      <c r="EQ229" s="337">
        <v>23008561.099321935</v>
      </c>
      <c r="ER229" s="337">
        <v>25730958.328370228</v>
      </c>
      <c r="ES229" s="337">
        <v>46954173.159861192</v>
      </c>
      <c r="ET229" s="41">
        <v>8994145.9900000002</v>
      </c>
      <c r="EU229" s="41">
        <v>22424749.280000001</v>
      </c>
      <c r="EV229" s="41">
        <v>26103027.100000001</v>
      </c>
      <c r="EW229" s="41">
        <v>24891690.100000001</v>
      </c>
      <c r="EX229" s="41">
        <v>24475000.460000001</v>
      </c>
      <c r="EY229" s="41">
        <v>25149415.170000002</v>
      </c>
      <c r="EZ229" s="41">
        <v>27214533.213990007</v>
      </c>
      <c r="FA229" s="41">
        <v>26766339.061796233</v>
      </c>
      <c r="FB229" s="41">
        <v>24221524.281348474</v>
      </c>
      <c r="FC229" s="41">
        <v>26183242.710226167</v>
      </c>
      <c r="FD229" s="41">
        <v>29430359.803999923</v>
      </c>
      <c r="FE229" s="41">
        <v>48642087.791189887</v>
      </c>
      <c r="FF229" s="41">
        <v>9127432.1840227619</v>
      </c>
      <c r="FG229" s="41">
        <v>22757066.487967167</v>
      </c>
      <c r="FH229" s="41">
        <v>26489853.50225101</v>
      </c>
      <c r="FI229" s="41">
        <v>25260565.437348519</v>
      </c>
      <c r="FJ229" s="41">
        <v>24837700.78348216</v>
      </c>
      <c r="FK229" s="41">
        <v>25522109.790882807</v>
      </c>
      <c r="FL229" s="41">
        <v>27482444.037160631</v>
      </c>
      <c r="FM229" s="41">
        <v>27431759.977263737</v>
      </c>
      <c r="FN229" s="41">
        <v>25758654.549990863</v>
      </c>
      <c r="FO229" s="41">
        <v>29909297.679381389</v>
      </c>
      <c r="FP229" s="41">
        <v>28126522.515346657</v>
      </c>
      <c r="FQ229" s="41">
        <v>48976990.327575065</v>
      </c>
    </row>
    <row r="230" spans="1:174" ht="30">
      <c r="D230" s="74" t="str">
        <f t="shared" si="19"/>
        <v>7122p</v>
      </c>
      <c r="E230" s="78" t="s">
        <v>45</v>
      </c>
      <c r="F230" s="104"/>
      <c r="G230" s="105"/>
      <c r="H230" s="105"/>
      <c r="I230" s="105"/>
      <c r="J230" s="105"/>
      <c r="K230" s="105"/>
      <c r="L230" s="105"/>
      <c r="M230" s="105"/>
      <c r="N230" s="105"/>
      <c r="O230" s="105"/>
      <c r="P230" s="105"/>
      <c r="Q230" s="106"/>
      <c r="R230" s="104"/>
      <c r="S230" s="105"/>
      <c r="T230" s="105"/>
      <c r="U230" s="105"/>
      <c r="V230" s="105"/>
      <c r="W230" s="105"/>
      <c r="X230" s="105"/>
      <c r="Y230" s="105"/>
      <c r="Z230" s="105"/>
      <c r="AA230" s="105"/>
      <c r="AB230" s="105"/>
      <c r="AC230" s="106"/>
      <c r="AD230" s="104"/>
      <c r="AE230" s="105"/>
      <c r="AF230" s="105"/>
      <c r="AG230" s="105"/>
      <c r="AH230" s="105"/>
      <c r="AI230" s="105"/>
      <c r="AJ230" s="105"/>
      <c r="AK230" s="105"/>
      <c r="AL230" s="105"/>
      <c r="AM230" s="105"/>
      <c r="AN230" s="105"/>
      <c r="AO230" s="106"/>
      <c r="AP230" s="104"/>
      <c r="AQ230" s="105"/>
      <c r="AR230" s="105"/>
      <c r="AS230" s="105"/>
      <c r="AT230" s="105"/>
      <c r="AU230" s="105"/>
      <c r="AV230" s="105"/>
      <c r="AW230" s="105"/>
      <c r="AX230" s="105"/>
      <c r="AY230" s="105"/>
      <c r="AZ230" s="105"/>
      <c r="BA230" s="106"/>
      <c r="BB230" s="104"/>
      <c r="BC230" s="105"/>
      <c r="BD230" s="105"/>
      <c r="BE230" s="105"/>
      <c r="BF230" s="105"/>
      <c r="BG230" s="105"/>
      <c r="BH230" s="105"/>
      <c r="BI230" s="105"/>
      <c r="BJ230" s="105"/>
      <c r="BK230" s="105"/>
      <c r="BL230" s="105"/>
      <c r="BM230" s="106"/>
      <c r="BN230" s="104"/>
      <c r="BO230" s="105"/>
      <c r="BP230" s="105"/>
      <c r="BQ230" s="105"/>
      <c r="BR230" s="105"/>
      <c r="BS230" s="105"/>
      <c r="BT230" s="105"/>
      <c r="BU230" s="105"/>
      <c r="BV230" s="105"/>
      <c r="BW230" s="105"/>
      <c r="BX230" s="105"/>
      <c r="BY230" s="106"/>
      <c r="BZ230" s="105"/>
      <c r="CA230" s="105"/>
      <c r="CB230" s="105"/>
      <c r="CC230" s="105"/>
      <c r="CD230" s="105"/>
      <c r="CE230" s="105"/>
      <c r="CF230" s="105"/>
      <c r="CG230" s="105"/>
      <c r="CH230" s="105"/>
      <c r="CI230" s="105"/>
      <c r="CJ230" s="105"/>
      <c r="CK230" s="105"/>
      <c r="CL230" s="104">
        <v>3523976.3657705826</v>
      </c>
      <c r="CM230" s="105">
        <v>8837193.1137481872</v>
      </c>
      <c r="CN230" s="105">
        <v>10296968.732518861</v>
      </c>
      <c r="CO230" s="105">
        <v>11080649.937486099</v>
      </c>
      <c r="CP230" s="105">
        <v>10426593.073253199</v>
      </c>
      <c r="CQ230" s="105">
        <v>10797558.1123464</v>
      </c>
      <c r="CR230" s="105">
        <v>12338418.275424777</v>
      </c>
      <c r="CS230" s="105">
        <v>14695618.751093065</v>
      </c>
      <c r="CT230" s="105">
        <v>9887757.094026586</v>
      </c>
      <c r="CU230" s="105">
        <v>12555740.885830941</v>
      </c>
      <c r="CV230" s="105">
        <v>11911787.04868594</v>
      </c>
      <c r="CW230" s="106">
        <v>17572653.898443229</v>
      </c>
      <c r="CX230" s="104">
        <v>4579090.5759970825</v>
      </c>
      <c r="CY230" s="105">
        <v>10104184.39535567</v>
      </c>
      <c r="CZ230" s="105">
        <v>10560309.670724479</v>
      </c>
      <c r="DA230" s="105">
        <v>9541998.6085077375</v>
      </c>
      <c r="DB230" s="105">
        <v>10202539.325177701</v>
      </c>
      <c r="DC230" s="105">
        <v>10655134.986795479</v>
      </c>
      <c r="DD230" s="105">
        <v>10928389.183865616</v>
      </c>
      <c r="DE230" s="105">
        <v>12720604.592646427</v>
      </c>
      <c r="DF230" s="105">
        <v>12433910.598023046</v>
      </c>
      <c r="DG230" s="105">
        <v>15255623.222713828</v>
      </c>
      <c r="DH230" s="105">
        <v>10791600.785030248</v>
      </c>
      <c r="DI230" s="106">
        <v>20893912.876006678</v>
      </c>
      <c r="DJ230" s="104">
        <v>5947210.158482017</v>
      </c>
      <c r="DK230" s="310">
        <v>8737953.0601297878</v>
      </c>
      <c r="DL230" s="105">
        <v>10128217.755015116</v>
      </c>
      <c r="DM230" s="105">
        <v>10506185.898595979</v>
      </c>
      <c r="DN230" s="105">
        <v>12414423.348594034</v>
      </c>
      <c r="DO230" s="105">
        <v>12300409.906155966</v>
      </c>
      <c r="DP230" s="105">
        <v>11649338.921377769</v>
      </c>
      <c r="DQ230" s="105">
        <v>12715928.59880604</v>
      </c>
      <c r="DR230" s="105">
        <v>11722748.188238984</v>
      </c>
      <c r="DS230" s="105">
        <v>13649666.976806173</v>
      </c>
      <c r="DT230" s="105">
        <v>11784621.868662277</v>
      </c>
      <c r="DU230" s="106">
        <v>23899152.764590971</v>
      </c>
      <c r="DV230" s="339">
        <v>6336000.2739841603</v>
      </c>
      <c r="DW230" s="339">
        <v>11085374.864924161</v>
      </c>
      <c r="DX230" s="339">
        <v>12503494.771613788</v>
      </c>
      <c r="DY230" s="339">
        <v>12513053.180853466</v>
      </c>
      <c r="DZ230" s="339">
        <v>12781508.834290098</v>
      </c>
      <c r="EA230" s="339">
        <v>13647407.540884396</v>
      </c>
      <c r="EB230" s="339">
        <v>14167187.436191265</v>
      </c>
      <c r="EC230" s="339">
        <v>14617983.144756434</v>
      </c>
      <c r="ED230" s="339">
        <v>13735412.757885324</v>
      </c>
      <c r="EE230" s="339">
        <v>17526894.880343959</v>
      </c>
      <c r="EF230" s="339">
        <v>12402384.494983494</v>
      </c>
      <c r="EG230" s="339">
        <v>25778282.913810931</v>
      </c>
      <c r="EH230" s="339">
        <v>5033763.6031913934</v>
      </c>
      <c r="EI230" s="337">
        <v>13190874.32162513</v>
      </c>
      <c r="EJ230" s="337">
        <v>14560034.842802931</v>
      </c>
      <c r="EK230" s="337">
        <v>12426424.31774326</v>
      </c>
      <c r="EL230" s="337">
        <v>12780246.575118551</v>
      </c>
      <c r="EM230" s="337">
        <v>13948223.892347284</v>
      </c>
      <c r="EN230" s="337">
        <v>13453637.29564468</v>
      </c>
      <c r="EO230" s="337">
        <v>14173979.781966317</v>
      </c>
      <c r="EP230" s="337">
        <v>15976537.492320921</v>
      </c>
      <c r="EQ230" s="337">
        <v>14029532.008260634</v>
      </c>
      <c r="ER230" s="337">
        <v>13649270.684277592</v>
      </c>
      <c r="ES230" s="337">
        <v>29150407.962933309</v>
      </c>
      <c r="ET230" s="41">
        <v>4907250.76</v>
      </c>
      <c r="EU230" s="41">
        <v>12702016.77</v>
      </c>
      <c r="EV230" s="41">
        <v>14741947.74</v>
      </c>
      <c r="EW230" s="41">
        <v>14077229.140000001</v>
      </c>
      <c r="EX230" s="41">
        <v>13944751.890000001</v>
      </c>
      <c r="EY230" s="41">
        <v>14898396.42</v>
      </c>
      <c r="EZ230" s="41">
        <v>16351036.212440157</v>
      </c>
      <c r="FA230" s="41">
        <v>16180831.542594498</v>
      </c>
      <c r="FB230" s="41">
        <v>14961626.025683265</v>
      </c>
      <c r="FC230" s="41">
        <v>15948125.340694834</v>
      </c>
      <c r="FD230" s="41">
        <v>14572835.35145361</v>
      </c>
      <c r="FE230" s="41">
        <v>27610027.253725816</v>
      </c>
      <c r="FF230" s="41">
        <v>4949664.4366387613</v>
      </c>
      <c r="FG230" s="41">
        <v>12811801.099004392</v>
      </c>
      <c r="FH230" s="41">
        <v>14869363.320545932</v>
      </c>
      <c r="FI230" s="41">
        <v>14198899.515922202</v>
      </c>
      <c r="FJ230" s="41">
        <v>14065277.256726971</v>
      </c>
      <c r="FK230" s="41">
        <v>15027164.196316766</v>
      </c>
      <c r="FL230" s="41">
        <v>16394230.760278165</v>
      </c>
      <c r="FM230" s="41">
        <v>16398511.128757462</v>
      </c>
      <c r="FN230" s="41">
        <v>14604885.136878882</v>
      </c>
      <c r="FO230" s="41">
        <v>16272112.902301818</v>
      </c>
      <c r="FP230" s="41">
        <v>15429290.637964325</v>
      </c>
      <c r="FQ230" s="41">
        <v>28597997.946427643</v>
      </c>
    </row>
    <row r="231" spans="1:174" ht="30">
      <c r="D231" s="74" t="str">
        <f t="shared" si="19"/>
        <v>7123p</v>
      </c>
      <c r="E231" s="78" t="s">
        <v>47</v>
      </c>
      <c r="F231" s="104"/>
      <c r="G231" s="105"/>
      <c r="H231" s="105"/>
      <c r="I231" s="105"/>
      <c r="J231" s="105"/>
      <c r="K231" s="105"/>
      <c r="L231" s="105"/>
      <c r="M231" s="105"/>
      <c r="N231" s="105"/>
      <c r="O231" s="105"/>
      <c r="P231" s="105"/>
      <c r="Q231" s="106"/>
      <c r="R231" s="104"/>
      <c r="S231" s="105"/>
      <c r="T231" s="105"/>
      <c r="U231" s="105"/>
      <c r="V231" s="105"/>
      <c r="W231" s="105"/>
      <c r="X231" s="105"/>
      <c r="Y231" s="105"/>
      <c r="Z231" s="105"/>
      <c r="AA231" s="105"/>
      <c r="AB231" s="105"/>
      <c r="AC231" s="106"/>
      <c r="AD231" s="104"/>
      <c r="AE231" s="105"/>
      <c r="AF231" s="105"/>
      <c r="AG231" s="105"/>
      <c r="AH231" s="105"/>
      <c r="AI231" s="105"/>
      <c r="AJ231" s="105"/>
      <c r="AK231" s="105"/>
      <c r="AL231" s="105"/>
      <c r="AM231" s="105"/>
      <c r="AN231" s="105"/>
      <c r="AO231" s="106"/>
      <c r="AP231" s="104"/>
      <c r="AQ231" s="105"/>
      <c r="AR231" s="105"/>
      <c r="AS231" s="105"/>
      <c r="AT231" s="105"/>
      <c r="AU231" s="105"/>
      <c r="AV231" s="105"/>
      <c r="AW231" s="105"/>
      <c r="AX231" s="105"/>
      <c r="AY231" s="105"/>
      <c r="AZ231" s="105"/>
      <c r="BA231" s="106"/>
      <c r="BB231" s="104"/>
      <c r="BC231" s="105"/>
      <c r="BD231" s="105"/>
      <c r="BE231" s="105"/>
      <c r="BF231" s="105"/>
      <c r="BG231" s="105"/>
      <c r="BH231" s="105"/>
      <c r="BI231" s="105"/>
      <c r="BJ231" s="105"/>
      <c r="BK231" s="105"/>
      <c r="BL231" s="105"/>
      <c r="BM231" s="106"/>
      <c r="BN231" s="104"/>
      <c r="BO231" s="105"/>
      <c r="BP231" s="105"/>
      <c r="BQ231" s="105"/>
      <c r="BR231" s="105"/>
      <c r="BS231" s="105"/>
      <c r="BT231" s="105"/>
      <c r="BU231" s="105"/>
      <c r="BV231" s="105"/>
      <c r="BW231" s="105"/>
      <c r="BX231" s="105"/>
      <c r="BY231" s="106"/>
      <c r="BZ231" s="105"/>
      <c r="CA231" s="105"/>
      <c r="CB231" s="105"/>
      <c r="CC231" s="105"/>
      <c r="CD231" s="105"/>
      <c r="CE231" s="105"/>
      <c r="CF231" s="105"/>
      <c r="CG231" s="105"/>
      <c r="CH231" s="105"/>
      <c r="CI231" s="105"/>
      <c r="CJ231" s="105"/>
      <c r="CK231" s="105"/>
      <c r="CL231" s="104">
        <v>290701.31067824201</v>
      </c>
      <c r="CM231" s="105">
        <v>744628.51853836537</v>
      </c>
      <c r="CN231" s="105">
        <v>900014.53265058505</v>
      </c>
      <c r="CO231" s="105">
        <v>960420.42316401063</v>
      </c>
      <c r="CP231" s="105">
        <v>850902.03134404484</v>
      </c>
      <c r="CQ231" s="105">
        <v>873102.0001937449</v>
      </c>
      <c r="CR231" s="105">
        <v>1044477.0015934415</v>
      </c>
      <c r="CS231" s="105">
        <v>1233245.0541489115</v>
      </c>
      <c r="CT231" s="105">
        <v>823964.48361802031</v>
      </c>
      <c r="CU231" s="105">
        <v>1104138.5296295469</v>
      </c>
      <c r="CV231" s="105">
        <v>947842.00635200134</v>
      </c>
      <c r="CW231" s="106">
        <v>1446638.2353968821</v>
      </c>
      <c r="CX231" s="104">
        <v>345360.47830525995</v>
      </c>
      <c r="CY231" s="105">
        <v>922696.95629602508</v>
      </c>
      <c r="CZ231" s="105">
        <v>857271.67153218063</v>
      </c>
      <c r="DA231" s="105">
        <v>794944.20445414912</v>
      </c>
      <c r="DB231" s="105">
        <v>860500.23373355891</v>
      </c>
      <c r="DC231" s="105">
        <v>876623.14344260271</v>
      </c>
      <c r="DD231" s="105">
        <v>897950.85198249156</v>
      </c>
      <c r="DE231" s="105">
        <v>1049404.4207832785</v>
      </c>
      <c r="DF231" s="105">
        <v>1051499.288563821</v>
      </c>
      <c r="DG231" s="105">
        <v>1282491.8621105079</v>
      </c>
      <c r="DH231" s="105">
        <v>895782.74311122345</v>
      </c>
      <c r="DI231" s="106">
        <v>1782859.6661754006</v>
      </c>
      <c r="DJ231" s="104">
        <v>405204.02216089884</v>
      </c>
      <c r="DK231" s="310">
        <v>738084.5106705362</v>
      </c>
      <c r="DL231" s="105">
        <v>913696.79908484616</v>
      </c>
      <c r="DM231" s="105">
        <v>970828.38583662093</v>
      </c>
      <c r="DN231" s="105">
        <v>1071963.8068133136</v>
      </c>
      <c r="DO231" s="105">
        <v>1078875.1432318969</v>
      </c>
      <c r="DP231" s="105">
        <v>1021891.7539787972</v>
      </c>
      <c r="DQ231" s="105">
        <v>1115094.651382722</v>
      </c>
      <c r="DR231" s="105">
        <v>1045619.4056045644</v>
      </c>
      <c r="DS231" s="105">
        <v>1200015.1472054955</v>
      </c>
      <c r="DT231" s="105">
        <v>1040193.9108966757</v>
      </c>
      <c r="DU231" s="106">
        <v>2120234.2020172165</v>
      </c>
      <c r="DV231" s="339">
        <v>501823.54251431441</v>
      </c>
      <c r="DW231" s="339">
        <v>950234.13294904761</v>
      </c>
      <c r="DX231" s="339">
        <v>1014200.5696253183</v>
      </c>
      <c r="DY231" s="339">
        <v>1034570.7033292244</v>
      </c>
      <c r="DZ231" s="339">
        <v>1048079.1771939988</v>
      </c>
      <c r="EA231" s="339">
        <v>1121096.2953115944</v>
      </c>
      <c r="EB231" s="339">
        <v>1161121.5995876256</v>
      </c>
      <c r="EC231" s="339">
        <v>1201695.8976089575</v>
      </c>
      <c r="ED231" s="339">
        <v>1141500.9175202574</v>
      </c>
      <c r="EE231" s="339">
        <v>1429884.1677832296</v>
      </c>
      <c r="EF231" s="339">
        <v>1002399.8788701226</v>
      </c>
      <c r="EG231" s="339">
        <v>2162740.4812991857</v>
      </c>
      <c r="EH231" s="339">
        <v>34766.900814828943</v>
      </c>
      <c r="EI231" s="337">
        <v>993654.74277777073</v>
      </c>
      <c r="EJ231" s="337">
        <v>1113836.8565952757</v>
      </c>
      <c r="EK231" s="337">
        <v>1233130.4486106783</v>
      </c>
      <c r="EL231" s="337">
        <v>1051463.2957267121</v>
      </c>
      <c r="EM231" s="337">
        <v>1178569.585246797</v>
      </c>
      <c r="EN231" s="337">
        <v>1439912.5864559195</v>
      </c>
      <c r="EO231" s="337">
        <v>1558367.0915362868</v>
      </c>
      <c r="EP231" s="337">
        <v>1553495.4782926445</v>
      </c>
      <c r="EQ231" s="337">
        <v>1431813.379118765</v>
      </c>
      <c r="ER231" s="337">
        <v>1071760.2162897959</v>
      </c>
      <c r="ES231" s="337">
        <v>1237129.1759996265</v>
      </c>
      <c r="ET231" s="41">
        <v>365962.97</v>
      </c>
      <c r="EU231" s="41">
        <v>960588.74</v>
      </c>
      <c r="EV231" s="41">
        <v>1116426.95</v>
      </c>
      <c r="EW231" s="41">
        <v>1036934.31</v>
      </c>
      <c r="EX231" s="41">
        <v>1027117.44</v>
      </c>
      <c r="EY231" s="41">
        <v>1092483.07</v>
      </c>
      <c r="EZ231" s="41">
        <v>1576115.9476078246</v>
      </c>
      <c r="FA231" s="41">
        <v>1557858.7518803985</v>
      </c>
      <c r="FB231" s="41">
        <v>1653902.3276207412</v>
      </c>
      <c r="FC231" s="41">
        <v>1132729.8160718586</v>
      </c>
      <c r="FD231" s="41">
        <v>1164089.0611646532</v>
      </c>
      <c r="FE231" s="41">
        <v>1464942.2389943595</v>
      </c>
      <c r="FF231" s="41">
        <v>351859.53156741383</v>
      </c>
      <c r="FG231" s="41">
        <v>923569.68270678399</v>
      </c>
      <c r="FH231" s="41">
        <v>1073402.2178698475</v>
      </c>
      <c r="FI231" s="41">
        <v>996973.05599738541</v>
      </c>
      <c r="FJ231" s="41">
        <v>987534.50739325164</v>
      </c>
      <c r="FK231" s="41">
        <v>1050381.0843362929</v>
      </c>
      <c r="FL231" s="41">
        <v>1142926.9664523243</v>
      </c>
      <c r="FM231" s="41">
        <v>1148438.0865313176</v>
      </c>
      <c r="FN231" s="41">
        <v>1042336.9826976907</v>
      </c>
      <c r="FO231" s="41">
        <v>1170445.1852002153</v>
      </c>
      <c r="FP231" s="41">
        <v>1112642.8807910515</v>
      </c>
      <c r="FQ231" s="41">
        <v>2066334.3255100392</v>
      </c>
    </row>
    <row r="232" spans="1:174">
      <c r="D232" s="74" t="str">
        <f t="shared" si="19"/>
        <v>7124p</v>
      </c>
      <c r="E232" s="78" t="s">
        <v>49</v>
      </c>
      <c r="F232" s="104"/>
      <c r="G232" s="105"/>
      <c r="H232" s="105"/>
      <c r="I232" s="105"/>
      <c r="J232" s="105"/>
      <c r="K232" s="105"/>
      <c r="L232" s="105"/>
      <c r="M232" s="105"/>
      <c r="N232" s="105"/>
      <c r="O232" s="105"/>
      <c r="P232" s="105"/>
      <c r="Q232" s="106"/>
      <c r="R232" s="104"/>
      <c r="S232" s="105"/>
      <c r="T232" s="105"/>
      <c r="U232" s="105"/>
      <c r="V232" s="105"/>
      <c r="W232" s="105"/>
      <c r="X232" s="105"/>
      <c r="Y232" s="105"/>
      <c r="Z232" s="105"/>
      <c r="AA232" s="105"/>
      <c r="AB232" s="105"/>
      <c r="AC232" s="106"/>
      <c r="AD232" s="104"/>
      <c r="AE232" s="105"/>
      <c r="AF232" s="105"/>
      <c r="AG232" s="105"/>
      <c r="AH232" s="105"/>
      <c r="AI232" s="105"/>
      <c r="AJ232" s="105"/>
      <c r="AK232" s="105"/>
      <c r="AL232" s="105"/>
      <c r="AM232" s="105"/>
      <c r="AN232" s="105"/>
      <c r="AO232" s="106"/>
      <c r="AP232" s="104"/>
      <c r="AQ232" s="105"/>
      <c r="AR232" s="105"/>
      <c r="AS232" s="105"/>
      <c r="AT232" s="105"/>
      <c r="AU232" s="105"/>
      <c r="AV232" s="105"/>
      <c r="AW232" s="105"/>
      <c r="AX232" s="105"/>
      <c r="AY232" s="105"/>
      <c r="AZ232" s="105"/>
      <c r="BA232" s="106"/>
      <c r="BB232" s="104"/>
      <c r="BC232" s="105"/>
      <c r="BD232" s="105"/>
      <c r="BE232" s="105"/>
      <c r="BF232" s="105"/>
      <c r="BG232" s="105"/>
      <c r="BH232" s="105"/>
      <c r="BI232" s="105"/>
      <c r="BJ232" s="105"/>
      <c r="BK232" s="105"/>
      <c r="BL232" s="105"/>
      <c r="BM232" s="106"/>
      <c r="BN232" s="104"/>
      <c r="BO232" s="105"/>
      <c r="BP232" s="105"/>
      <c r="BQ232" s="105"/>
      <c r="BR232" s="105"/>
      <c r="BS232" s="105"/>
      <c r="BT232" s="105"/>
      <c r="BU232" s="105"/>
      <c r="BV232" s="105"/>
      <c r="BW232" s="105"/>
      <c r="BX232" s="105"/>
      <c r="BY232" s="106"/>
      <c r="BZ232" s="105"/>
      <c r="CA232" s="105"/>
      <c r="CB232" s="105"/>
      <c r="CC232" s="105"/>
      <c r="CD232" s="105"/>
      <c r="CE232" s="105"/>
      <c r="CF232" s="105"/>
      <c r="CG232" s="105"/>
      <c r="CH232" s="105"/>
      <c r="CI232" s="105"/>
      <c r="CJ232" s="105"/>
      <c r="CK232" s="105"/>
      <c r="CL232" s="104">
        <v>514471.42241989321</v>
      </c>
      <c r="CM232" s="105">
        <v>762446.94692755432</v>
      </c>
      <c r="CN232" s="105">
        <v>1037835.6104306638</v>
      </c>
      <c r="CO232" s="105">
        <v>938166.6201395333</v>
      </c>
      <c r="CP232" s="105">
        <v>883153.12742885004</v>
      </c>
      <c r="CQ232" s="105">
        <v>1203095.9363764296</v>
      </c>
      <c r="CR232" s="105">
        <v>1256517.301119969</v>
      </c>
      <c r="CS232" s="105">
        <v>1341770.6976229935</v>
      </c>
      <c r="CT232" s="105">
        <v>748105.96376486088</v>
      </c>
      <c r="CU232" s="105">
        <v>1057637.5843110771</v>
      </c>
      <c r="CV232" s="105">
        <v>994954.04687044967</v>
      </c>
      <c r="CW232" s="106">
        <v>1485102.5140619949</v>
      </c>
      <c r="CX232" s="104">
        <v>393983.99785530567</v>
      </c>
      <c r="CY232" s="105">
        <v>814303.25480471749</v>
      </c>
      <c r="CZ232" s="105">
        <v>943121.35406345711</v>
      </c>
      <c r="DA232" s="105">
        <v>1004970.8891509315</v>
      </c>
      <c r="DB232" s="105">
        <v>829048.34586379305</v>
      </c>
      <c r="DC232" s="105">
        <v>1296094.8736363046</v>
      </c>
      <c r="DD232" s="105">
        <v>1236215.2520219143</v>
      </c>
      <c r="DE232" s="105">
        <v>1144671.7494812885</v>
      </c>
      <c r="DF232" s="105">
        <v>1026094.5663691361</v>
      </c>
      <c r="DG232" s="105">
        <v>1355598.0308241891</v>
      </c>
      <c r="DH232" s="105">
        <v>840008.78680477664</v>
      </c>
      <c r="DI232" s="106">
        <v>1771981.5648852838</v>
      </c>
      <c r="DJ232" s="104">
        <v>265564.87727538327</v>
      </c>
      <c r="DK232" s="310">
        <v>626537.09803975385</v>
      </c>
      <c r="DL232" s="105">
        <v>906582.94015782466</v>
      </c>
      <c r="DM232" s="105">
        <v>1013376.386066664</v>
      </c>
      <c r="DN232" s="105">
        <v>997097.9259462388</v>
      </c>
      <c r="DO232" s="105">
        <v>1227335.1337159497</v>
      </c>
      <c r="DP232" s="105">
        <v>1146217.0405176056</v>
      </c>
      <c r="DQ232" s="105">
        <v>1149429.7437170967</v>
      </c>
      <c r="DR232" s="105">
        <v>1033757.8705604452</v>
      </c>
      <c r="DS232" s="105">
        <v>1334588.3030299437</v>
      </c>
      <c r="DT232" s="105">
        <v>1039196.5810409879</v>
      </c>
      <c r="DU232" s="106">
        <v>2169530.6190084284</v>
      </c>
      <c r="DV232" s="339">
        <v>430815.43413543771</v>
      </c>
      <c r="DW232" s="339">
        <v>825759.26037527679</v>
      </c>
      <c r="DX232" s="339">
        <v>934196.40371895151</v>
      </c>
      <c r="DY232" s="339">
        <v>1019395.2618986784</v>
      </c>
      <c r="DZ232" s="339">
        <v>907449.23986721074</v>
      </c>
      <c r="EA232" s="339">
        <v>1180652.819728754</v>
      </c>
      <c r="EB232" s="339">
        <v>1149946.2732095311</v>
      </c>
      <c r="EC232" s="339">
        <v>1126825.2655337546</v>
      </c>
      <c r="ED232" s="339">
        <v>1034256.0999327494</v>
      </c>
      <c r="EE232" s="339">
        <v>1379763.7604042704</v>
      </c>
      <c r="EF232" s="339">
        <v>860704.04582604812</v>
      </c>
      <c r="EG232" s="339">
        <v>1848942.0080071224</v>
      </c>
      <c r="EH232" s="339">
        <v>365065.07289730239</v>
      </c>
      <c r="EI232" s="337">
        <v>976898.58747741836</v>
      </c>
      <c r="EJ232" s="337">
        <v>1060578.7083815164</v>
      </c>
      <c r="EK232" s="337">
        <v>906939.79283236968</v>
      </c>
      <c r="EL232" s="337">
        <v>939719.43547718064</v>
      </c>
      <c r="EM232" s="337">
        <v>1011568.0578182479</v>
      </c>
      <c r="EN232" s="337">
        <v>958414.50063517841</v>
      </c>
      <c r="EO232" s="337">
        <v>1025579.6793235709</v>
      </c>
      <c r="EP232" s="337">
        <v>1037416.9130003202</v>
      </c>
      <c r="EQ232" s="337">
        <v>1150851.9939894073</v>
      </c>
      <c r="ER232" s="337">
        <v>1002483.7300243885</v>
      </c>
      <c r="ES232" s="337">
        <v>1837629.2045531017</v>
      </c>
      <c r="ET232" s="41">
        <v>305317.27</v>
      </c>
      <c r="EU232" s="41">
        <v>850763.28</v>
      </c>
      <c r="EV232" s="41">
        <v>1091854.18</v>
      </c>
      <c r="EW232" s="41">
        <v>1024094.45</v>
      </c>
      <c r="EX232" s="41">
        <v>941421.76</v>
      </c>
      <c r="EY232" s="41">
        <v>937061.58</v>
      </c>
      <c r="EZ232" s="41">
        <v>1220369.5527637345</v>
      </c>
      <c r="FA232" s="41">
        <v>1219054.8974285366</v>
      </c>
      <c r="FB232" s="41">
        <v>1110206.3349015415</v>
      </c>
      <c r="FC232" s="41">
        <v>1169344.9351020544</v>
      </c>
      <c r="FD232" s="41">
        <v>621506.46778034756</v>
      </c>
      <c r="FE232" s="41">
        <v>2221493.1799357985</v>
      </c>
      <c r="FF232" s="41">
        <v>326939.62831652147</v>
      </c>
      <c r="FG232" s="41">
        <v>911013.74825126899</v>
      </c>
      <c r="FH232" s="41">
        <v>1169178.5393765648</v>
      </c>
      <c r="FI232" s="41">
        <v>1096620.1120690373</v>
      </c>
      <c r="FJ232" s="41">
        <v>1008092.5992279621</v>
      </c>
      <c r="FK232" s="41">
        <v>1003423.6342899711</v>
      </c>
      <c r="FL232" s="41">
        <v>1231289.271800064</v>
      </c>
      <c r="FM232" s="41">
        <v>1231667.8599670264</v>
      </c>
      <c r="FN232" s="41">
        <v>1090163.4464179957</v>
      </c>
      <c r="FO232" s="41">
        <v>1069505.9391595994</v>
      </c>
      <c r="FP232" s="41">
        <v>863996.18187413388</v>
      </c>
      <c r="FQ232" s="41">
        <v>1656042.8685494228</v>
      </c>
    </row>
    <row r="233" spans="1:174" s="9" customFormat="1">
      <c r="A233" s="139"/>
      <c r="B233" s="139"/>
      <c r="C233" s="139">
        <v>713</v>
      </c>
      <c r="D233" s="139" t="str">
        <f t="shared" si="19"/>
        <v>713p</v>
      </c>
      <c r="E233" s="140" t="s">
        <v>51</v>
      </c>
      <c r="F233" s="141"/>
      <c r="G233" s="142"/>
      <c r="H233" s="142"/>
      <c r="I233" s="142"/>
      <c r="J233" s="142"/>
      <c r="K233" s="142"/>
      <c r="L233" s="142"/>
      <c r="M233" s="142"/>
      <c r="N233" s="142"/>
      <c r="O233" s="142"/>
      <c r="P233" s="142"/>
      <c r="Q233" s="143"/>
      <c r="R233" s="141"/>
      <c r="S233" s="142"/>
      <c r="T233" s="142"/>
      <c r="U233" s="142"/>
      <c r="V233" s="142"/>
      <c r="W233" s="142"/>
      <c r="X233" s="142"/>
      <c r="Y233" s="142"/>
      <c r="Z233" s="142"/>
      <c r="AA233" s="142"/>
      <c r="AB233" s="142"/>
      <c r="AC233" s="143"/>
      <c r="AD233" s="141"/>
      <c r="AE233" s="142"/>
      <c r="AF233" s="142"/>
      <c r="AG233" s="142"/>
      <c r="AH233" s="142"/>
      <c r="AI233" s="142"/>
      <c r="AJ233" s="142"/>
      <c r="AK233" s="142"/>
      <c r="AL233" s="142"/>
      <c r="AM233" s="142"/>
      <c r="AN233" s="142"/>
      <c r="AO233" s="143"/>
      <c r="AP233" s="141"/>
      <c r="AQ233" s="142"/>
      <c r="AR233" s="142"/>
      <c r="AS233" s="142"/>
      <c r="AT233" s="142"/>
      <c r="AU233" s="142"/>
      <c r="AV233" s="142"/>
      <c r="AW233" s="142"/>
      <c r="AX233" s="142"/>
      <c r="AY233" s="142"/>
      <c r="AZ233" s="142"/>
      <c r="BA233" s="143"/>
      <c r="BB233" s="141"/>
      <c r="BC233" s="142"/>
      <c r="BD233" s="142"/>
      <c r="BE233" s="142"/>
      <c r="BF233" s="142"/>
      <c r="BG233" s="142"/>
      <c r="BH233" s="142"/>
      <c r="BI233" s="142"/>
      <c r="BJ233" s="142"/>
      <c r="BK233" s="142"/>
      <c r="BL233" s="142"/>
      <c r="BM233" s="143"/>
      <c r="BN233" s="141"/>
      <c r="BO233" s="142"/>
      <c r="BP233" s="142"/>
      <c r="BQ233" s="142"/>
      <c r="BR233" s="142"/>
      <c r="BS233" s="142"/>
      <c r="BT233" s="142"/>
      <c r="BU233" s="142"/>
      <c r="BV233" s="142"/>
      <c r="BW233" s="142"/>
      <c r="BX233" s="142"/>
      <c r="BY233" s="143"/>
      <c r="BZ233" s="142"/>
      <c r="CA233" s="142"/>
      <c r="CB233" s="142"/>
      <c r="CC233" s="142"/>
      <c r="CD233" s="142"/>
      <c r="CE233" s="142"/>
      <c r="CF233" s="142"/>
      <c r="CG233" s="142"/>
      <c r="CH233" s="142"/>
      <c r="CI233" s="142"/>
      <c r="CJ233" s="142"/>
      <c r="CK233" s="142"/>
      <c r="CL233" s="141">
        <f t="shared" ref="CL233:DU233" si="24">+SUM(CL234:CL237)</f>
        <v>2027877.2372930939</v>
      </c>
      <c r="CM233" s="142">
        <f t="shared" si="24"/>
        <v>1882424.3685098737</v>
      </c>
      <c r="CN233" s="142">
        <f t="shared" si="24"/>
        <v>2363168.5236575948</v>
      </c>
      <c r="CO233" s="142">
        <f t="shared" si="24"/>
        <v>2393449.5740456693</v>
      </c>
      <c r="CP233" s="142">
        <f t="shared" si="24"/>
        <v>2431766.3719360717</v>
      </c>
      <c r="CQ233" s="142">
        <f t="shared" si="24"/>
        <v>2858151.7123018736</v>
      </c>
      <c r="CR233" s="142">
        <f t="shared" si="24"/>
        <v>2917908.2048975867</v>
      </c>
      <c r="CS233" s="142">
        <f t="shared" si="24"/>
        <v>2932949.8029298875</v>
      </c>
      <c r="CT233" s="142">
        <f t="shared" si="24"/>
        <v>2302181.1067919475</v>
      </c>
      <c r="CU233" s="142">
        <f t="shared" si="24"/>
        <v>2479397.4364794977</v>
      </c>
      <c r="CV233" s="142">
        <f t="shared" si="24"/>
        <v>2197340.2207755819</v>
      </c>
      <c r="CW233" s="143">
        <f t="shared" si="24"/>
        <v>2280154.7968325969</v>
      </c>
      <c r="CX233" s="141">
        <f t="shared" si="24"/>
        <v>902871.84498938802</v>
      </c>
      <c r="CY233" s="142">
        <f t="shared" si="24"/>
        <v>1376722.835592885</v>
      </c>
      <c r="CZ233" s="142">
        <f t="shared" si="24"/>
        <v>1533902.3810318899</v>
      </c>
      <c r="DA233" s="142">
        <f t="shared" si="24"/>
        <v>1769167.7909803819</v>
      </c>
      <c r="DB233" s="142">
        <f t="shared" si="24"/>
        <v>1635179.6025759527</v>
      </c>
      <c r="DC233" s="142">
        <f t="shared" si="24"/>
        <v>1713767.4441061548</v>
      </c>
      <c r="DD233" s="142">
        <f t="shared" si="24"/>
        <v>2233130.224239069</v>
      </c>
      <c r="DE233" s="142">
        <f t="shared" si="24"/>
        <v>1791089.1999486499</v>
      </c>
      <c r="DF233" s="142">
        <f t="shared" si="24"/>
        <v>1407201.854776232</v>
      </c>
      <c r="DG233" s="142">
        <f t="shared" si="24"/>
        <v>2107131.608306407</v>
      </c>
      <c r="DH233" s="142">
        <f t="shared" si="24"/>
        <v>2082325.1460510979</v>
      </c>
      <c r="DI233" s="143">
        <f t="shared" si="24"/>
        <v>2370557.2656825301</v>
      </c>
      <c r="DJ233" s="141">
        <f t="shared" si="24"/>
        <v>1017432.8805905436</v>
      </c>
      <c r="DK233" s="324">
        <f t="shared" si="24"/>
        <v>2806441.7507150937</v>
      </c>
      <c r="DL233" s="142">
        <f t="shared" si="24"/>
        <v>1117006.3290833589</v>
      </c>
      <c r="DM233" s="142">
        <f t="shared" si="24"/>
        <v>1264717.5392387407</v>
      </c>
      <c r="DN233" s="142">
        <f t="shared" si="24"/>
        <v>1093045.5428240406</v>
      </c>
      <c r="DO233" s="142">
        <f t="shared" si="24"/>
        <v>1395344.9576274238</v>
      </c>
      <c r="DP233" s="142">
        <f t="shared" si="24"/>
        <v>1446144.3329938813</v>
      </c>
      <c r="DQ233" s="142">
        <f t="shared" si="24"/>
        <v>1356791.631586303</v>
      </c>
      <c r="DR233" s="142">
        <f t="shared" si="24"/>
        <v>1266226.6725826806</v>
      </c>
      <c r="DS233" s="142">
        <f t="shared" si="24"/>
        <v>1318880.8810031279</v>
      </c>
      <c r="DT233" s="142">
        <f t="shared" si="24"/>
        <v>1346463.6496868518</v>
      </c>
      <c r="DU233" s="143">
        <f t="shared" si="24"/>
        <v>1474390.4967195832</v>
      </c>
      <c r="DV233" s="340">
        <f t="shared" ref="DV233:ES233" si="25">SUM(DV234:DV237)</f>
        <v>723207.81855982868</v>
      </c>
      <c r="DW233" s="340">
        <f t="shared" si="25"/>
        <v>1375936.6828377536</v>
      </c>
      <c r="DX233" s="340">
        <f t="shared" si="25"/>
        <v>1085048.6732404828</v>
      </c>
      <c r="DY233" s="340">
        <f t="shared" si="25"/>
        <v>1135307.1677424815</v>
      </c>
      <c r="DZ233" s="340">
        <f t="shared" si="25"/>
        <v>1038831.7010082075</v>
      </c>
      <c r="EA233" s="340">
        <f t="shared" si="25"/>
        <v>1185196.3988510575</v>
      </c>
      <c r="EB233" s="340">
        <f t="shared" si="25"/>
        <v>1392519.4702588716</v>
      </c>
      <c r="EC233" s="340">
        <f t="shared" si="25"/>
        <v>1336120.0015746492</v>
      </c>
      <c r="ED233" s="340">
        <f t="shared" si="25"/>
        <v>1100943.0740307707</v>
      </c>
      <c r="EE233" s="340">
        <f t="shared" si="25"/>
        <v>1348017.839179961</v>
      </c>
      <c r="EF233" s="340">
        <f t="shared" si="25"/>
        <v>1208363.2775689771</v>
      </c>
      <c r="EG233" s="340">
        <f t="shared" si="25"/>
        <v>1458355.2073679506</v>
      </c>
      <c r="EH233" s="340">
        <f t="shared" si="25"/>
        <v>610864.67030384962</v>
      </c>
      <c r="EI233" s="340">
        <f t="shared" si="25"/>
        <v>956190.19217041158</v>
      </c>
      <c r="EJ233" s="340">
        <f t="shared" si="25"/>
        <v>1101531.2378384364</v>
      </c>
      <c r="EK233" s="340">
        <f t="shared" si="25"/>
        <v>1012659.4044928866</v>
      </c>
      <c r="EL233" s="340">
        <f t="shared" si="25"/>
        <v>1178564.1353407067</v>
      </c>
      <c r="EM233" s="340">
        <f t="shared" si="25"/>
        <v>1356946.2184835174</v>
      </c>
      <c r="EN233" s="340">
        <f t="shared" si="25"/>
        <v>1348470.7634851695</v>
      </c>
      <c r="EO233" s="340">
        <f t="shared" si="25"/>
        <v>1646935.436847656</v>
      </c>
      <c r="EP233" s="340">
        <f t="shared" si="25"/>
        <v>1304957.8822505821</v>
      </c>
      <c r="EQ233" s="340">
        <f t="shared" si="25"/>
        <v>1090007.5802936796</v>
      </c>
      <c r="ER233" s="340">
        <f t="shared" si="25"/>
        <v>1069514.6174671263</v>
      </c>
      <c r="ES233" s="340">
        <f t="shared" si="25"/>
        <v>1155633.7530853748</v>
      </c>
      <c r="ET233" s="404">
        <v>785627.23999999987</v>
      </c>
      <c r="EU233" s="404">
        <v>993423.94</v>
      </c>
      <c r="EV233" s="404">
        <v>1089343.29</v>
      </c>
      <c r="EW233" s="404">
        <v>1198538.77</v>
      </c>
      <c r="EX233" s="404">
        <v>1382138.7799999998</v>
      </c>
      <c r="EY233" s="404">
        <v>1539773.02</v>
      </c>
      <c r="EZ233" s="404">
        <v>1993333.2050530105</v>
      </c>
      <c r="FA233" s="404">
        <v>2094009.8411112905</v>
      </c>
      <c r="FB233" s="404">
        <v>1758705.3100069393</v>
      </c>
      <c r="FC233" s="404">
        <v>1756312.8353634721</v>
      </c>
      <c r="FD233" s="404">
        <v>1538063.0039378535</v>
      </c>
      <c r="FE233" s="404">
        <v>1571199.152751297</v>
      </c>
      <c r="FF233" s="445">
        <v>685138.90036642621</v>
      </c>
      <c r="FG233" s="445">
        <v>871672.04535604198</v>
      </c>
      <c r="FH233" s="445">
        <v>947520.73643311416</v>
      </c>
      <c r="FI233" s="445">
        <v>1037067.5822273893</v>
      </c>
      <c r="FJ233" s="445">
        <v>1197898.4298929251</v>
      </c>
      <c r="FK233" s="445">
        <v>1410094.209853129</v>
      </c>
      <c r="FL233" s="445">
        <v>1787620.5734576886</v>
      </c>
      <c r="FM233" s="445">
        <v>1693345.6465282508</v>
      </c>
      <c r="FN233" s="445">
        <v>1380625.1787412395</v>
      </c>
      <c r="FO233" s="445">
        <v>1333417.9608404613</v>
      </c>
      <c r="FP233" s="445">
        <v>1126294.7115248898</v>
      </c>
      <c r="FQ233" s="445">
        <v>1238030.6502392469</v>
      </c>
    </row>
    <row r="234" spans="1:174">
      <c r="D234" s="74" t="str">
        <f t="shared" si="19"/>
        <v>7131p</v>
      </c>
      <c r="E234" s="78" t="s">
        <v>53</v>
      </c>
      <c r="F234" s="104"/>
      <c r="G234" s="105"/>
      <c r="H234" s="105"/>
      <c r="I234" s="105"/>
      <c r="J234" s="105"/>
      <c r="K234" s="105"/>
      <c r="L234" s="105"/>
      <c r="M234" s="105"/>
      <c r="N234" s="105"/>
      <c r="O234" s="105"/>
      <c r="P234" s="105"/>
      <c r="Q234" s="106"/>
      <c r="R234" s="104"/>
      <c r="S234" s="105"/>
      <c r="T234" s="105"/>
      <c r="U234" s="105"/>
      <c r="V234" s="105"/>
      <c r="W234" s="105"/>
      <c r="X234" s="105"/>
      <c r="Y234" s="105"/>
      <c r="Z234" s="105"/>
      <c r="AA234" s="105"/>
      <c r="AB234" s="105"/>
      <c r="AC234" s="106"/>
      <c r="AD234" s="104"/>
      <c r="AE234" s="105"/>
      <c r="AF234" s="105"/>
      <c r="AG234" s="105"/>
      <c r="AH234" s="105"/>
      <c r="AI234" s="105"/>
      <c r="AJ234" s="105"/>
      <c r="AK234" s="105"/>
      <c r="AL234" s="105"/>
      <c r="AM234" s="105"/>
      <c r="AN234" s="105"/>
      <c r="AO234" s="106"/>
      <c r="AP234" s="104"/>
      <c r="AQ234" s="105"/>
      <c r="AR234" s="105"/>
      <c r="AS234" s="105"/>
      <c r="AT234" s="105"/>
      <c r="AU234" s="105"/>
      <c r="AV234" s="105"/>
      <c r="AW234" s="105"/>
      <c r="AX234" s="105"/>
      <c r="AY234" s="105"/>
      <c r="AZ234" s="105"/>
      <c r="BA234" s="106"/>
      <c r="BB234" s="104"/>
      <c r="BC234" s="105"/>
      <c r="BD234" s="105"/>
      <c r="BE234" s="105"/>
      <c r="BF234" s="105"/>
      <c r="BG234" s="105"/>
      <c r="BH234" s="105"/>
      <c r="BI234" s="105"/>
      <c r="BJ234" s="105"/>
      <c r="BK234" s="105"/>
      <c r="BL234" s="105"/>
      <c r="BM234" s="106"/>
      <c r="BN234" s="104"/>
      <c r="BO234" s="105"/>
      <c r="BP234" s="105"/>
      <c r="BQ234" s="105"/>
      <c r="BR234" s="105"/>
      <c r="BS234" s="105"/>
      <c r="BT234" s="105"/>
      <c r="BU234" s="105"/>
      <c r="BV234" s="105"/>
      <c r="BW234" s="105"/>
      <c r="BX234" s="105"/>
      <c r="BY234" s="106"/>
      <c r="BZ234" s="105"/>
      <c r="CA234" s="105"/>
      <c r="CB234" s="105"/>
      <c r="CC234" s="105"/>
      <c r="CD234" s="105"/>
      <c r="CE234" s="105"/>
      <c r="CF234" s="105"/>
      <c r="CG234" s="105"/>
      <c r="CH234" s="105"/>
      <c r="CI234" s="105"/>
      <c r="CJ234" s="105"/>
      <c r="CK234" s="105"/>
      <c r="CL234" s="104">
        <v>542096.38724093605</v>
      </c>
      <c r="CM234" s="105">
        <v>536397.13298492332</v>
      </c>
      <c r="CN234" s="105">
        <v>759288.54284763371</v>
      </c>
      <c r="CO234" s="105">
        <v>724733.04432771762</v>
      </c>
      <c r="CP234" s="105">
        <v>823629.87439344113</v>
      </c>
      <c r="CQ234" s="105">
        <v>866651.25939663569</v>
      </c>
      <c r="CR234" s="105">
        <v>822206.96615173062</v>
      </c>
      <c r="CS234" s="105">
        <v>822500.35972019134</v>
      </c>
      <c r="CT234" s="105">
        <v>653046.97944805818</v>
      </c>
      <c r="CU234" s="105">
        <v>912828.08748487011</v>
      </c>
      <c r="CV234" s="105">
        <v>633141.89239853795</v>
      </c>
      <c r="CW234" s="106">
        <v>670108.0224069875</v>
      </c>
      <c r="CX234" s="104">
        <v>475144.75561189075</v>
      </c>
      <c r="CY234" s="105">
        <v>517492.56867088092</v>
      </c>
      <c r="CZ234" s="105">
        <v>430110.48270409956</v>
      </c>
      <c r="DA234" s="105">
        <v>827362.00845956581</v>
      </c>
      <c r="DB234" s="105">
        <v>765781.28778520983</v>
      </c>
      <c r="DC234" s="105">
        <v>896155.50480476802</v>
      </c>
      <c r="DD234" s="105">
        <v>900805.24859983311</v>
      </c>
      <c r="DE234" s="105">
        <v>706704.35479965224</v>
      </c>
      <c r="DF234" s="105">
        <v>671459.96419562609</v>
      </c>
      <c r="DG234" s="105">
        <v>696792.8632873724</v>
      </c>
      <c r="DH234" s="105">
        <v>610012.75737018313</v>
      </c>
      <c r="DI234" s="106">
        <v>646794.70668566914</v>
      </c>
      <c r="DJ234" s="104">
        <v>418364.2279213884</v>
      </c>
      <c r="DK234" s="310">
        <v>526444.60769273597</v>
      </c>
      <c r="DL234" s="105">
        <v>612289.16807886073</v>
      </c>
      <c r="DM234" s="105">
        <v>737573.73842781864</v>
      </c>
      <c r="DN234" s="105">
        <v>716386.79462228483</v>
      </c>
      <c r="DO234" s="105">
        <v>866197.42397325346</v>
      </c>
      <c r="DP234" s="105">
        <v>804753.77138023812</v>
      </c>
      <c r="DQ234" s="105">
        <v>718970.81087391323</v>
      </c>
      <c r="DR234" s="105">
        <v>714205.89922100911</v>
      </c>
      <c r="DS234" s="105">
        <v>684885.65852184745</v>
      </c>
      <c r="DT234" s="105">
        <v>612043.66010957235</v>
      </c>
      <c r="DU234" s="106">
        <v>679234.66236747673</v>
      </c>
      <c r="DV234" s="339">
        <v>452718.04697181634</v>
      </c>
      <c r="DW234" s="339">
        <v>606769.38355775224</v>
      </c>
      <c r="DX234" s="339">
        <v>635656.54436637426</v>
      </c>
      <c r="DY234" s="339">
        <v>746130.59497986338</v>
      </c>
      <c r="DZ234" s="339">
        <v>704432.72175556247</v>
      </c>
      <c r="EA234" s="339">
        <v>817283.0749885313</v>
      </c>
      <c r="EB234" s="339">
        <v>816495.30161271268</v>
      </c>
      <c r="EC234" s="339">
        <v>721448.0336151825</v>
      </c>
      <c r="ED234" s="339">
        <v>702689.19974077621</v>
      </c>
      <c r="EE234" s="339">
        <v>793275.5901505925</v>
      </c>
      <c r="EF234" s="339">
        <v>662613.41313093528</v>
      </c>
      <c r="EG234" s="339">
        <v>795634.23365310486</v>
      </c>
      <c r="EH234" s="339">
        <v>396618.36641045683</v>
      </c>
      <c r="EI234" s="337">
        <v>657583.8855803319</v>
      </c>
      <c r="EJ234" s="337">
        <v>770426.66515654104</v>
      </c>
      <c r="EK234" s="337">
        <v>664564.67104628449</v>
      </c>
      <c r="EL234" s="337">
        <v>789031.85507598589</v>
      </c>
      <c r="EM234" s="337">
        <v>885998.04252955969</v>
      </c>
      <c r="EN234" s="337">
        <v>726415.65029595362</v>
      </c>
      <c r="EO234" s="337">
        <v>851708.23841278849</v>
      </c>
      <c r="EP234" s="337">
        <v>737768.80354883452</v>
      </c>
      <c r="EQ234" s="337">
        <v>672281.42568541598</v>
      </c>
      <c r="ER234" s="337">
        <v>633521.74994362786</v>
      </c>
      <c r="ES234" s="337">
        <v>668645.62052802253</v>
      </c>
      <c r="ET234" s="41">
        <v>572123.71</v>
      </c>
      <c r="EU234" s="41">
        <v>691468.91</v>
      </c>
      <c r="EV234" s="41">
        <v>803456.79</v>
      </c>
      <c r="EW234" s="41">
        <v>905119.47</v>
      </c>
      <c r="EX234" s="41">
        <v>1028480.47</v>
      </c>
      <c r="EY234" s="41">
        <v>1082365.3400000001</v>
      </c>
      <c r="EZ234" s="41">
        <v>1372318.1424094003</v>
      </c>
      <c r="FA234" s="41">
        <v>1363150.9210615763</v>
      </c>
      <c r="FB234" s="41">
        <v>1209298.5991903255</v>
      </c>
      <c r="FC234" s="41">
        <v>1264117.2826892787</v>
      </c>
      <c r="FD234" s="41">
        <v>1122901.1762658732</v>
      </c>
      <c r="FE234" s="41">
        <v>1117979.4151176091</v>
      </c>
      <c r="FF234" s="41">
        <v>464997.13576608867</v>
      </c>
      <c r="FG234" s="41">
        <v>561995.69603801146</v>
      </c>
      <c r="FH234" s="41">
        <v>653014.54830777051</v>
      </c>
      <c r="FI234" s="41">
        <v>735641.52947990969</v>
      </c>
      <c r="FJ234" s="41">
        <v>835903.95640369598</v>
      </c>
      <c r="FK234" s="41">
        <v>942151.95942995627</v>
      </c>
      <c r="FL234" s="41">
        <v>1007173.5099397091</v>
      </c>
      <c r="FM234" s="41">
        <v>876038.53588433319</v>
      </c>
      <c r="FN234" s="41">
        <v>760800.82262675336</v>
      </c>
      <c r="FO234" s="41">
        <v>806777.9331053457</v>
      </c>
      <c r="FP234" s="41">
        <v>674208.06222795055</v>
      </c>
      <c r="FQ234" s="41">
        <v>759275.58794469247</v>
      </c>
    </row>
    <row r="235" spans="1:174">
      <c r="D235" s="74" t="str">
        <f t="shared" si="19"/>
        <v>7132p</v>
      </c>
      <c r="E235" s="78" t="s">
        <v>55</v>
      </c>
      <c r="F235" s="104"/>
      <c r="G235" s="105"/>
      <c r="H235" s="105"/>
      <c r="I235" s="105"/>
      <c r="J235" s="105"/>
      <c r="K235" s="105"/>
      <c r="L235" s="105"/>
      <c r="M235" s="105"/>
      <c r="N235" s="105"/>
      <c r="O235" s="105"/>
      <c r="P235" s="105"/>
      <c r="Q235" s="106"/>
      <c r="R235" s="104"/>
      <c r="S235" s="105"/>
      <c r="T235" s="105"/>
      <c r="U235" s="105"/>
      <c r="V235" s="105"/>
      <c r="W235" s="105"/>
      <c r="X235" s="105"/>
      <c r="Y235" s="105"/>
      <c r="Z235" s="105"/>
      <c r="AA235" s="105"/>
      <c r="AB235" s="105"/>
      <c r="AC235" s="106"/>
      <c r="AD235" s="104"/>
      <c r="AE235" s="105"/>
      <c r="AF235" s="105"/>
      <c r="AG235" s="105"/>
      <c r="AH235" s="105"/>
      <c r="AI235" s="105"/>
      <c r="AJ235" s="105"/>
      <c r="AK235" s="105"/>
      <c r="AL235" s="105"/>
      <c r="AM235" s="105"/>
      <c r="AN235" s="105"/>
      <c r="AO235" s="106"/>
      <c r="AP235" s="104"/>
      <c r="AQ235" s="105"/>
      <c r="AR235" s="105"/>
      <c r="AS235" s="105"/>
      <c r="AT235" s="105"/>
      <c r="AU235" s="105"/>
      <c r="AV235" s="105"/>
      <c r="AW235" s="105"/>
      <c r="AX235" s="105"/>
      <c r="AY235" s="105"/>
      <c r="AZ235" s="105"/>
      <c r="BA235" s="106"/>
      <c r="BB235" s="104"/>
      <c r="BC235" s="105"/>
      <c r="BD235" s="105"/>
      <c r="BE235" s="105"/>
      <c r="BF235" s="105"/>
      <c r="BG235" s="105"/>
      <c r="BH235" s="105"/>
      <c r="BI235" s="105"/>
      <c r="BJ235" s="105"/>
      <c r="BK235" s="105"/>
      <c r="BL235" s="105"/>
      <c r="BM235" s="106"/>
      <c r="BN235" s="104"/>
      <c r="BO235" s="105"/>
      <c r="BP235" s="105"/>
      <c r="BQ235" s="105"/>
      <c r="BR235" s="105"/>
      <c r="BS235" s="105"/>
      <c r="BT235" s="105"/>
      <c r="BU235" s="105"/>
      <c r="BV235" s="105"/>
      <c r="BW235" s="105"/>
      <c r="BX235" s="105"/>
      <c r="BY235" s="106"/>
      <c r="BZ235" s="105"/>
      <c r="CA235" s="105"/>
      <c r="CB235" s="105"/>
      <c r="CC235" s="105"/>
      <c r="CD235" s="105"/>
      <c r="CE235" s="105"/>
      <c r="CF235" s="105"/>
      <c r="CG235" s="105"/>
      <c r="CH235" s="105"/>
      <c r="CI235" s="105"/>
      <c r="CJ235" s="105"/>
      <c r="CK235" s="105"/>
      <c r="CL235" s="104">
        <v>252442.47852541984</v>
      </c>
      <c r="CM235" s="105">
        <v>257727.78032652178</v>
      </c>
      <c r="CN235" s="105">
        <v>326063.49946238624</v>
      </c>
      <c r="CO235" s="105">
        <v>345774.20752005593</v>
      </c>
      <c r="CP235" s="105">
        <v>268259.93480340595</v>
      </c>
      <c r="CQ235" s="105">
        <v>332044.44392410474</v>
      </c>
      <c r="CR235" s="105">
        <v>288341.93029107194</v>
      </c>
      <c r="CS235" s="105">
        <v>203437.32988708364</v>
      </c>
      <c r="CT235" s="105">
        <v>285816.36008690012</v>
      </c>
      <c r="CU235" s="105">
        <v>295491.81584812951</v>
      </c>
      <c r="CV235" s="105">
        <v>344335.81666740507</v>
      </c>
      <c r="CW235" s="106">
        <v>355728.9521809821</v>
      </c>
      <c r="CX235" s="104">
        <v>200925.57354147307</v>
      </c>
      <c r="CY235" s="105">
        <v>221010.12831298116</v>
      </c>
      <c r="CZ235" s="105">
        <v>261413.19362561635</v>
      </c>
      <c r="DA235" s="105">
        <v>275003.00170006976</v>
      </c>
      <c r="DB235" s="105">
        <v>190388.87737213133</v>
      </c>
      <c r="DC235" s="105">
        <v>266102.24570597394</v>
      </c>
      <c r="DD235" s="105">
        <v>318564.24003599695</v>
      </c>
      <c r="DE235" s="105">
        <v>156169.82755441542</v>
      </c>
      <c r="DF235" s="105">
        <v>228583.32020986776</v>
      </c>
      <c r="DG235" s="105">
        <v>285566.63661766285</v>
      </c>
      <c r="DH235" s="105">
        <v>746594.09972241579</v>
      </c>
      <c r="DI235" s="106">
        <v>525762.42851835978</v>
      </c>
      <c r="DJ235" s="104">
        <v>283852.45961119654</v>
      </c>
      <c r="DK235" s="310">
        <v>1574808.1811729334</v>
      </c>
      <c r="DL235" s="105">
        <v>390053.33688602177</v>
      </c>
      <c r="DM235" s="105">
        <v>366592.1995663502</v>
      </c>
      <c r="DN235" s="105">
        <v>222645.41607531684</v>
      </c>
      <c r="DO235" s="105">
        <v>327226.95594866242</v>
      </c>
      <c r="DP235" s="105">
        <v>291274.53981848748</v>
      </c>
      <c r="DQ235" s="105">
        <v>193442.38352606987</v>
      </c>
      <c r="DR235" s="105">
        <v>248247.38786528652</v>
      </c>
      <c r="DS235" s="105">
        <v>305573.34320155234</v>
      </c>
      <c r="DT235" s="105">
        <v>512260.76546333055</v>
      </c>
      <c r="DU235" s="106">
        <v>455581.83873727417</v>
      </c>
      <c r="DV235" s="339">
        <v>170513.04197250312</v>
      </c>
      <c r="DW235" s="339">
        <v>519541.6128014453</v>
      </c>
      <c r="DX235" s="339">
        <v>249071.63439000249</v>
      </c>
      <c r="DY235" s="339">
        <v>216693.48887174096</v>
      </c>
      <c r="DZ235" s="339">
        <v>152515.3764781697</v>
      </c>
      <c r="EA235" s="339">
        <v>190700.41622146839</v>
      </c>
      <c r="EB235" s="339">
        <v>197921.72377094912</v>
      </c>
      <c r="EC235" s="339">
        <v>134433.28897459098</v>
      </c>
      <c r="ED235" s="339">
        <v>155620.37375231192</v>
      </c>
      <c r="EE235" s="339">
        <v>216371.43522692122</v>
      </c>
      <c r="EF235" s="339">
        <v>338357.32840155513</v>
      </c>
      <c r="EG235" s="339">
        <v>322611.51828479621</v>
      </c>
      <c r="EH235" s="339">
        <v>104510.58051181481</v>
      </c>
      <c r="EI235" s="337">
        <v>187734.99606995031</v>
      </c>
      <c r="EJ235" s="337">
        <v>193198.51627654137</v>
      </c>
      <c r="EK235" s="337">
        <v>155312.77949623726</v>
      </c>
      <c r="EL235" s="337">
        <v>148885.0644000294</v>
      </c>
      <c r="EM235" s="337">
        <v>198756.13905276597</v>
      </c>
      <c r="EN235" s="337">
        <v>160403.96878652976</v>
      </c>
      <c r="EO235" s="337">
        <v>125361.61349367548</v>
      </c>
      <c r="EP235" s="337">
        <v>151227.76688167761</v>
      </c>
      <c r="EQ235" s="337">
        <v>139300.10775878624</v>
      </c>
      <c r="ER235" s="337">
        <v>164545.67001416552</v>
      </c>
      <c r="ES235" s="337">
        <v>169189.21200772183</v>
      </c>
      <c r="ET235" s="41">
        <v>93434.6</v>
      </c>
      <c r="EU235" s="41">
        <v>109385.74</v>
      </c>
      <c r="EV235" s="41">
        <v>120777.01</v>
      </c>
      <c r="EW235" s="41">
        <v>107766.04</v>
      </c>
      <c r="EX235" s="41">
        <v>105374.49</v>
      </c>
      <c r="EY235" s="41">
        <v>116225.41</v>
      </c>
      <c r="EZ235" s="41">
        <v>128257.63632708071</v>
      </c>
      <c r="FA235" s="41">
        <v>89323.003900608135</v>
      </c>
      <c r="FB235" s="41">
        <v>135234.94509311437</v>
      </c>
      <c r="FC235" s="41">
        <v>146162.44761730015</v>
      </c>
      <c r="FD235" s="41">
        <v>124610.5323902806</v>
      </c>
      <c r="FE235" s="41">
        <v>150277.97800327634</v>
      </c>
      <c r="FF235" s="41">
        <v>99742.399316498544</v>
      </c>
      <c r="FG235" s="41">
        <v>116770.40580909733</v>
      </c>
      <c r="FH235" s="41">
        <v>128930.70403975334</v>
      </c>
      <c r="FI235" s="41">
        <v>115041.35935122269</v>
      </c>
      <c r="FJ235" s="41">
        <v>112488.35505639648</v>
      </c>
      <c r="FK235" s="41">
        <v>124071.82408811898</v>
      </c>
      <c r="FL235" s="41">
        <v>123048.60477569235</v>
      </c>
      <c r="FM235" s="41">
        <v>85238.382188353047</v>
      </c>
      <c r="FN235" s="41">
        <v>105584.03993960534</v>
      </c>
      <c r="FO235" s="41">
        <v>112222.45958703337</v>
      </c>
      <c r="FP235" s="41">
        <v>124842.67328687879</v>
      </c>
      <c r="FQ235" s="41">
        <v>147415.29633242387</v>
      </c>
    </row>
    <row r="236" spans="1:174">
      <c r="D236" s="74" t="str">
        <f t="shared" si="19"/>
        <v>7133p</v>
      </c>
      <c r="E236" s="78" t="s">
        <v>57</v>
      </c>
      <c r="F236" s="104"/>
      <c r="G236" s="105"/>
      <c r="H236" s="105"/>
      <c r="I236" s="105"/>
      <c r="J236" s="105"/>
      <c r="K236" s="105"/>
      <c r="L236" s="105"/>
      <c r="M236" s="105"/>
      <c r="N236" s="105"/>
      <c r="O236" s="105"/>
      <c r="P236" s="105"/>
      <c r="Q236" s="106"/>
      <c r="R236" s="104"/>
      <c r="S236" s="105"/>
      <c r="T236" s="105"/>
      <c r="U236" s="105"/>
      <c r="V236" s="105"/>
      <c r="W236" s="105"/>
      <c r="X236" s="105"/>
      <c r="Y236" s="105"/>
      <c r="Z236" s="105"/>
      <c r="AA236" s="105"/>
      <c r="AB236" s="105"/>
      <c r="AC236" s="106"/>
      <c r="AD236" s="104"/>
      <c r="AE236" s="105"/>
      <c r="AF236" s="105"/>
      <c r="AG236" s="105"/>
      <c r="AH236" s="105"/>
      <c r="AI236" s="105"/>
      <c r="AJ236" s="105"/>
      <c r="AK236" s="105"/>
      <c r="AL236" s="105"/>
      <c r="AM236" s="105"/>
      <c r="AN236" s="105"/>
      <c r="AO236" s="106"/>
      <c r="AP236" s="104"/>
      <c r="AQ236" s="105"/>
      <c r="AR236" s="105"/>
      <c r="AS236" s="105"/>
      <c r="AT236" s="105"/>
      <c r="AU236" s="105"/>
      <c r="AV236" s="105"/>
      <c r="AW236" s="105"/>
      <c r="AX236" s="105"/>
      <c r="AY236" s="105"/>
      <c r="AZ236" s="105"/>
      <c r="BA236" s="106"/>
      <c r="BB236" s="104"/>
      <c r="BC236" s="105"/>
      <c r="BD236" s="105"/>
      <c r="BE236" s="105"/>
      <c r="BF236" s="105"/>
      <c r="BG236" s="105"/>
      <c r="BH236" s="105"/>
      <c r="BI236" s="105"/>
      <c r="BJ236" s="105"/>
      <c r="BK236" s="105"/>
      <c r="BL236" s="105"/>
      <c r="BM236" s="106"/>
      <c r="BN236" s="104"/>
      <c r="BO236" s="105"/>
      <c r="BP236" s="105"/>
      <c r="BQ236" s="105"/>
      <c r="BR236" s="105"/>
      <c r="BS236" s="105"/>
      <c r="BT236" s="105"/>
      <c r="BU236" s="105"/>
      <c r="BV236" s="105"/>
      <c r="BW236" s="105"/>
      <c r="BX236" s="105"/>
      <c r="BY236" s="106"/>
      <c r="BZ236" s="105"/>
      <c r="CA236" s="105"/>
      <c r="CB236" s="105"/>
      <c r="CC236" s="105"/>
      <c r="CD236" s="105"/>
      <c r="CE236" s="105"/>
      <c r="CF236" s="105"/>
      <c r="CG236" s="105"/>
      <c r="CH236" s="105"/>
      <c r="CI236" s="105"/>
      <c r="CJ236" s="105"/>
      <c r="CK236" s="105"/>
      <c r="CL236" s="104">
        <v>15175.988329241076</v>
      </c>
      <c r="CM236" s="105">
        <v>5488.4479117645715</v>
      </c>
      <c r="CN236" s="105">
        <v>5513.547785744513</v>
      </c>
      <c r="CO236" s="105">
        <v>10033.975862815605</v>
      </c>
      <c r="CP236" s="105">
        <v>13433.078813061053</v>
      </c>
      <c r="CQ236" s="105">
        <v>35239.498051137023</v>
      </c>
      <c r="CR236" s="105">
        <v>115467.10956937172</v>
      </c>
      <c r="CS236" s="105">
        <v>147444.22648178381</v>
      </c>
      <c r="CT236" s="105">
        <v>77479.696104075862</v>
      </c>
      <c r="CU236" s="105">
        <v>52915.149949001381</v>
      </c>
      <c r="CV236" s="105">
        <v>15235.266103225436</v>
      </c>
      <c r="CW236" s="106">
        <v>9085.1638649635734</v>
      </c>
      <c r="CX236" s="104">
        <v>7581.0977141313906</v>
      </c>
      <c r="CY236" s="105">
        <v>9769.7546189308214</v>
      </c>
      <c r="CZ236" s="105">
        <v>13652.477623191922</v>
      </c>
      <c r="DA236" s="105">
        <v>30023.611015219602</v>
      </c>
      <c r="DB236" s="105">
        <v>51574.349619775021</v>
      </c>
      <c r="DC236" s="105">
        <v>87997.575035473725</v>
      </c>
      <c r="DD236" s="105">
        <v>162130.62126952593</v>
      </c>
      <c r="DE236" s="105">
        <v>195839.46053647876</v>
      </c>
      <c r="DF236" s="105">
        <v>110676.34726776603</v>
      </c>
      <c r="DG236" s="105">
        <v>50069.953945792906</v>
      </c>
      <c r="DH236" s="105">
        <v>30853.684736779614</v>
      </c>
      <c r="DI236" s="106">
        <v>12342.508532882457</v>
      </c>
      <c r="DJ236" s="104">
        <v>8947.4043134768381</v>
      </c>
      <c r="DK236" s="310">
        <v>10416.045522285629</v>
      </c>
      <c r="DL236" s="105">
        <v>13405.904575255114</v>
      </c>
      <c r="DM236" s="105">
        <v>18904.801980476299</v>
      </c>
      <c r="DN236" s="105">
        <v>27863.051995568007</v>
      </c>
      <c r="DO236" s="105">
        <v>66978.47004084292</v>
      </c>
      <c r="DP236" s="105">
        <v>130860.1155772113</v>
      </c>
      <c r="DQ236" s="105">
        <v>210708.25076497707</v>
      </c>
      <c r="DR236" s="105">
        <v>104257.88590496131</v>
      </c>
      <c r="DS236" s="105">
        <v>50718.284042631283</v>
      </c>
      <c r="DT236" s="105">
        <v>20551.413643389005</v>
      </c>
      <c r="DU236" s="106">
        <v>16072.092948061312</v>
      </c>
      <c r="DV236" s="339">
        <v>8805.466167247152</v>
      </c>
      <c r="DW236" s="339">
        <v>11686.766957958693</v>
      </c>
      <c r="DX236" s="339">
        <v>13434.436170322246</v>
      </c>
      <c r="DY236" s="339">
        <v>25625.084764843035</v>
      </c>
      <c r="DZ236" s="339">
        <v>40782.793660653268</v>
      </c>
      <c r="EA236" s="339">
        <v>75101.138836585495</v>
      </c>
      <c r="EB236" s="339">
        <v>178902.37145929318</v>
      </c>
      <c r="EC236" s="339">
        <v>293822.86490978813</v>
      </c>
      <c r="ED236" s="339">
        <v>119163.90232484283</v>
      </c>
      <c r="EE236" s="339">
        <v>64420.090426535287</v>
      </c>
      <c r="EF236" s="339">
        <v>28667.528920865334</v>
      </c>
      <c r="EG236" s="339">
        <v>22985.206767060248</v>
      </c>
      <c r="EH236" s="339">
        <v>17375.016552786987</v>
      </c>
      <c r="EI236" s="337">
        <v>23371.280791901885</v>
      </c>
      <c r="EJ236" s="337">
        <v>27185.635688952138</v>
      </c>
      <c r="EK236" s="337">
        <v>27557.670581455463</v>
      </c>
      <c r="EL236" s="337">
        <v>56156.692877610978</v>
      </c>
      <c r="EM236" s="337">
        <v>107101.74269735617</v>
      </c>
      <c r="EN236" s="337">
        <v>251416.93695794756</v>
      </c>
      <c r="EO236" s="337">
        <v>390026.7278473787</v>
      </c>
      <c r="EP236" s="337">
        <v>198027.31464938456</v>
      </c>
      <c r="EQ236" s="337">
        <v>72037.393022864198</v>
      </c>
      <c r="ER236" s="337">
        <v>30898.851231609886</v>
      </c>
      <c r="ES236" s="337">
        <v>18499.231509545429</v>
      </c>
      <c r="ET236" s="41">
        <v>21633.83</v>
      </c>
      <c r="EU236" s="41">
        <v>24453.21</v>
      </c>
      <c r="EV236" s="41">
        <v>30364.14</v>
      </c>
      <c r="EW236" s="41">
        <v>45135.75</v>
      </c>
      <c r="EX236" s="41">
        <v>73298.429999999993</v>
      </c>
      <c r="EY236" s="41">
        <v>154167.12</v>
      </c>
      <c r="EZ236" s="41">
        <v>285738.43703399639</v>
      </c>
      <c r="FA236" s="41">
        <v>377223.95709693246</v>
      </c>
      <c r="FB236" s="41">
        <v>192412.76736173488</v>
      </c>
      <c r="FC236" s="41">
        <v>86548.975295281431</v>
      </c>
      <c r="FD236" s="41">
        <v>33887.664596319664</v>
      </c>
      <c r="FE236" s="41">
        <v>27963.367450939448</v>
      </c>
      <c r="FF236" s="41">
        <v>22028.059003534945</v>
      </c>
      <c r="FG236" s="41">
        <v>24898.816007421276</v>
      </c>
      <c r="FH236" s="41">
        <v>30917.459715251316</v>
      </c>
      <c r="FI236" s="41">
        <v>45958.24984151221</v>
      </c>
      <c r="FJ236" s="41">
        <v>74634.132786773087</v>
      </c>
      <c r="FK236" s="41">
        <v>156976.47692364466</v>
      </c>
      <c r="FL236" s="41">
        <v>360646.99185008102</v>
      </c>
      <c r="FM236" s="41">
        <v>433674.25705057522</v>
      </c>
      <c r="FN236" s="41">
        <v>239040.12329734358</v>
      </c>
      <c r="FO236" s="41">
        <v>121211.46209198405</v>
      </c>
      <c r="FP236" s="41">
        <v>78146.125782532647</v>
      </c>
      <c r="FQ236" s="41">
        <v>30050.381905864346</v>
      </c>
    </row>
    <row r="237" spans="1:174">
      <c r="D237" s="74" t="str">
        <f t="shared" ref="D237:D268" si="26">+CONCATENATE(D27,"p")</f>
        <v>7136p</v>
      </c>
      <c r="E237" s="78" t="s">
        <v>63</v>
      </c>
      <c r="F237" s="104"/>
      <c r="G237" s="105"/>
      <c r="H237" s="105"/>
      <c r="I237" s="105"/>
      <c r="J237" s="105"/>
      <c r="K237" s="105"/>
      <c r="L237" s="105"/>
      <c r="M237" s="105"/>
      <c r="N237" s="105"/>
      <c r="O237" s="105"/>
      <c r="P237" s="105"/>
      <c r="Q237" s="106"/>
      <c r="R237" s="104"/>
      <c r="S237" s="105"/>
      <c r="T237" s="105"/>
      <c r="U237" s="105"/>
      <c r="V237" s="105"/>
      <c r="W237" s="105"/>
      <c r="X237" s="105"/>
      <c r="Y237" s="105"/>
      <c r="Z237" s="105"/>
      <c r="AA237" s="105"/>
      <c r="AB237" s="105"/>
      <c r="AC237" s="106"/>
      <c r="AD237" s="104"/>
      <c r="AE237" s="105"/>
      <c r="AF237" s="105"/>
      <c r="AG237" s="105"/>
      <c r="AH237" s="105"/>
      <c r="AI237" s="105"/>
      <c r="AJ237" s="105"/>
      <c r="AK237" s="105"/>
      <c r="AL237" s="105"/>
      <c r="AM237" s="105"/>
      <c r="AN237" s="105"/>
      <c r="AO237" s="106"/>
      <c r="AP237" s="104"/>
      <c r="AQ237" s="105"/>
      <c r="AR237" s="105"/>
      <c r="AS237" s="105"/>
      <c r="AT237" s="105"/>
      <c r="AU237" s="105"/>
      <c r="AV237" s="105"/>
      <c r="AW237" s="105"/>
      <c r="AX237" s="105"/>
      <c r="AY237" s="105"/>
      <c r="AZ237" s="105"/>
      <c r="BA237" s="106"/>
      <c r="BB237" s="104"/>
      <c r="BC237" s="105"/>
      <c r="BD237" s="105"/>
      <c r="BE237" s="105"/>
      <c r="BF237" s="105"/>
      <c r="BG237" s="105"/>
      <c r="BH237" s="105"/>
      <c r="BI237" s="105"/>
      <c r="BJ237" s="105"/>
      <c r="BK237" s="105"/>
      <c r="BL237" s="105"/>
      <c r="BM237" s="106"/>
      <c r="BN237" s="104"/>
      <c r="BO237" s="105"/>
      <c r="BP237" s="105"/>
      <c r="BQ237" s="105"/>
      <c r="BR237" s="105"/>
      <c r="BS237" s="105"/>
      <c r="BT237" s="105"/>
      <c r="BU237" s="105"/>
      <c r="BV237" s="105"/>
      <c r="BW237" s="105"/>
      <c r="BX237" s="105"/>
      <c r="BY237" s="106"/>
      <c r="BZ237" s="105"/>
      <c r="CA237" s="105"/>
      <c r="CB237" s="105"/>
      <c r="CC237" s="105"/>
      <c r="CD237" s="105"/>
      <c r="CE237" s="105"/>
      <c r="CF237" s="105"/>
      <c r="CG237" s="105"/>
      <c r="CH237" s="105"/>
      <c r="CI237" s="105"/>
      <c r="CJ237" s="105"/>
      <c r="CK237" s="105"/>
      <c r="CL237" s="104">
        <v>1218162.3831974969</v>
      </c>
      <c r="CM237" s="105">
        <v>1082811.0072866639</v>
      </c>
      <c r="CN237" s="105">
        <v>1272302.9335618301</v>
      </c>
      <c r="CO237" s="105">
        <v>1312908.34633508</v>
      </c>
      <c r="CP237" s="105">
        <v>1326443.4839261633</v>
      </c>
      <c r="CQ237" s="105">
        <v>1624216.5109299959</v>
      </c>
      <c r="CR237" s="105">
        <v>1691892.1988854124</v>
      </c>
      <c r="CS237" s="105">
        <v>1759567.8868408289</v>
      </c>
      <c r="CT237" s="105">
        <v>1285838.0711529134</v>
      </c>
      <c r="CU237" s="105">
        <v>1218162.3831974969</v>
      </c>
      <c r="CV237" s="105">
        <v>1204627.2456064136</v>
      </c>
      <c r="CW237" s="106">
        <v>1245232.6583796635</v>
      </c>
      <c r="CX237" s="104">
        <v>219220.41812189278</v>
      </c>
      <c r="CY237" s="105">
        <v>628450.3839900922</v>
      </c>
      <c r="CZ237" s="105">
        <v>828726.22707898216</v>
      </c>
      <c r="DA237" s="105">
        <v>636779.16980552685</v>
      </c>
      <c r="DB237" s="105">
        <v>627435.08779883629</v>
      </c>
      <c r="DC237" s="105">
        <v>463512.11855993903</v>
      </c>
      <c r="DD237" s="105">
        <v>851630.11433371319</v>
      </c>
      <c r="DE237" s="105">
        <v>732375.55705810327</v>
      </c>
      <c r="DF237" s="105">
        <v>396482.22310297209</v>
      </c>
      <c r="DG237" s="105">
        <v>1074702.1544555787</v>
      </c>
      <c r="DH237" s="105">
        <v>694864.60422171932</v>
      </c>
      <c r="DI237" s="106">
        <v>1185657.6219456189</v>
      </c>
      <c r="DJ237" s="104">
        <v>306268.7887444818</v>
      </c>
      <c r="DK237" s="310">
        <v>694772.91632713831</v>
      </c>
      <c r="DL237" s="105">
        <v>101257.91954322136</v>
      </c>
      <c r="DM237" s="105">
        <v>141646.79926409555</v>
      </c>
      <c r="DN237" s="105">
        <v>126150.28013087096</v>
      </c>
      <c r="DO237" s="105">
        <v>134942.10766466506</v>
      </c>
      <c r="DP237" s="105">
        <v>219255.90621794428</v>
      </c>
      <c r="DQ237" s="105">
        <v>233670.18642134266</v>
      </c>
      <c r="DR237" s="105">
        <v>199515.49959142375</v>
      </c>
      <c r="DS237" s="105">
        <v>277703.59523709677</v>
      </c>
      <c r="DT237" s="105">
        <v>201607.8104705599</v>
      </c>
      <c r="DU237" s="106">
        <v>323501.90266677079</v>
      </c>
      <c r="DV237" s="339">
        <v>91171.263448262092</v>
      </c>
      <c r="DW237" s="339">
        <v>237938.91952059735</v>
      </c>
      <c r="DX237" s="339">
        <v>186886.05831378396</v>
      </c>
      <c r="DY237" s="339">
        <v>146857.99912603418</v>
      </c>
      <c r="DZ237" s="339">
        <v>141100.80911382203</v>
      </c>
      <c r="EA237" s="339">
        <v>102111.76880447229</v>
      </c>
      <c r="EB237" s="339">
        <v>199200.07341591665</v>
      </c>
      <c r="EC237" s="339">
        <v>186415.81407508763</v>
      </c>
      <c r="ED237" s="339">
        <v>123469.59821283967</v>
      </c>
      <c r="EE237" s="339">
        <v>273950.723375912</v>
      </c>
      <c r="EF237" s="339">
        <v>178725.00711562141</v>
      </c>
      <c r="EG237" s="339">
        <v>317124.248662989</v>
      </c>
      <c r="EH237" s="339">
        <v>92360.706828791022</v>
      </c>
      <c r="EI237" s="337">
        <v>87500.029728227513</v>
      </c>
      <c r="EJ237" s="337">
        <v>110720.42071640177</v>
      </c>
      <c r="EK237" s="337">
        <v>165224.28336890938</v>
      </c>
      <c r="EL237" s="337">
        <v>184490.52298708042</v>
      </c>
      <c r="EM237" s="337">
        <v>165090.29420383542</v>
      </c>
      <c r="EN237" s="337">
        <v>210234.20744473854</v>
      </c>
      <c r="EO237" s="337">
        <v>279838.85709381348</v>
      </c>
      <c r="EP237" s="337">
        <v>217933.99717068562</v>
      </c>
      <c r="EQ237" s="337">
        <v>206388.65382661307</v>
      </c>
      <c r="ER237" s="337">
        <v>240548.346277723</v>
      </c>
      <c r="ES237" s="337">
        <v>299299.68904008484</v>
      </c>
      <c r="ET237" s="41">
        <v>98435.1</v>
      </c>
      <c r="EU237" s="41">
        <v>168116.08</v>
      </c>
      <c r="EV237" s="41">
        <v>134745.35</v>
      </c>
      <c r="EW237" s="41">
        <v>140517.51</v>
      </c>
      <c r="EX237" s="41">
        <v>174985.39</v>
      </c>
      <c r="EY237" s="41">
        <v>187015.15</v>
      </c>
      <c r="EZ237" s="41">
        <v>207018.98928253312</v>
      </c>
      <c r="FA237" s="41">
        <v>264311.95905217365</v>
      </c>
      <c r="FB237" s="41">
        <v>221758.99836176448</v>
      </c>
      <c r="FC237" s="41">
        <v>259484.12976161184</v>
      </c>
      <c r="FD237" s="41">
        <v>256663.63068538005</v>
      </c>
      <c r="FE237" s="41">
        <v>274978.3921794722</v>
      </c>
      <c r="FF237" s="41">
        <v>98371.306280303921</v>
      </c>
      <c r="FG237" s="41">
        <v>168007.12750151192</v>
      </c>
      <c r="FH237" s="41">
        <v>134658.02437033894</v>
      </c>
      <c r="FI237" s="41">
        <v>140426.44355474488</v>
      </c>
      <c r="FJ237" s="41">
        <v>174871.9856460595</v>
      </c>
      <c r="FK237" s="41">
        <v>186893.94941140892</v>
      </c>
      <c r="FL237" s="41">
        <v>296751.46689220611</v>
      </c>
      <c r="FM237" s="41">
        <v>298394.47140498931</v>
      </c>
      <c r="FN237" s="41">
        <v>275200.19287753734</v>
      </c>
      <c r="FO237" s="41">
        <v>293206.10605609807</v>
      </c>
      <c r="FP237" s="41">
        <v>249097.85022752784</v>
      </c>
      <c r="FQ237" s="41">
        <v>301289.38405626634</v>
      </c>
    </row>
    <row r="238" spans="1:174" s="9" customFormat="1">
      <c r="A238" s="139"/>
      <c r="B238" s="139"/>
      <c r="C238" s="139">
        <v>714</v>
      </c>
      <c r="D238" s="139" t="str">
        <f t="shared" si="26"/>
        <v>714p</v>
      </c>
      <c r="E238" s="140" t="s">
        <v>65</v>
      </c>
      <c r="F238" s="141"/>
      <c r="G238" s="142"/>
      <c r="H238" s="142"/>
      <c r="I238" s="142"/>
      <c r="J238" s="142"/>
      <c r="K238" s="142"/>
      <c r="L238" s="142"/>
      <c r="M238" s="142"/>
      <c r="N238" s="142"/>
      <c r="O238" s="142"/>
      <c r="P238" s="142"/>
      <c r="Q238" s="143"/>
      <c r="R238" s="141"/>
      <c r="S238" s="142"/>
      <c r="T238" s="142"/>
      <c r="U238" s="142"/>
      <c r="V238" s="142"/>
      <c r="W238" s="142"/>
      <c r="X238" s="142"/>
      <c r="Y238" s="142"/>
      <c r="Z238" s="142"/>
      <c r="AA238" s="142"/>
      <c r="AB238" s="142"/>
      <c r="AC238" s="143"/>
      <c r="AD238" s="141"/>
      <c r="AE238" s="142"/>
      <c r="AF238" s="142"/>
      <c r="AG238" s="142"/>
      <c r="AH238" s="142"/>
      <c r="AI238" s="142"/>
      <c r="AJ238" s="142"/>
      <c r="AK238" s="142"/>
      <c r="AL238" s="142"/>
      <c r="AM238" s="142"/>
      <c r="AN238" s="142"/>
      <c r="AO238" s="143"/>
      <c r="AP238" s="141"/>
      <c r="AQ238" s="142"/>
      <c r="AR238" s="142"/>
      <c r="AS238" s="142"/>
      <c r="AT238" s="142"/>
      <c r="AU238" s="142"/>
      <c r="AV238" s="142"/>
      <c r="AW238" s="142"/>
      <c r="AX238" s="142"/>
      <c r="AY238" s="142"/>
      <c r="AZ238" s="142"/>
      <c r="BA238" s="143"/>
      <c r="BB238" s="141"/>
      <c r="BC238" s="142"/>
      <c r="BD238" s="142"/>
      <c r="BE238" s="142"/>
      <c r="BF238" s="142"/>
      <c r="BG238" s="142"/>
      <c r="BH238" s="142"/>
      <c r="BI238" s="142"/>
      <c r="BJ238" s="142"/>
      <c r="BK238" s="142"/>
      <c r="BL238" s="142"/>
      <c r="BM238" s="143"/>
      <c r="BN238" s="141"/>
      <c r="BO238" s="142"/>
      <c r="BP238" s="142"/>
      <c r="BQ238" s="142"/>
      <c r="BR238" s="142"/>
      <c r="BS238" s="142"/>
      <c r="BT238" s="142"/>
      <c r="BU238" s="142"/>
      <c r="BV238" s="142"/>
      <c r="BW238" s="142"/>
      <c r="BX238" s="142"/>
      <c r="BY238" s="143"/>
      <c r="BZ238" s="142"/>
      <c r="CA238" s="142"/>
      <c r="CB238" s="142"/>
      <c r="CC238" s="142"/>
      <c r="CD238" s="142"/>
      <c r="CE238" s="142"/>
      <c r="CF238" s="142"/>
      <c r="CG238" s="142"/>
      <c r="CH238" s="142"/>
      <c r="CI238" s="142"/>
      <c r="CJ238" s="142"/>
      <c r="CK238" s="142"/>
      <c r="CL238" s="141">
        <f t="shared" ref="CL238:DU238" si="27">+SUM(CL239:CL244)</f>
        <v>982710.87498690933</v>
      </c>
      <c r="CM238" s="142">
        <f t="shared" si="27"/>
        <v>869104.05358116457</v>
      </c>
      <c r="CN238" s="142">
        <f t="shared" si="27"/>
        <v>787268.76554129389</v>
      </c>
      <c r="CO238" s="142">
        <f t="shared" si="27"/>
        <v>1546322.5460752659</v>
      </c>
      <c r="CP238" s="142">
        <f t="shared" si="27"/>
        <v>932515.34080204321</v>
      </c>
      <c r="CQ238" s="142">
        <f t="shared" si="27"/>
        <v>1175327.7210279165</v>
      </c>
      <c r="CR238" s="142">
        <f t="shared" si="27"/>
        <v>2020249.028265815</v>
      </c>
      <c r="CS238" s="142">
        <f t="shared" si="27"/>
        <v>1079348.0183819076</v>
      </c>
      <c r="CT238" s="142">
        <f t="shared" si="27"/>
        <v>1345127.7045627646</v>
      </c>
      <c r="CU238" s="142">
        <f t="shared" si="27"/>
        <v>1098866.9792922472</v>
      </c>
      <c r="CV238" s="142">
        <f t="shared" si="27"/>
        <v>885498.0103225843</v>
      </c>
      <c r="CW238" s="143">
        <f t="shared" si="27"/>
        <v>1136253.4997662231</v>
      </c>
      <c r="CX238" s="141">
        <f t="shared" si="27"/>
        <v>874647.32532018784</v>
      </c>
      <c r="CY238" s="142">
        <f t="shared" si="27"/>
        <v>1141795.5130265537</v>
      </c>
      <c r="CZ238" s="142">
        <f t="shared" si="27"/>
        <v>1392255.6905662352</v>
      </c>
      <c r="DA238" s="142">
        <f t="shared" si="27"/>
        <v>1012251.8295932285</v>
      </c>
      <c r="DB238" s="142">
        <f t="shared" si="27"/>
        <v>647746.68080012128</v>
      </c>
      <c r="DC238" s="142">
        <f t="shared" si="27"/>
        <v>954989.7774594496</v>
      </c>
      <c r="DD238" s="142">
        <f t="shared" si="27"/>
        <v>1184343.1262543593</v>
      </c>
      <c r="DE238" s="142">
        <f t="shared" si="27"/>
        <v>1056013.1087953006</v>
      </c>
      <c r="DF238" s="142">
        <f t="shared" si="27"/>
        <v>1308372.2565571361</v>
      </c>
      <c r="DG238" s="142">
        <f t="shared" si="27"/>
        <v>1299421.3451732181</v>
      </c>
      <c r="DH238" s="142">
        <f t="shared" si="27"/>
        <v>1236718.8760774885</v>
      </c>
      <c r="DI238" s="143">
        <f t="shared" si="27"/>
        <v>915688.23864849063</v>
      </c>
      <c r="DJ238" s="141">
        <f t="shared" si="27"/>
        <v>1138266.9804152639</v>
      </c>
      <c r="DK238" s="324">
        <f t="shared" si="27"/>
        <v>756483.76634673518</v>
      </c>
      <c r="DL238" s="142">
        <f t="shared" si="27"/>
        <v>784896.45053551998</v>
      </c>
      <c r="DM238" s="142">
        <f t="shared" si="27"/>
        <v>716357.12404800032</v>
      </c>
      <c r="DN238" s="142">
        <f t="shared" si="27"/>
        <v>1133208.5669148029</v>
      </c>
      <c r="DO238" s="142">
        <f t="shared" si="27"/>
        <v>1267102.9957289747</v>
      </c>
      <c r="DP238" s="142">
        <f t="shared" si="27"/>
        <v>1342917.6146265836</v>
      </c>
      <c r="DQ238" s="142">
        <f t="shared" si="27"/>
        <v>1226756.3727123113</v>
      </c>
      <c r="DR238" s="142">
        <f t="shared" si="27"/>
        <v>1268468.2949369599</v>
      </c>
      <c r="DS238" s="142">
        <f t="shared" si="27"/>
        <v>1378353.6704010672</v>
      </c>
      <c r="DT238" s="142">
        <f t="shared" si="27"/>
        <v>1123435.7637199732</v>
      </c>
      <c r="DU238" s="143">
        <f t="shared" si="27"/>
        <v>1342481.0432510113</v>
      </c>
      <c r="DV238" s="340">
        <f t="shared" ref="DV238:ES238" si="28">SUM(DV239:DV244)</f>
        <v>830622.45977962902</v>
      </c>
      <c r="DW238" s="340">
        <f t="shared" si="28"/>
        <v>841675.37717694405</v>
      </c>
      <c r="DX238" s="340">
        <f t="shared" si="28"/>
        <v>1095886.2838292783</v>
      </c>
      <c r="DY238" s="340">
        <f t="shared" si="28"/>
        <v>803106.60353358404</v>
      </c>
      <c r="DZ238" s="340">
        <f t="shared" si="28"/>
        <v>1197017.3724938135</v>
      </c>
      <c r="EA238" s="340">
        <f t="shared" si="28"/>
        <v>1645191.7465731674</v>
      </c>
      <c r="EB238" s="340">
        <f t="shared" si="28"/>
        <v>1914614.876306891</v>
      </c>
      <c r="EC238" s="340">
        <f t="shared" si="28"/>
        <v>1757103.5644707002</v>
      </c>
      <c r="ED238" s="340">
        <f t="shared" si="28"/>
        <v>1998291.5618472034</v>
      </c>
      <c r="EE238" s="340">
        <f t="shared" si="28"/>
        <v>2181977.5553072984</v>
      </c>
      <c r="EF238" s="340">
        <f t="shared" si="28"/>
        <v>1508780.0698249615</v>
      </c>
      <c r="EG238" s="340">
        <f t="shared" si="28"/>
        <v>1535340.0887295473</v>
      </c>
      <c r="EH238" s="340">
        <f t="shared" si="28"/>
        <v>1682455.8460246248</v>
      </c>
      <c r="EI238" s="340">
        <f t="shared" si="28"/>
        <v>1232315.1298845697</v>
      </c>
      <c r="EJ238" s="340">
        <f t="shared" si="28"/>
        <v>1332747.1124490716</v>
      </c>
      <c r="EK238" s="340">
        <f t="shared" si="28"/>
        <v>1975532.6209221156</v>
      </c>
      <c r="EL238" s="340">
        <f t="shared" si="28"/>
        <v>1379961.0350704237</v>
      </c>
      <c r="EM238" s="340">
        <f t="shared" si="28"/>
        <v>1823244.5616456694</v>
      </c>
      <c r="EN238" s="340">
        <f t="shared" si="28"/>
        <v>2820791.0553781362</v>
      </c>
      <c r="EO238" s="340">
        <f t="shared" si="28"/>
        <v>1850940.4561359507</v>
      </c>
      <c r="EP238" s="340">
        <f t="shared" si="28"/>
        <v>2466068.9719773401</v>
      </c>
      <c r="EQ238" s="340">
        <f t="shared" si="28"/>
        <v>2793048.4100497989</v>
      </c>
      <c r="ER238" s="340">
        <f t="shared" si="28"/>
        <v>1640472.4289961406</v>
      </c>
      <c r="ES238" s="340">
        <f t="shared" si="28"/>
        <v>2451703.7437339895</v>
      </c>
      <c r="ET238" s="404">
        <v>1774503.5699999998</v>
      </c>
      <c r="EU238" s="404">
        <v>1885893.46</v>
      </c>
      <c r="EV238" s="404">
        <v>2001213.06</v>
      </c>
      <c r="EW238" s="404">
        <v>2389766.7799999998</v>
      </c>
      <c r="EX238" s="404">
        <v>1530724.52</v>
      </c>
      <c r="EY238" s="404">
        <v>2860047.35</v>
      </c>
      <c r="EZ238" s="404">
        <v>2768982.89609381</v>
      </c>
      <c r="FA238" s="404">
        <v>1878964.846878767</v>
      </c>
      <c r="FB238" s="404">
        <v>2453431.0919642458</v>
      </c>
      <c r="FC238" s="404">
        <v>3062621.0292725526</v>
      </c>
      <c r="FD238" s="404">
        <v>2157522.0205821833</v>
      </c>
      <c r="FE238" s="404">
        <v>3364455.4723437326</v>
      </c>
      <c r="FF238" s="445">
        <v>1855218.8805594216</v>
      </c>
      <c r="FG238" s="445">
        <v>2208648.6574377147</v>
      </c>
      <c r="FH238" s="445">
        <v>2160316.8249254846</v>
      </c>
      <c r="FI238" s="445">
        <v>2520043.5685495138</v>
      </c>
      <c r="FJ238" s="445">
        <v>1739522.6622359063</v>
      </c>
      <c r="FK238" s="445">
        <v>4191264.8807704193</v>
      </c>
      <c r="FL238" s="445">
        <v>4295313.9043248156</v>
      </c>
      <c r="FM238" s="445">
        <v>3121689.7252436914</v>
      </c>
      <c r="FN238" s="445">
        <v>3261559.5182261439</v>
      </c>
      <c r="FO238" s="445">
        <v>3840986.6541232523</v>
      </c>
      <c r="FP238" s="445">
        <v>3190232.7257357854</v>
      </c>
      <c r="FQ238" s="445">
        <v>4110831.5851102625</v>
      </c>
      <c r="FR238" s="445"/>
    </row>
    <row r="239" spans="1:174" ht="30">
      <c r="D239" s="74" t="str">
        <f t="shared" si="26"/>
        <v>7141p</v>
      </c>
      <c r="E239" s="78" t="s">
        <v>67</v>
      </c>
      <c r="F239" s="104"/>
      <c r="G239" s="105"/>
      <c r="H239" s="105"/>
      <c r="I239" s="105"/>
      <c r="J239" s="105"/>
      <c r="K239" s="105"/>
      <c r="L239" s="105"/>
      <c r="M239" s="105"/>
      <c r="N239" s="105"/>
      <c r="O239" s="105"/>
      <c r="P239" s="105"/>
      <c r="Q239" s="106"/>
      <c r="R239" s="104"/>
      <c r="S239" s="105"/>
      <c r="T239" s="105"/>
      <c r="U239" s="105"/>
      <c r="V239" s="105"/>
      <c r="W239" s="105"/>
      <c r="X239" s="105"/>
      <c r="Y239" s="105"/>
      <c r="Z239" s="105"/>
      <c r="AA239" s="105"/>
      <c r="AB239" s="105"/>
      <c r="AC239" s="106"/>
      <c r="AD239" s="104"/>
      <c r="AE239" s="105"/>
      <c r="AF239" s="105"/>
      <c r="AG239" s="105"/>
      <c r="AH239" s="105"/>
      <c r="AI239" s="105"/>
      <c r="AJ239" s="105"/>
      <c r="AK239" s="105"/>
      <c r="AL239" s="105"/>
      <c r="AM239" s="105"/>
      <c r="AN239" s="105"/>
      <c r="AO239" s="106"/>
      <c r="AP239" s="104"/>
      <c r="AQ239" s="105"/>
      <c r="AR239" s="105"/>
      <c r="AS239" s="105"/>
      <c r="AT239" s="105"/>
      <c r="AU239" s="105"/>
      <c r="AV239" s="105"/>
      <c r="AW239" s="105"/>
      <c r="AX239" s="105"/>
      <c r="AY239" s="105"/>
      <c r="AZ239" s="105"/>
      <c r="BA239" s="106"/>
      <c r="BB239" s="104"/>
      <c r="BC239" s="105"/>
      <c r="BD239" s="105"/>
      <c r="BE239" s="105"/>
      <c r="BF239" s="105"/>
      <c r="BG239" s="105"/>
      <c r="BH239" s="105"/>
      <c r="BI239" s="105"/>
      <c r="BJ239" s="105"/>
      <c r="BK239" s="105"/>
      <c r="BL239" s="105"/>
      <c r="BM239" s="106"/>
      <c r="BN239" s="104"/>
      <c r="BO239" s="105"/>
      <c r="BP239" s="105"/>
      <c r="BQ239" s="105"/>
      <c r="BR239" s="105"/>
      <c r="BS239" s="105"/>
      <c r="BT239" s="105"/>
      <c r="BU239" s="105"/>
      <c r="BV239" s="105"/>
      <c r="BW239" s="105"/>
      <c r="BX239" s="105"/>
      <c r="BY239" s="106"/>
      <c r="BZ239" s="105"/>
      <c r="CA239" s="105"/>
      <c r="CB239" s="105"/>
      <c r="CC239" s="105"/>
      <c r="CD239" s="105"/>
      <c r="CE239" s="105"/>
      <c r="CF239" s="105"/>
      <c r="CG239" s="105"/>
      <c r="CH239" s="105"/>
      <c r="CI239" s="105"/>
      <c r="CJ239" s="105"/>
      <c r="CK239" s="105"/>
      <c r="CL239" s="104">
        <v>74908.131611371835</v>
      </c>
      <c r="CM239" s="105">
        <v>23550.009068415115</v>
      </c>
      <c r="CN239" s="105">
        <v>22968.940964279551</v>
      </c>
      <c r="CO239" s="105">
        <v>27429.389117970448</v>
      </c>
      <c r="CP239" s="105">
        <v>30556.042262077168</v>
      </c>
      <c r="CQ239" s="105">
        <v>29697.340030062864</v>
      </c>
      <c r="CR239" s="105">
        <v>58678.475724849472</v>
      </c>
      <c r="CS239" s="105">
        <v>90332.521977156648</v>
      </c>
      <c r="CT239" s="105">
        <v>111262.34960854963</v>
      </c>
      <c r="CU239" s="105">
        <v>120982.61938268811</v>
      </c>
      <c r="CV239" s="105">
        <v>76485.188166027234</v>
      </c>
      <c r="CW239" s="106">
        <v>100665.72865548421</v>
      </c>
      <c r="CX239" s="104">
        <v>13374.96592979776</v>
      </c>
      <c r="CY239" s="105">
        <v>9999.5066580478688</v>
      </c>
      <c r="CZ239" s="105">
        <v>20867.434190068099</v>
      </c>
      <c r="DA239" s="105">
        <v>52237.811965447087</v>
      </c>
      <c r="DB239" s="105">
        <v>29954.027638769621</v>
      </c>
      <c r="DC239" s="105">
        <v>75989.810977853747</v>
      </c>
      <c r="DD239" s="105">
        <v>69124.693281453248</v>
      </c>
      <c r="DE239" s="105">
        <v>68296.533545507307</v>
      </c>
      <c r="DF239" s="105">
        <v>81324.552086676718</v>
      </c>
      <c r="DG239" s="105">
        <v>103792.89001602873</v>
      </c>
      <c r="DH239" s="105">
        <v>83406.301181671501</v>
      </c>
      <c r="DI239" s="106">
        <v>90282.957525940728</v>
      </c>
      <c r="DJ239" s="104">
        <v>13306.608009620673</v>
      </c>
      <c r="DK239" s="310">
        <v>14572.001805854828</v>
      </c>
      <c r="DL239" s="105">
        <v>14527.837558485178</v>
      </c>
      <c r="DM239" s="105">
        <v>12448.45675690684</v>
      </c>
      <c r="DN239" s="105">
        <v>46647.667451977359</v>
      </c>
      <c r="DO239" s="105">
        <v>106859.50889785305</v>
      </c>
      <c r="DP239" s="105">
        <v>69239.930385746673</v>
      </c>
      <c r="DQ239" s="105">
        <v>93000.661334012213</v>
      </c>
      <c r="DR239" s="105">
        <v>91838.542894313447</v>
      </c>
      <c r="DS239" s="105">
        <v>70661.26125738972</v>
      </c>
      <c r="DT239" s="105">
        <v>85306.834319062735</v>
      </c>
      <c r="DU239" s="106">
        <v>94215.204025984989</v>
      </c>
      <c r="DV239" s="339">
        <v>11787.522379025151</v>
      </c>
      <c r="DW239" s="339">
        <v>8940.8496625804655</v>
      </c>
      <c r="DX239" s="339">
        <v>12478.851215927099</v>
      </c>
      <c r="DY239" s="339">
        <v>20016.569523116916</v>
      </c>
      <c r="DZ239" s="339">
        <v>25797.57435944815</v>
      </c>
      <c r="EA239" s="339">
        <v>74477.534929248737</v>
      </c>
      <c r="EB239" s="339">
        <v>73082.550580152572</v>
      </c>
      <c r="EC239" s="339">
        <v>81788.255426684802</v>
      </c>
      <c r="ED239" s="339">
        <v>91124.733173929344</v>
      </c>
      <c r="EE239" s="339">
        <v>65059.931492732583</v>
      </c>
      <c r="EF239" s="339">
        <v>76932.145873921283</v>
      </c>
      <c r="EG239" s="339">
        <v>78811.976287520258</v>
      </c>
      <c r="EH239" s="339">
        <v>16493.85439844869</v>
      </c>
      <c r="EI239" s="337">
        <v>24134.435328243824</v>
      </c>
      <c r="EJ239" s="337">
        <v>39429.222946697686</v>
      </c>
      <c r="EK239" s="337">
        <v>27944.316415125446</v>
      </c>
      <c r="EL239" s="337">
        <v>109874.03564687539</v>
      </c>
      <c r="EM239" s="337">
        <v>70424.227862752901</v>
      </c>
      <c r="EN239" s="337">
        <v>62866.103241960533</v>
      </c>
      <c r="EO239" s="337">
        <v>93734.236553489871</v>
      </c>
      <c r="EP239" s="337">
        <v>52451.257378567469</v>
      </c>
      <c r="EQ239" s="337">
        <v>59652.968015008395</v>
      </c>
      <c r="ER239" s="337">
        <v>70647.054829232962</v>
      </c>
      <c r="ES239" s="337">
        <v>115276.51258376318</v>
      </c>
      <c r="ET239" s="41">
        <v>29715.1</v>
      </c>
      <c r="EU239" s="41">
        <v>46180.29</v>
      </c>
      <c r="EV239" s="41">
        <v>18063.61</v>
      </c>
      <c r="EW239" s="41">
        <v>83410.44</v>
      </c>
      <c r="EX239" s="41">
        <v>66835.44</v>
      </c>
      <c r="EY239" s="41">
        <v>101713.07</v>
      </c>
      <c r="EZ239" s="41">
        <v>64477.098759450615</v>
      </c>
      <c r="FA239" s="41">
        <v>66897.638656822703</v>
      </c>
      <c r="FB239" s="41">
        <v>81136.2306110012</v>
      </c>
      <c r="FC239" s="41">
        <v>63047.619670820408</v>
      </c>
      <c r="FD239" s="41">
        <v>75085.686625534945</v>
      </c>
      <c r="FE239" s="41">
        <v>115252.46328437059</v>
      </c>
      <c r="FF239" s="41">
        <v>28875.568564930189</v>
      </c>
      <c r="FG239" s="41">
        <v>44875.572696822826</v>
      </c>
      <c r="FH239" s="41">
        <v>17553.264471099159</v>
      </c>
      <c r="FI239" s="41">
        <v>81053.870902369366</v>
      </c>
      <c r="FJ239" s="41">
        <v>64947.159198093825</v>
      </c>
      <c r="FK239" s="41">
        <v>98839.402416096316</v>
      </c>
      <c r="FL239" s="41">
        <v>101176.66848700779</v>
      </c>
      <c r="FM239" s="41">
        <v>114893.6397654982</v>
      </c>
      <c r="FN239" s="41">
        <v>78717.38222930787</v>
      </c>
      <c r="FO239" s="41">
        <v>56221.257030992005</v>
      </c>
      <c r="FP239" s="41">
        <v>88076.620707315349</v>
      </c>
      <c r="FQ239" s="41">
        <v>145484.93510280762</v>
      </c>
    </row>
    <row r="240" spans="1:174" ht="30">
      <c r="D240" s="74" t="str">
        <f t="shared" si="26"/>
        <v>7142p</v>
      </c>
      <c r="E240" s="78" t="s">
        <v>69</v>
      </c>
      <c r="F240" s="104"/>
      <c r="G240" s="105"/>
      <c r="H240" s="105"/>
      <c r="I240" s="105"/>
      <c r="J240" s="105"/>
      <c r="K240" s="105"/>
      <c r="L240" s="105"/>
      <c r="M240" s="105"/>
      <c r="N240" s="105"/>
      <c r="O240" s="105"/>
      <c r="P240" s="105"/>
      <c r="Q240" s="106"/>
      <c r="R240" s="104"/>
      <c r="S240" s="105"/>
      <c r="T240" s="105"/>
      <c r="U240" s="105"/>
      <c r="V240" s="105"/>
      <c r="W240" s="105"/>
      <c r="X240" s="105"/>
      <c r="Y240" s="105"/>
      <c r="Z240" s="105"/>
      <c r="AA240" s="105"/>
      <c r="AB240" s="105"/>
      <c r="AC240" s="106"/>
      <c r="AD240" s="104"/>
      <c r="AE240" s="105"/>
      <c r="AF240" s="105"/>
      <c r="AG240" s="105"/>
      <c r="AH240" s="105"/>
      <c r="AI240" s="105"/>
      <c r="AJ240" s="105"/>
      <c r="AK240" s="105"/>
      <c r="AL240" s="105"/>
      <c r="AM240" s="105"/>
      <c r="AN240" s="105"/>
      <c r="AO240" s="106"/>
      <c r="AP240" s="104"/>
      <c r="AQ240" s="105"/>
      <c r="AR240" s="105"/>
      <c r="AS240" s="105"/>
      <c r="AT240" s="105"/>
      <c r="AU240" s="105"/>
      <c r="AV240" s="105"/>
      <c r="AW240" s="105"/>
      <c r="AX240" s="105"/>
      <c r="AY240" s="105"/>
      <c r="AZ240" s="105"/>
      <c r="BA240" s="106"/>
      <c r="BB240" s="104"/>
      <c r="BC240" s="105"/>
      <c r="BD240" s="105"/>
      <c r="BE240" s="105"/>
      <c r="BF240" s="105"/>
      <c r="BG240" s="105"/>
      <c r="BH240" s="105"/>
      <c r="BI240" s="105"/>
      <c r="BJ240" s="105"/>
      <c r="BK240" s="105"/>
      <c r="BL240" s="105"/>
      <c r="BM240" s="106"/>
      <c r="BN240" s="104"/>
      <c r="BO240" s="105"/>
      <c r="BP240" s="105"/>
      <c r="BQ240" s="105"/>
      <c r="BR240" s="105"/>
      <c r="BS240" s="105"/>
      <c r="BT240" s="105"/>
      <c r="BU240" s="105"/>
      <c r="BV240" s="105"/>
      <c r="BW240" s="105"/>
      <c r="BX240" s="105"/>
      <c r="BY240" s="106"/>
      <c r="BZ240" s="105"/>
      <c r="CA240" s="105"/>
      <c r="CB240" s="105"/>
      <c r="CC240" s="105"/>
      <c r="CD240" s="105"/>
      <c r="CE240" s="105"/>
      <c r="CF240" s="105"/>
      <c r="CG240" s="105"/>
      <c r="CH240" s="105"/>
      <c r="CI240" s="105"/>
      <c r="CJ240" s="105"/>
      <c r="CK240" s="105"/>
      <c r="CL240" s="104">
        <v>41340.351166230052</v>
      </c>
      <c r="CM240" s="105">
        <v>60139.779509022002</v>
      </c>
      <c r="CN240" s="105">
        <v>65829.577299673969</v>
      </c>
      <c r="CO240" s="105">
        <v>89073.136876231671</v>
      </c>
      <c r="CP240" s="105">
        <v>107142.13571005454</v>
      </c>
      <c r="CQ240" s="105">
        <v>116641.17968953511</v>
      </c>
      <c r="CR240" s="105">
        <v>121973.85521455987</v>
      </c>
      <c r="CS240" s="105">
        <v>148251.86009824905</v>
      </c>
      <c r="CT240" s="105">
        <v>118685.96121228721</v>
      </c>
      <c r="CU240" s="105">
        <v>151103.61106134616</v>
      </c>
      <c r="CV240" s="105">
        <v>112378.6351175053</v>
      </c>
      <c r="CW240" s="106">
        <v>140815.61349906723</v>
      </c>
      <c r="CX240" s="104">
        <v>68560.439383830249</v>
      </c>
      <c r="CY240" s="105">
        <v>158760.55168773123</v>
      </c>
      <c r="CZ240" s="105">
        <v>86996.200905318663</v>
      </c>
      <c r="DA240" s="105">
        <v>139217.3680976172</v>
      </c>
      <c r="DB240" s="105">
        <v>88290.272881141384</v>
      </c>
      <c r="DC240" s="105">
        <v>150975.511135493</v>
      </c>
      <c r="DD240" s="105">
        <v>282556.34547435516</v>
      </c>
      <c r="DE240" s="105">
        <v>250904.43065756923</v>
      </c>
      <c r="DF240" s="105">
        <v>340061.28023376479</v>
      </c>
      <c r="DG240" s="105">
        <v>157592.48517262322</v>
      </c>
      <c r="DH240" s="105">
        <v>139352.60641494626</v>
      </c>
      <c r="DI240" s="106">
        <v>134698.27532869682</v>
      </c>
      <c r="DJ240" s="104">
        <v>163688.07967515636</v>
      </c>
      <c r="DK240" s="310">
        <v>90905.35686991681</v>
      </c>
      <c r="DL240" s="105">
        <v>98007.612822822353</v>
      </c>
      <c r="DM240" s="105">
        <v>91409.708454938518</v>
      </c>
      <c r="DN240" s="105">
        <v>78032.019925949106</v>
      </c>
      <c r="DO240" s="105">
        <v>150864.85486163228</v>
      </c>
      <c r="DP240" s="105">
        <v>256250.49292683334</v>
      </c>
      <c r="DQ240" s="105">
        <v>209293.89367173167</v>
      </c>
      <c r="DR240" s="105">
        <v>258949.16576993524</v>
      </c>
      <c r="DS240" s="105">
        <v>189657.6182675848</v>
      </c>
      <c r="DT240" s="105">
        <v>185172.68018158595</v>
      </c>
      <c r="DU240" s="106">
        <v>265693.59929246287</v>
      </c>
      <c r="DV240" s="339">
        <v>141244.6619644333</v>
      </c>
      <c r="DW240" s="339">
        <v>132627.5717206019</v>
      </c>
      <c r="DX240" s="339">
        <v>75022.932200219817</v>
      </c>
      <c r="DY240" s="339">
        <v>99216.551535189385</v>
      </c>
      <c r="DZ240" s="339">
        <v>110958.9595201217</v>
      </c>
      <c r="EA240" s="339">
        <v>214488.59675251579</v>
      </c>
      <c r="EB240" s="339">
        <v>274811.78746787773</v>
      </c>
      <c r="EC240" s="339">
        <v>201923.07696795749</v>
      </c>
      <c r="ED240" s="339">
        <v>241712.2312175722</v>
      </c>
      <c r="EE240" s="339">
        <v>178290.12325369866</v>
      </c>
      <c r="EF240" s="339">
        <v>189660.5236399571</v>
      </c>
      <c r="EG240" s="339">
        <v>248031.79562019164</v>
      </c>
      <c r="EH240" s="339">
        <v>150122.61261312215</v>
      </c>
      <c r="EI240" s="337">
        <v>102680.85440870571</v>
      </c>
      <c r="EJ240" s="337">
        <v>62000.041883971739</v>
      </c>
      <c r="EK240" s="337">
        <v>107257.85454459381</v>
      </c>
      <c r="EL240" s="337">
        <v>140050.44906459926</v>
      </c>
      <c r="EM240" s="337">
        <v>255365.59006042351</v>
      </c>
      <c r="EN240" s="337">
        <v>315320.03175460704</v>
      </c>
      <c r="EO240" s="337">
        <v>302953.36524819257</v>
      </c>
      <c r="EP240" s="337">
        <v>84270.617288607173</v>
      </c>
      <c r="EQ240" s="337">
        <v>199541.61212652383</v>
      </c>
      <c r="ER240" s="337">
        <v>204496.39657477941</v>
      </c>
      <c r="ES240" s="337">
        <v>769036.7872575639</v>
      </c>
      <c r="ET240" s="41">
        <v>120406.14</v>
      </c>
      <c r="EU240" s="41">
        <v>138658.04999999999</v>
      </c>
      <c r="EV240" s="41">
        <v>485233.25</v>
      </c>
      <c r="EW240" s="41">
        <v>85828.09</v>
      </c>
      <c r="EX240" s="41">
        <v>283390.12</v>
      </c>
      <c r="EY240" s="41">
        <v>262222.99</v>
      </c>
      <c r="EZ240" s="41">
        <v>427823.77823206456</v>
      </c>
      <c r="FA240" s="41">
        <v>308480.23062630981</v>
      </c>
      <c r="FB240" s="41">
        <v>101554.75344945276</v>
      </c>
      <c r="FC240" s="41">
        <v>490936.60624941072</v>
      </c>
      <c r="FD240" s="41">
        <v>422512.69031992706</v>
      </c>
      <c r="FE240" s="41">
        <v>1131816.4796864912</v>
      </c>
      <c r="FF240" s="41">
        <v>141562.86831417779</v>
      </c>
      <c r="FG240" s="41">
        <v>163021.84650093986</v>
      </c>
      <c r="FH240" s="41">
        <v>570494.251135453</v>
      </c>
      <c r="FI240" s="41">
        <v>100909.0616336293</v>
      </c>
      <c r="FJ240" s="41">
        <v>333184.98740262783</v>
      </c>
      <c r="FK240" s="41">
        <v>308298.55190374801</v>
      </c>
      <c r="FL240" s="41">
        <v>473869.15255000157</v>
      </c>
      <c r="FM240" s="41">
        <v>445093.96938136074</v>
      </c>
      <c r="FN240" s="41">
        <v>312734.66376085335</v>
      </c>
      <c r="FO240" s="41">
        <v>346211.92821365705</v>
      </c>
      <c r="FP240" s="41">
        <v>294247.80162811856</v>
      </c>
      <c r="FQ240" s="41">
        <v>1068366.9857563796</v>
      </c>
    </row>
    <row r="241" spans="1:174">
      <c r="D241" s="74" t="str">
        <f t="shared" si="26"/>
        <v>7143p</v>
      </c>
      <c r="E241" s="78" t="s">
        <v>71</v>
      </c>
      <c r="F241" s="104"/>
      <c r="G241" s="105"/>
      <c r="H241" s="105"/>
      <c r="I241" s="105"/>
      <c r="J241" s="105"/>
      <c r="K241" s="105"/>
      <c r="L241" s="105"/>
      <c r="M241" s="105"/>
      <c r="N241" s="105"/>
      <c r="O241" s="105"/>
      <c r="P241" s="105"/>
      <c r="Q241" s="106"/>
      <c r="R241" s="104"/>
      <c r="S241" s="105"/>
      <c r="T241" s="105"/>
      <c r="U241" s="105"/>
      <c r="V241" s="105"/>
      <c r="W241" s="105"/>
      <c r="X241" s="105"/>
      <c r="Y241" s="105"/>
      <c r="Z241" s="105"/>
      <c r="AA241" s="105"/>
      <c r="AB241" s="105"/>
      <c r="AC241" s="106"/>
      <c r="AD241" s="104"/>
      <c r="AE241" s="105"/>
      <c r="AF241" s="105"/>
      <c r="AG241" s="105"/>
      <c r="AH241" s="105"/>
      <c r="AI241" s="105"/>
      <c r="AJ241" s="105"/>
      <c r="AK241" s="105"/>
      <c r="AL241" s="105"/>
      <c r="AM241" s="105"/>
      <c r="AN241" s="105"/>
      <c r="AO241" s="106"/>
      <c r="AP241" s="104"/>
      <c r="AQ241" s="105"/>
      <c r="AR241" s="105"/>
      <c r="AS241" s="105"/>
      <c r="AT241" s="105"/>
      <c r="AU241" s="105"/>
      <c r="AV241" s="105"/>
      <c r="AW241" s="105"/>
      <c r="AX241" s="105"/>
      <c r="AY241" s="105"/>
      <c r="AZ241" s="105"/>
      <c r="BA241" s="106"/>
      <c r="BB241" s="104"/>
      <c r="BC241" s="105"/>
      <c r="BD241" s="105"/>
      <c r="BE241" s="105"/>
      <c r="BF241" s="105"/>
      <c r="BG241" s="105"/>
      <c r="BH241" s="105"/>
      <c r="BI241" s="105"/>
      <c r="BJ241" s="105"/>
      <c r="BK241" s="105"/>
      <c r="BL241" s="105"/>
      <c r="BM241" s="106"/>
      <c r="BN241" s="104"/>
      <c r="BO241" s="105"/>
      <c r="BP241" s="105"/>
      <c r="BQ241" s="105"/>
      <c r="BR241" s="105"/>
      <c r="BS241" s="105"/>
      <c r="BT241" s="105"/>
      <c r="BU241" s="105"/>
      <c r="BV241" s="105"/>
      <c r="BW241" s="105"/>
      <c r="BX241" s="105"/>
      <c r="BY241" s="106"/>
      <c r="BZ241" s="105"/>
      <c r="CA241" s="105"/>
      <c r="CB241" s="105"/>
      <c r="CC241" s="105"/>
      <c r="CD241" s="105"/>
      <c r="CE241" s="105"/>
      <c r="CF241" s="105"/>
      <c r="CG241" s="105"/>
      <c r="CH241" s="105"/>
      <c r="CI241" s="105"/>
      <c r="CJ241" s="105"/>
      <c r="CK241" s="105"/>
      <c r="CL241" s="104">
        <v>247124.22503235005</v>
      </c>
      <c r="CM241" s="105">
        <v>2218.5560408142283</v>
      </c>
      <c r="CN241" s="105">
        <v>13432.213424296489</v>
      </c>
      <c r="CO241" s="105">
        <v>71796.626625634046</v>
      </c>
      <c r="CP241" s="105">
        <v>10921.311327090261</v>
      </c>
      <c r="CQ241" s="105">
        <v>234115.89884799815</v>
      </c>
      <c r="CR241" s="105">
        <v>48074.023137452277</v>
      </c>
      <c r="CS241" s="105">
        <v>43662.795502239882</v>
      </c>
      <c r="CT241" s="105">
        <v>84724.058721427253</v>
      </c>
      <c r="CU241" s="105">
        <v>89541.155584391992</v>
      </c>
      <c r="CV241" s="105">
        <v>469.11923673154934</v>
      </c>
      <c r="CW241" s="106">
        <v>60078.090968156321</v>
      </c>
      <c r="CX241" s="104">
        <v>8283.3722056747156</v>
      </c>
      <c r="CY241" s="105">
        <v>438.42431824711196</v>
      </c>
      <c r="CZ241" s="105">
        <v>76941.598341280071</v>
      </c>
      <c r="DA241" s="105">
        <v>179198.95167301106</v>
      </c>
      <c r="DB241" s="105">
        <v>22946.159958340497</v>
      </c>
      <c r="DC241" s="105">
        <v>1047.213826418807</v>
      </c>
      <c r="DD241" s="105">
        <v>1252.6546053293903</v>
      </c>
      <c r="DE241" s="105">
        <v>57902.127626807072</v>
      </c>
      <c r="DF241" s="105">
        <v>19062.836179061087</v>
      </c>
      <c r="DG241" s="105">
        <v>18058.764916213506</v>
      </c>
      <c r="DH241" s="105">
        <v>19001.902444036212</v>
      </c>
      <c r="DI241" s="106">
        <v>20239.874881699459</v>
      </c>
      <c r="DJ241" s="104">
        <v>2367.4339171784272</v>
      </c>
      <c r="DK241" s="310">
        <v>0</v>
      </c>
      <c r="DL241" s="105">
        <v>40410.366903433649</v>
      </c>
      <c r="DM241" s="105">
        <v>43673.766030272527</v>
      </c>
      <c r="DN241" s="105">
        <v>48697.218049168456</v>
      </c>
      <c r="DO241" s="105">
        <v>28058.628252786773</v>
      </c>
      <c r="DP241" s="105">
        <v>28615.717705993182</v>
      </c>
      <c r="DQ241" s="105">
        <v>35942.611669914681</v>
      </c>
      <c r="DR241" s="105">
        <v>53119.201887165254</v>
      </c>
      <c r="DS241" s="105">
        <v>31178.040071409196</v>
      </c>
      <c r="DT241" s="105">
        <v>49058.246950393717</v>
      </c>
      <c r="DU241" s="106">
        <v>71740.127157925483</v>
      </c>
      <c r="DV241" s="339">
        <v>3284.78369653543</v>
      </c>
      <c r="DW241" s="339">
        <v>2269.306196700717</v>
      </c>
      <c r="DX241" s="339">
        <v>27640.482074977219</v>
      </c>
      <c r="DY241" s="339">
        <v>58104.02952794826</v>
      </c>
      <c r="DZ241" s="339">
        <v>18881.251337257268</v>
      </c>
      <c r="EA241" s="339">
        <v>1369.6704992694813</v>
      </c>
      <c r="EB241" s="339">
        <v>8326.0861660274149</v>
      </c>
      <c r="EC241" s="339">
        <v>27290.235287486965</v>
      </c>
      <c r="ED241" s="339">
        <v>35610.663814501328</v>
      </c>
      <c r="EE241" s="339">
        <v>16810.881425862124</v>
      </c>
      <c r="EF241" s="339">
        <v>29508.770272492733</v>
      </c>
      <c r="EG241" s="339">
        <v>19168.269312206052</v>
      </c>
      <c r="EH241" s="339">
        <v>2965.0662544015604</v>
      </c>
      <c r="EI241" s="337">
        <v>3597.97531571437</v>
      </c>
      <c r="EJ241" s="337">
        <v>15939.88855455729</v>
      </c>
      <c r="EK241" s="337">
        <v>3578.4718980188218</v>
      </c>
      <c r="EL241" s="337">
        <v>4107.881622022468</v>
      </c>
      <c r="EM241" s="337">
        <v>10253.002002270388</v>
      </c>
      <c r="EN241" s="337">
        <v>10138.194284912157</v>
      </c>
      <c r="EO241" s="337">
        <v>12229.299012722875</v>
      </c>
      <c r="EP241" s="337">
        <v>8372.1443745187134</v>
      </c>
      <c r="EQ241" s="337">
        <v>54321.6046728742</v>
      </c>
      <c r="ER241" s="337">
        <v>23637.486129391396</v>
      </c>
      <c r="ES241" s="337">
        <v>29859.571678744607</v>
      </c>
      <c r="ET241" s="41">
        <v>1567.64</v>
      </c>
      <c r="EU241" s="41">
        <v>1648.75</v>
      </c>
      <c r="EV241" s="41">
        <v>4833.8900000000003</v>
      </c>
      <c r="EW241" s="41">
        <v>82035.429999999993</v>
      </c>
      <c r="EX241" s="41">
        <v>32311.79</v>
      </c>
      <c r="EY241" s="41">
        <v>65947.759999999995</v>
      </c>
      <c r="EZ241" s="41">
        <v>6439.5769781470781</v>
      </c>
      <c r="FA241" s="41">
        <v>6597.0523219903189</v>
      </c>
      <c r="FB241" s="41">
        <v>26781.326060323947</v>
      </c>
      <c r="FC241" s="41">
        <v>53280.576444127546</v>
      </c>
      <c r="FD241" s="41">
        <v>26370.2296477706</v>
      </c>
      <c r="FE241" s="41">
        <v>44853.954804359419</v>
      </c>
      <c r="FF241" s="41">
        <v>1444.8261844914489</v>
      </c>
      <c r="FG241" s="41">
        <v>1519.5817736727031</v>
      </c>
      <c r="FH241" s="41">
        <v>4455.1879544738404</v>
      </c>
      <c r="FI241" s="41">
        <v>75608.518103656024</v>
      </c>
      <c r="FJ241" s="41">
        <v>29780.383416976449</v>
      </c>
      <c r="FK241" s="41">
        <v>60781.206435506741</v>
      </c>
      <c r="FL241" s="41">
        <v>5890.087894414899</v>
      </c>
      <c r="FM241" s="41">
        <v>1751.9867714281595</v>
      </c>
      <c r="FN241" s="41">
        <v>2446.6672082865839</v>
      </c>
      <c r="FO241" s="41">
        <v>60827.049648499909</v>
      </c>
      <c r="FP241" s="41">
        <v>37636.346993943822</v>
      </c>
      <c r="FQ241" s="41">
        <v>48130.415128832094</v>
      </c>
    </row>
    <row r="242" spans="1:174" ht="30">
      <c r="D242" s="74" t="str">
        <f t="shared" si="26"/>
        <v>7144p</v>
      </c>
      <c r="E242" s="78" t="s">
        <v>73</v>
      </c>
      <c r="F242" s="104"/>
      <c r="G242" s="105"/>
      <c r="H242" s="105"/>
      <c r="I242" s="105"/>
      <c r="J242" s="105"/>
      <c r="K242" s="105"/>
      <c r="L242" s="105"/>
      <c r="M242" s="105"/>
      <c r="N242" s="105"/>
      <c r="O242" s="105"/>
      <c r="P242" s="105"/>
      <c r="Q242" s="106"/>
      <c r="R242" s="104"/>
      <c r="S242" s="105"/>
      <c r="T242" s="105"/>
      <c r="U242" s="105"/>
      <c r="V242" s="105"/>
      <c r="W242" s="105"/>
      <c r="X242" s="105"/>
      <c r="Y242" s="105"/>
      <c r="Z242" s="105"/>
      <c r="AA242" s="105"/>
      <c r="AB242" s="105"/>
      <c r="AC242" s="106"/>
      <c r="AD242" s="104"/>
      <c r="AE242" s="105"/>
      <c r="AF242" s="105"/>
      <c r="AG242" s="105"/>
      <c r="AH242" s="105"/>
      <c r="AI242" s="105"/>
      <c r="AJ242" s="105"/>
      <c r="AK242" s="105"/>
      <c r="AL242" s="105"/>
      <c r="AM242" s="105"/>
      <c r="AN242" s="105"/>
      <c r="AO242" s="106"/>
      <c r="AP242" s="104"/>
      <c r="AQ242" s="105"/>
      <c r="AR242" s="105"/>
      <c r="AS242" s="105"/>
      <c r="AT242" s="105"/>
      <c r="AU242" s="105"/>
      <c r="AV242" s="105"/>
      <c r="AW242" s="105"/>
      <c r="AX242" s="105"/>
      <c r="AY242" s="105"/>
      <c r="AZ242" s="105"/>
      <c r="BA242" s="106"/>
      <c r="BB242" s="104"/>
      <c r="BC242" s="105"/>
      <c r="BD242" s="105"/>
      <c r="BE242" s="105"/>
      <c r="BF242" s="105"/>
      <c r="BG242" s="105"/>
      <c r="BH242" s="105"/>
      <c r="BI242" s="105"/>
      <c r="BJ242" s="105"/>
      <c r="BK242" s="105"/>
      <c r="BL242" s="105"/>
      <c r="BM242" s="106"/>
      <c r="BN242" s="104"/>
      <c r="BO242" s="105"/>
      <c r="BP242" s="105"/>
      <c r="BQ242" s="105"/>
      <c r="BR242" s="105"/>
      <c r="BS242" s="105"/>
      <c r="BT242" s="105"/>
      <c r="BU242" s="105"/>
      <c r="BV242" s="105"/>
      <c r="BW242" s="105"/>
      <c r="BX242" s="105"/>
      <c r="BY242" s="106"/>
      <c r="BZ242" s="105"/>
      <c r="CA242" s="105"/>
      <c r="CB242" s="105"/>
      <c r="CC242" s="105"/>
      <c r="CD242" s="105"/>
      <c r="CE242" s="105"/>
      <c r="CF242" s="105"/>
      <c r="CG242" s="105"/>
      <c r="CH242" s="105"/>
      <c r="CI242" s="105"/>
      <c r="CJ242" s="105"/>
      <c r="CK242" s="105"/>
      <c r="CL242" s="104">
        <v>179354.57666904427</v>
      </c>
      <c r="CM242" s="105">
        <v>243144.83571010665</v>
      </c>
      <c r="CN242" s="105">
        <v>272906.32295692031</v>
      </c>
      <c r="CO242" s="105">
        <v>221192.91748194481</v>
      </c>
      <c r="CP242" s="105">
        <v>207998.45917902872</v>
      </c>
      <c r="CQ242" s="105">
        <v>199861.55134658315</v>
      </c>
      <c r="CR242" s="105">
        <v>279922.60601668584</v>
      </c>
      <c r="CS242" s="105">
        <v>259024.3495760845</v>
      </c>
      <c r="CT242" s="105">
        <v>163486.81222208266</v>
      </c>
      <c r="CU242" s="105">
        <v>229512.62016446379</v>
      </c>
      <c r="CV242" s="105">
        <v>278941.99950558663</v>
      </c>
      <c r="CW242" s="106">
        <v>363990.4823728159</v>
      </c>
      <c r="CX242" s="104">
        <v>218156.88822096359</v>
      </c>
      <c r="CY242" s="105">
        <v>255882.09299293195</v>
      </c>
      <c r="CZ242" s="105">
        <v>308454.01078105619</v>
      </c>
      <c r="DA242" s="105">
        <v>291256.03931849444</v>
      </c>
      <c r="DB242" s="105">
        <v>209319.05160094475</v>
      </c>
      <c r="DC242" s="105">
        <v>235732.32623325672</v>
      </c>
      <c r="DD242" s="105">
        <v>266247.77742806828</v>
      </c>
      <c r="DE242" s="105">
        <v>225983.32279932156</v>
      </c>
      <c r="DF242" s="105">
        <v>293786.09202076163</v>
      </c>
      <c r="DG242" s="105">
        <v>277605.57542804343</v>
      </c>
      <c r="DH242" s="105">
        <v>365063.29270523117</v>
      </c>
      <c r="DI242" s="106">
        <v>318856.58209443517</v>
      </c>
      <c r="DJ242" s="104">
        <v>319445.92309650168</v>
      </c>
      <c r="DK242" s="310">
        <v>318998.73382201703</v>
      </c>
      <c r="DL242" s="105">
        <v>294245.32468477928</v>
      </c>
      <c r="DM242" s="105">
        <v>265752.19135447987</v>
      </c>
      <c r="DN242" s="105">
        <v>214453.45539554683</v>
      </c>
      <c r="DO242" s="105">
        <v>280565.80798209948</v>
      </c>
      <c r="DP242" s="105">
        <v>345425.66023546911</v>
      </c>
      <c r="DQ242" s="105">
        <v>348533.94181510853</v>
      </c>
      <c r="DR242" s="105">
        <v>389407.98697328207</v>
      </c>
      <c r="DS242" s="105">
        <v>321498.02781153622</v>
      </c>
      <c r="DT242" s="105">
        <v>366619.64391910145</v>
      </c>
      <c r="DU242" s="106">
        <v>274723.21556605666</v>
      </c>
      <c r="DV242" s="339">
        <v>274866.6104062238</v>
      </c>
      <c r="DW242" s="339">
        <v>368642.02921444015</v>
      </c>
      <c r="DX242" s="339">
        <v>373455.37733147142</v>
      </c>
      <c r="DY242" s="339">
        <v>362572.87190317904</v>
      </c>
      <c r="DZ242" s="339">
        <v>341207.70178984426</v>
      </c>
      <c r="EA242" s="339">
        <v>415382.0270263236</v>
      </c>
      <c r="EB242" s="339">
        <v>509333.37649965467</v>
      </c>
      <c r="EC242" s="339">
        <v>579898.66962424282</v>
      </c>
      <c r="ED242" s="339">
        <v>598752.92395899515</v>
      </c>
      <c r="EE242" s="339">
        <v>463510.2518175203</v>
      </c>
      <c r="EF242" s="339">
        <v>525421.49813459138</v>
      </c>
      <c r="EG242" s="339">
        <v>549932.64107979089</v>
      </c>
      <c r="EH242" s="339">
        <v>492866.98583789798</v>
      </c>
      <c r="EI242" s="337">
        <v>683663.55508383294</v>
      </c>
      <c r="EJ242" s="337">
        <v>620353.08767352952</v>
      </c>
      <c r="EK242" s="337">
        <v>553422.43768277008</v>
      </c>
      <c r="EL242" s="337">
        <v>585803.27221382991</v>
      </c>
      <c r="EM242" s="337">
        <v>610193.81055610324</v>
      </c>
      <c r="EN242" s="337">
        <v>683917.63145641016</v>
      </c>
      <c r="EO242" s="337">
        <v>710331.7465520018</v>
      </c>
      <c r="EP242" s="337">
        <v>833999.64311835845</v>
      </c>
      <c r="EQ242" s="337">
        <v>992432.21106913115</v>
      </c>
      <c r="ER242" s="337">
        <v>707539.31377769227</v>
      </c>
      <c r="ES242" s="337">
        <v>833165.91557498614</v>
      </c>
      <c r="ET242" s="41">
        <v>564026.22</v>
      </c>
      <c r="EU242" s="41">
        <v>552007.56999999995</v>
      </c>
      <c r="EV242" s="41">
        <v>707063.83</v>
      </c>
      <c r="EW242" s="41">
        <v>581397.98</v>
      </c>
      <c r="EX242" s="41">
        <v>573080.97</v>
      </c>
      <c r="EY242" s="41">
        <v>1574566.11</v>
      </c>
      <c r="EZ242" s="41">
        <v>808813.86906079983</v>
      </c>
      <c r="FA242" s="41">
        <v>839144.32845079969</v>
      </c>
      <c r="FB242" s="41">
        <v>981148.10563879996</v>
      </c>
      <c r="FC242" s="41">
        <v>1163071.0112857998</v>
      </c>
      <c r="FD242" s="41">
        <v>835937.86976179981</v>
      </c>
      <c r="FE242" s="41">
        <v>980190.76372879976</v>
      </c>
      <c r="FF242" s="41">
        <v>600250.00662963022</v>
      </c>
      <c r="FG242" s="41">
        <v>832616.23371640488</v>
      </c>
      <c r="FH242" s="41">
        <v>755512.04622826516</v>
      </c>
      <c r="FI242" s="41">
        <v>673998.93162518588</v>
      </c>
      <c r="FJ242" s="41">
        <v>713434.71592487569</v>
      </c>
      <c r="FK242" s="41">
        <v>2831748.2291769679</v>
      </c>
      <c r="FL242" s="41">
        <v>2100477.483982163</v>
      </c>
      <c r="FM242" s="41">
        <v>1780126.9889793065</v>
      </c>
      <c r="FN242" s="41">
        <v>2000713.7867204268</v>
      </c>
      <c r="FO242" s="41">
        <v>2058645.1301735207</v>
      </c>
      <c r="FP242" s="41">
        <v>1800739.2961051478</v>
      </c>
      <c r="FQ242" s="41">
        <v>1969458.3354100042</v>
      </c>
    </row>
    <row r="243" spans="1:174">
      <c r="D243" s="74" t="str">
        <f t="shared" si="26"/>
        <v>7148p</v>
      </c>
      <c r="E243" s="78" t="s">
        <v>81</v>
      </c>
      <c r="F243" s="104"/>
      <c r="G243" s="105"/>
      <c r="H243" s="105"/>
      <c r="I243" s="105"/>
      <c r="J243" s="105"/>
      <c r="K243" s="105"/>
      <c r="L243" s="105"/>
      <c r="M243" s="105"/>
      <c r="N243" s="105"/>
      <c r="O243" s="105"/>
      <c r="P243" s="105"/>
      <c r="Q243" s="106"/>
      <c r="R243" s="104"/>
      <c r="S243" s="105"/>
      <c r="T243" s="105"/>
      <c r="U243" s="105"/>
      <c r="V243" s="105"/>
      <c r="W243" s="105"/>
      <c r="X243" s="105"/>
      <c r="Y243" s="105"/>
      <c r="Z243" s="105"/>
      <c r="AA243" s="105"/>
      <c r="AB243" s="105"/>
      <c r="AC243" s="106"/>
      <c r="AD243" s="104"/>
      <c r="AE243" s="105"/>
      <c r="AF243" s="105"/>
      <c r="AG243" s="105"/>
      <c r="AH243" s="105"/>
      <c r="AI243" s="105"/>
      <c r="AJ243" s="105"/>
      <c r="AK243" s="105"/>
      <c r="AL243" s="105"/>
      <c r="AM243" s="105"/>
      <c r="AN243" s="105"/>
      <c r="AO243" s="106"/>
      <c r="AP243" s="104"/>
      <c r="AQ243" s="105"/>
      <c r="AR243" s="105"/>
      <c r="AS243" s="105"/>
      <c r="AT243" s="105"/>
      <c r="AU243" s="105"/>
      <c r="AV243" s="105"/>
      <c r="AW243" s="105"/>
      <c r="AX243" s="105"/>
      <c r="AY243" s="105"/>
      <c r="AZ243" s="105"/>
      <c r="BA243" s="106"/>
      <c r="BB243" s="104"/>
      <c r="BC243" s="105"/>
      <c r="BD243" s="105"/>
      <c r="BE243" s="105"/>
      <c r="BF243" s="105"/>
      <c r="BG243" s="105"/>
      <c r="BH243" s="105"/>
      <c r="BI243" s="105"/>
      <c r="BJ243" s="105"/>
      <c r="BK243" s="105"/>
      <c r="BL243" s="105"/>
      <c r="BM243" s="106"/>
      <c r="BN243" s="104"/>
      <c r="BO243" s="105"/>
      <c r="BP243" s="105"/>
      <c r="BQ243" s="105"/>
      <c r="BR243" s="105"/>
      <c r="BS243" s="105"/>
      <c r="BT243" s="105"/>
      <c r="BU243" s="105"/>
      <c r="BV243" s="105"/>
      <c r="BW243" s="105"/>
      <c r="BX243" s="105"/>
      <c r="BY243" s="106"/>
      <c r="BZ243" s="104"/>
      <c r="CA243" s="105"/>
      <c r="CB243" s="105"/>
      <c r="CC243" s="105"/>
      <c r="CD243" s="105"/>
      <c r="CE243" s="105"/>
      <c r="CF243" s="105"/>
      <c r="CG243" s="105"/>
      <c r="CH243" s="105"/>
      <c r="CI243" s="105"/>
      <c r="CJ243" s="105"/>
      <c r="CK243" s="105"/>
      <c r="CL243" s="104">
        <v>296047.35467364622</v>
      </c>
      <c r="CM243" s="105">
        <v>263097.27733410237</v>
      </c>
      <c r="CN243" s="105">
        <v>258207.78749936659</v>
      </c>
      <c r="CO243" s="105">
        <v>252033.27327615619</v>
      </c>
      <c r="CP243" s="105">
        <v>393422.49566954153</v>
      </c>
      <c r="CQ243" s="105">
        <v>426928.76100874052</v>
      </c>
      <c r="CR243" s="105">
        <v>419857.98023353948</v>
      </c>
      <c r="CS243" s="105">
        <v>387071.55225916719</v>
      </c>
      <c r="CT243" s="105">
        <v>657472.1958811942</v>
      </c>
      <c r="CU243" s="105">
        <v>206724.58866331077</v>
      </c>
      <c r="CV243" s="105">
        <v>263469.42623368697</v>
      </c>
      <c r="CW243" s="106">
        <v>214540.13832752779</v>
      </c>
      <c r="CX243" s="104">
        <v>183579.79065691191</v>
      </c>
      <c r="CY243" s="105">
        <v>170354.4182538364</v>
      </c>
      <c r="CZ243" s="105">
        <v>210009.94619420799</v>
      </c>
      <c r="DA243" s="105">
        <v>251630.44241899281</v>
      </c>
      <c r="DB243" s="105">
        <v>223289.79532645864</v>
      </c>
      <c r="DC243" s="105">
        <v>351783.78129680996</v>
      </c>
      <c r="DD243" s="105">
        <v>404590.35850671574</v>
      </c>
      <c r="DE243" s="105">
        <v>357989.68957817386</v>
      </c>
      <c r="DF243" s="105">
        <v>250924.7303258453</v>
      </c>
      <c r="DG243" s="105">
        <v>578231.79621344688</v>
      </c>
      <c r="DH243" s="105">
        <v>177457.81689161048</v>
      </c>
      <c r="DI243" s="106">
        <v>195909.45190988353</v>
      </c>
      <c r="DJ243" s="104">
        <v>144822.06243446615</v>
      </c>
      <c r="DK243" s="310">
        <v>125880.18416241767</v>
      </c>
      <c r="DL243" s="105">
        <v>219860.66482738673</v>
      </c>
      <c r="DM243" s="105">
        <v>274067.16827258805</v>
      </c>
      <c r="DN243" s="105">
        <v>306742.0420159304</v>
      </c>
      <c r="DO243" s="105">
        <v>389633.80794306961</v>
      </c>
      <c r="DP243" s="105">
        <v>372762.78747373755</v>
      </c>
      <c r="DQ243" s="105">
        <v>482296.22835699632</v>
      </c>
      <c r="DR243" s="105">
        <v>293579.60102164681</v>
      </c>
      <c r="DS243" s="105">
        <v>356487.65089904441</v>
      </c>
      <c r="DT243" s="105">
        <v>219114.74615508804</v>
      </c>
      <c r="DU243" s="106">
        <v>237620.11436197895</v>
      </c>
      <c r="DV243" s="339">
        <v>84616.60472449426</v>
      </c>
      <c r="DW243" s="339">
        <v>77821.616741707548</v>
      </c>
      <c r="DX243" s="339">
        <v>106862.51133505894</v>
      </c>
      <c r="DY243" s="339">
        <v>129716.10897599667</v>
      </c>
      <c r="DZ243" s="339">
        <v>222198.12095220754</v>
      </c>
      <c r="EA243" s="339">
        <v>570153.49564384483</v>
      </c>
      <c r="EB243" s="339">
        <v>582555.39105268521</v>
      </c>
      <c r="EC243" s="339">
        <v>707919.34202449047</v>
      </c>
      <c r="ED243" s="339">
        <v>744070.32411620161</v>
      </c>
      <c r="EE243" s="339">
        <v>535838.42520718498</v>
      </c>
      <c r="EF243" s="339">
        <v>376519.01470367727</v>
      </c>
      <c r="EG243" s="339">
        <v>237713.3689315794</v>
      </c>
      <c r="EH243" s="339">
        <v>140693.51064336361</v>
      </c>
      <c r="EI243" s="337">
        <v>136488.8640418959</v>
      </c>
      <c r="EJ243" s="337">
        <v>273154.91395946842</v>
      </c>
      <c r="EK243" s="337">
        <v>248333.35994739988</v>
      </c>
      <c r="EL243" s="337">
        <v>276256.70449231</v>
      </c>
      <c r="EM243" s="337">
        <v>489335.9365225854</v>
      </c>
      <c r="EN243" s="337">
        <v>668072.73027239926</v>
      </c>
      <c r="EO243" s="337">
        <v>384274.41653134575</v>
      </c>
      <c r="EP243" s="337">
        <v>1019558.9221762291</v>
      </c>
      <c r="EQ243" s="337">
        <v>289500.15704486938</v>
      </c>
      <c r="ER243" s="337">
        <v>274610.02074888558</v>
      </c>
      <c r="ES243" s="337">
        <v>354985.8581213305</v>
      </c>
      <c r="ET243" s="41">
        <v>202641</v>
      </c>
      <c r="EU243" s="41">
        <v>112102.37</v>
      </c>
      <c r="EV243" s="41">
        <v>275039.51</v>
      </c>
      <c r="EW243" s="41">
        <v>232219.69</v>
      </c>
      <c r="EX243" s="41">
        <v>259238.01</v>
      </c>
      <c r="EY243" s="41">
        <v>411052.69</v>
      </c>
      <c r="EZ243" s="41">
        <v>408608.91921992507</v>
      </c>
      <c r="FA243" s="41">
        <v>359052.29337502766</v>
      </c>
      <c r="FB243" s="41">
        <v>796654.93853226851</v>
      </c>
      <c r="FC243" s="41">
        <v>298305.8538680065</v>
      </c>
      <c r="FD243" s="41">
        <v>279151.26407301734</v>
      </c>
      <c r="FE243" s="41">
        <v>330849.48508459091</v>
      </c>
      <c r="FF243" s="41">
        <v>218134.94184724664</v>
      </c>
      <c r="FG243" s="41">
        <v>120673.72328841906</v>
      </c>
      <c r="FH243" s="41">
        <v>296069.04584731226</v>
      </c>
      <c r="FI243" s="41">
        <v>249975.22008841077</v>
      </c>
      <c r="FJ243" s="41">
        <v>279059.36230055097</v>
      </c>
      <c r="FK243" s="41">
        <v>442481.80096478161</v>
      </c>
      <c r="FL243" s="41">
        <v>448323.3190950132</v>
      </c>
      <c r="FM243" s="41">
        <v>382678.38448274112</v>
      </c>
      <c r="FN243" s="41">
        <v>274248.93143325421</v>
      </c>
      <c r="FO243" s="41">
        <v>290652.62179249222</v>
      </c>
      <c r="FP243" s="41">
        <v>246218.50367438857</v>
      </c>
      <c r="FQ243" s="41">
        <v>247376.53787151762</v>
      </c>
    </row>
    <row r="244" spans="1:174">
      <c r="D244" s="74" t="str">
        <f t="shared" si="26"/>
        <v>7149p</v>
      </c>
      <c r="E244" s="78" t="s">
        <v>83</v>
      </c>
      <c r="F244" s="104"/>
      <c r="G244" s="105"/>
      <c r="H244" s="105"/>
      <c r="I244" s="105"/>
      <c r="J244" s="105"/>
      <c r="K244" s="105"/>
      <c r="L244" s="105"/>
      <c r="M244" s="105"/>
      <c r="N244" s="105"/>
      <c r="O244" s="105"/>
      <c r="P244" s="105"/>
      <c r="Q244" s="106"/>
      <c r="R244" s="104"/>
      <c r="S244" s="105"/>
      <c r="T244" s="105"/>
      <c r="U244" s="105"/>
      <c r="V244" s="105"/>
      <c r="W244" s="105"/>
      <c r="X244" s="105"/>
      <c r="Y244" s="105"/>
      <c r="Z244" s="105"/>
      <c r="AA244" s="105"/>
      <c r="AB244" s="105"/>
      <c r="AC244" s="106"/>
      <c r="AD244" s="104"/>
      <c r="AE244" s="105"/>
      <c r="AF244" s="105"/>
      <c r="AG244" s="105"/>
      <c r="AH244" s="105"/>
      <c r="AI244" s="105"/>
      <c r="AJ244" s="105"/>
      <c r="AK244" s="105"/>
      <c r="AL244" s="105"/>
      <c r="AM244" s="105"/>
      <c r="AN244" s="105"/>
      <c r="AO244" s="106"/>
      <c r="AP244" s="104"/>
      <c r="AQ244" s="105"/>
      <c r="AR244" s="105"/>
      <c r="AS244" s="105"/>
      <c r="AT244" s="105"/>
      <c r="AU244" s="105"/>
      <c r="AV244" s="105"/>
      <c r="AW244" s="105"/>
      <c r="AX244" s="105"/>
      <c r="AY244" s="105"/>
      <c r="AZ244" s="105"/>
      <c r="BA244" s="106"/>
      <c r="BB244" s="104"/>
      <c r="BC244" s="105"/>
      <c r="BD244" s="105"/>
      <c r="BE244" s="105"/>
      <c r="BF244" s="105"/>
      <c r="BG244" s="105"/>
      <c r="BH244" s="105"/>
      <c r="BI244" s="105"/>
      <c r="BJ244" s="105"/>
      <c r="BK244" s="105"/>
      <c r="BL244" s="105"/>
      <c r="BM244" s="106"/>
      <c r="BN244" s="104"/>
      <c r="BO244" s="105"/>
      <c r="BP244" s="105"/>
      <c r="BQ244" s="105"/>
      <c r="BR244" s="105"/>
      <c r="BS244" s="105"/>
      <c r="BT244" s="105"/>
      <c r="BU244" s="105"/>
      <c r="BV244" s="105"/>
      <c r="BW244" s="105"/>
      <c r="BX244" s="105"/>
      <c r="BY244" s="106"/>
      <c r="BZ244" s="104"/>
      <c r="CA244" s="105"/>
      <c r="CB244" s="105"/>
      <c r="CC244" s="105"/>
      <c r="CD244" s="105"/>
      <c r="CE244" s="105"/>
      <c r="CF244" s="105"/>
      <c r="CG244" s="105"/>
      <c r="CH244" s="105"/>
      <c r="CI244" s="105"/>
      <c r="CJ244" s="105"/>
      <c r="CK244" s="105"/>
      <c r="CL244" s="104">
        <v>143936.23583426693</v>
      </c>
      <c r="CM244" s="105">
        <v>276953.59591870417</v>
      </c>
      <c r="CN244" s="105">
        <v>153923.92339675705</v>
      </c>
      <c r="CO244" s="105">
        <v>884797.20269732864</v>
      </c>
      <c r="CP244" s="105">
        <v>182474.89665425106</v>
      </c>
      <c r="CQ244" s="105">
        <v>168082.99010499663</v>
      </c>
      <c r="CR244" s="105">
        <v>1091742.087938728</v>
      </c>
      <c r="CS244" s="105">
        <v>151004.93896901025</v>
      </c>
      <c r="CT244" s="105">
        <v>209496.32691722366</v>
      </c>
      <c r="CU244" s="105">
        <v>301002.38443604641</v>
      </c>
      <c r="CV244" s="105">
        <v>153753.64206304651</v>
      </c>
      <c r="CW244" s="106">
        <v>256163.44594317174</v>
      </c>
      <c r="CX244" s="104">
        <v>382691.86892300961</v>
      </c>
      <c r="CY244" s="105">
        <v>546360.51911575894</v>
      </c>
      <c r="CZ244" s="105">
        <v>688986.50015430432</v>
      </c>
      <c r="DA244" s="105">
        <v>98711.216119666002</v>
      </c>
      <c r="DB244" s="105">
        <v>73947.373394466355</v>
      </c>
      <c r="DC244" s="105">
        <v>139461.13398961752</v>
      </c>
      <c r="DD244" s="105">
        <v>160571.2969584376</v>
      </c>
      <c r="DE244" s="105">
        <v>94937.00458792159</v>
      </c>
      <c r="DF244" s="105">
        <v>323212.76571102644</v>
      </c>
      <c r="DG244" s="105">
        <v>164139.83342686231</v>
      </c>
      <c r="DH244" s="105">
        <v>452436.956439993</v>
      </c>
      <c r="DI244" s="106">
        <v>155701.09690783496</v>
      </c>
      <c r="DJ244" s="104">
        <v>494636.87328234053</v>
      </c>
      <c r="DK244" s="310">
        <v>206127.48968652874</v>
      </c>
      <c r="DL244" s="105">
        <v>117844.64373861274</v>
      </c>
      <c r="DM244" s="105">
        <v>29005.833178814471</v>
      </c>
      <c r="DN244" s="105">
        <v>438636.16407623084</v>
      </c>
      <c r="DO244" s="105">
        <v>311120.38779153361</v>
      </c>
      <c r="DP244" s="105">
        <v>270623.02589880384</v>
      </c>
      <c r="DQ244" s="105">
        <v>57689.035864547768</v>
      </c>
      <c r="DR244" s="105">
        <v>181573.79639061712</v>
      </c>
      <c r="DS244" s="105">
        <v>408871.0720941028</v>
      </c>
      <c r="DT244" s="105">
        <v>218163.61219474112</v>
      </c>
      <c r="DU244" s="106">
        <v>398488.78284660232</v>
      </c>
      <c r="DV244" s="339">
        <v>314822.27660891699</v>
      </c>
      <c r="DW244" s="339">
        <v>251374.00364091332</v>
      </c>
      <c r="DX244" s="339">
        <v>500426.12967162381</v>
      </c>
      <c r="DY244" s="339">
        <v>133480.47206815367</v>
      </c>
      <c r="DZ244" s="339">
        <v>477973.76453493466</v>
      </c>
      <c r="EA244" s="339">
        <v>369320.42172196513</v>
      </c>
      <c r="EB244" s="339">
        <v>466505.68454049353</v>
      </c>
      <c r="EC244" s="339">
        <v>158283.98513983781</v>
      </c>
      <c r="ED244" s="339">
        <v>287020.6855660039</v>
      </c>
      <c r="EE244" s="339">
        <v>922467.94211029971</v>
      </c>
      <c r="EF244" s="339">
        <v>310738.11720032163</v>
      </c>
      <c r="EG244" s="339">
        <v>401682.0374982591</v>
      </c>
      <c r="EH244" s="339">
        <v>879313.81627739081</v>
      </c>
      <c r="EI244" s="337">
        <v>281749.44570617698</v>
      </c>
      <c r="EJ244" s="337">
        <v>321869.95743084693</v>
      </c>
      <c r="EK244" s="337">
        <v>1034996.1804342078</v>
      </c>
      <c r="EL244" s="337">
        <v>263868.69203078677</v>
      </c>
      <c r="EM244" s="337">
        <v>387671.99464153405</v>
      </c>
      <c r="EN244" s="337">
        <v>1080476.3643678469</v>
      </c>
      <c r="EO244" s="337">
        <v>347417.39223819779</v>
      </c>
      <c r="EP244" s="337">
        <v>467416.38764105923</v>
      </c>
      <c r="EQ244" s="337">
        <v>1197599.8571213919</v>
      </c>
      <c r="ER244" s="337">
        <v>359542.15693615889</v>
      </c>
      <c r="ES244" s="337">
        <v>349379.09851760149</v>
      </c>
      <c r="ET244" s="41">
        <v>856147.47</v>
      </c>
      <c r="EU244" s="41">
        <v>1035296.43</v>
      </c>
      <c r="EV244" s="41">
        <v>510978.97</v>
      </c>
      <c r="EW244" s="41">
        <v>1324875.1499999999</v>
      </c>
      <c r="EX244" s="41">
        <v>315868.19</v>
      </c>
      <c r="EY244" s="41">
        <v>444544.73</v>
      </c>
      <c r="EZ244" s="41">
        <v>1052819.6538434231</v>
      </c>
      <c r="FA244" s="41">
        <v>298793.30344781693</v>
      </c>
      <c r="FB244" s="41">
        <v>466155.7376723995</v>
      </c>
      <c r="FC244" s="41">
        <v>993979.36175438785</v>
      </c>
      <c r="FD244" s="41">
        <v>518464.28015413362</v>
      </c>
      <c r="FE244" s="41">
        <v>761492.32575512072</v>
      </c>
      <c r="FF244" s="41">
        <v>864950.66901894531</v>
      </c>
      <c r="FG244" s="41">
        <v>1045941.6994614557</v>
      </c>
      <c r="FH244" s="41">
        <v>516233.02928888117</v>
      </c>
      <c r="FI244" s="41">
        <v>1338497.966196262</v>
      </c>
      <c r="FJ244" s="41">
        <v>319116.05399278156</v>
      </c>
      <c r="FK244" s="41">
        <v>449115.6898733186</v>
      </c>
      <c r="FL244" s="41">
        <v>1165577.192316215</v>
      </c>
      <c r="FM244" s="41">
        <v>397144.75586335664</v>
      </c>
      <c r="FN244" s="41">
        <v>592698.08687401493</v>
      </c>
      <c r="FO244" s="41">
        <v>1028428.6672640902</v>
      </c>
      <c r="FP244" s="41">
        <v>723314.15662687132</v>
      </c>
      <c r="FQ244" s="41">
        <v>632014.37584072165</v>
      </c>
    </row>
    <row r="245" spans="1:174" s="9" customFormat="1">
      <c r="A245" s="139"/>
      <c r="B245" s="139"/>
      <c r="C245" s="139">
        <v>715</v>
      </c>
      <c r="D245" s="139" t="str">
        <f t="shared" si="26"/>
        <v>715p</v>
      </c>
      <c r="E245" s="140" t="s">
        <v>85</v>
      </c>
      <c r="F245" s="141"/>
      <c r="G245" s="142"/>
      <c r="H245" s="142"/>
      <c r="I245" s="142"/>
      <c r="J245" s="142"/>
      <c r="K245" s="142"/>
      <c r="L245" s="142"/>
      <c r="M245" s="142"/>
      <c r="N245" s="142"/>
      <c r="O245" s="142"/>
      <c r="P245" s="142"/>
      <c r="Q245" s="143"/>
      <c r="R245" s="141"/>
      <c r="S245" s="142"/>
      <c r="T245" s="142"/>
      <c r="U245" s="142"/>
      <c r="V245" s="142"/>
      <c r="W245" s="142"/>
      <c r="X245" s="142"/>
      <c r="Y245" s="142"/>
      <c r="Z245" s="142"/>
      <c r="AA245" s="142"/>
      <c r="AB245" s="142"/>
      <c r="AC245" s="143"/>
      <c r="AD245" s="141"/>
      <c r="AE245" s="142"/>
      <c r="AF245" s="142"/>
      <c r="AG245" s="142"/>
      <c r="AH245" s="142"/>
      <c r="AI245" s="142"/>
      <c r="AJ245" s="142"/>
      <c r="AK245" s="142"/>
      <c r="AL245" s="142"/>
      <c r="AM245" s="142"/>
      <c r="AN245" s="142"/>
      <c r="AO245" s="143"/>
      <c r="AP245" s="141"/>
      <c r="AQ245" s="142"/>
      <c r="AR245" s="142"/>
      <c r="AS245" s="142"/>
      <c r="AT245" s="142"/>
      <c r="AU245" s="142"/>
      <c r="AV245" s="142"/>
      <c r="AW245" s="142"/>
      <c r="AX245" s="142"/>
      <c r="AY245" s="142"/>
      <c r="AZ245" s="142"/>
      <c r="BA245" s="143"/>
      <c r="BB245" s="141"/>
      <c r="BC245" s="142"/>
      <c r="BD245" s="142"/>
      <c r="BE245" s="142"/>
      <c r="BF245" s="142"/>
      <c r="BG245" s="142"/>
      <c r="BH245" s="142"/>
      <c r="BI245" s="142"/>
      <c r="BJ245" s="142"/>
      <c r="BK245" s="142"/>
      <c r="BL245" s="142"/>
      <c r="BM245" s="143"/>
      <c r="BN245" s="141"/>
      <c r="BO245" s="142"/>
      <c r="BP245" s="142"/>
      <c r="BQ245" s="142"/>
      <c r="BR245" s="142"/>
      <c r="BS245" s="142"/>
      <c r="BT245" s="142"/>
      <c r="BU245" s="142"/>
      <c r="BV245" s="142"/>
      <c r="BW245" s="142"/>
      <c r="BX245" s="142"/>
      <c r="BY245" s="143"/>
      <c r="BZ245" s="141"/>
      <c r="CA245" s="142"/>
      <c r="CB245" s="142"/>
      <c r="CC245" s="142"/>
      <c r="CD245" s="142"/>
      <c r="CE245" s="142"/>
      <c r="CF245" s="142"/>
      <c r="CG245" s="142"/>
      <c r="CH245" s="142"/>
      <c r="CI245" s="142"/>
      <c r="CJ245" s="142"/>
      <c r="CK245" s="142"/>
      <c r="CL245" s="141">
        <f t="shared" ref="CL245:DU245" si="29">+SUM(CL246:CL249)</f>
        <v>923442.3429132913</v>
      </c>
      <c r="CM245" s="142">
        <f t="shared" si="29"/>
        <v>1777418.9190493901</v>
      </c>
      <c r="CN245" s="142">
        <f t="shared" si="29"/>
        <v>2321412.8253925741</v>
      </c>
      <c r="CO245" s="142">
        <f t="shared" si="29"/>
        <v>1637829.2535735941</v>
      </c>
      <c r="CP245" s="142">
        <f t="shared" si="29"/>
        <v>1886272.7717710272</v>
      </c>
      <c r="CQ245" s="142">
        <f t="shared" si="29"/>
        <v>1533956.11443653</v>
      </c>
      <c r="CR245" s="142">
        <f t="shared" si="29"/>
        <v>3092390.5965000256</v>
      </c>
      <c r="CS245" s="142">
        <f t="shared" si="29"/>
        <v>2409748.3951187199</v>
      </c>
      <c r="CT245" s="142">
        <f t="shared" si="29"/>
        <v>1476812.0861061718</v>
      </c>
      <c r="CU245" s="142">
        <f t="shared" si="29"/>
        <v>1888437.4129044577</v>
      </c>
      <c r="CV245" s="142">
        <f t="shared" si="29"/>
        <v>2006775.4309992469</v>
      </c>
      <c r="CW245" s="143">
        <f t="shared" si="29"/>
        <v>8463643.2651979905</v>
      </c>
      <c r="CX245" s="141">
        <f t="shared" si="29"/>
        <v>2128432.1735986122</v>
      </c>
      <c r="CY245" s="142">
        <f t="shared" si="29"/>
        <v>1320017.4642991112</v>
      </c>
      <c r="CZ245" s="142">
        <f t="shared" si="29"/>
        <v>1521512.068415079</v>
      </c>
      <c r="DA245" s="142">
        <f t="shared" si="29"/>
        <v>2595680.0159037258</v>
      </c>
      <c r="DB245" s="142">
        <f t="shared" si="29"/>
        <v>2783027.0466008885</v>
      </c>
      <c r="DC245" s="142">
        <f t="shared" si="29"/>
        <v>1934475.5951932021</v>
      </c>
      <c r="DD245" s="142">
        <f t="shared" si="29"/>
        <v>3103592.0848331661</v>
      </c>
      <c r="DE245" s="142">
        <f t="shared" si="29"/>
        <v>2451881.0862679579</v>
      </c>
      <c r="DF245" s="142">
        <f t="shared" si="29"/>
        <v>2469058.8016255274</v>
      </c>
      <c r="DG245" s="142">
        <f t="shared" si="29"/>
        <v>2200822.8981059212</v>
      </c>
      <c r="DH245" s="142">
        <f t="shared" si="29"/>
        <v>4135986.1632531187</v>
      </c>
      <c r="DI245" s="143">
        <f t="shared" si="29"/>
        <v>4766285.5166419055</v>
      </c>
      <c r="DJ245" s="141">
        <f t="shared" si="29"/>
        <v>2409154.3623507507</v>
      </c>
      <c r="DK245" s="324">
        <f t="shared" si="29"/>
        <v>1483280.3928009064</v>
      </c>
      <c r="DL245" s="142">
        <f t="shared" si="29"/>
        <v>2006908.1745379991</v>
      </c>
      <c r="DM245" s="142">
        <f t="shared" si="29"/>
        <v>3182289.9559581177</v>
      </c>
      <c r="DN245" s="142">
        <f t="shared" si="29"/>
        <v>4231375.2243007179</v>
      </c>
      <c r="DO245" s="142">
        <f t="shared" si="29"/>
        <v>3386393.9761406584</v>
      </c>
      <c r="DP245" s="142">
        <f t="shared" si="29"/>
        <v>3090446.9975072816</v>
      </c>
      <c r="DQ245" s="142">
        <f t="shared" si="29"/>
        <v>3087498.4129390134</v>
      </c>
      <c r="DR245" s="142">
        <f t="shared" si="29"/>
        <v>2917378.1773197968</v>
      </c>
      <c r="DS245" s="142">
        <f t="shared" si="29"/>
        <v>2584038.1357656354</v>
      </c>
      <c r="DT245" s="142">
        <f t="shared" si="29"/>
        <v>3191275.8352530822</v>
      </c>
      <c r="DU245" s="143">
        <f t="shared" si="29"/>
        <v>5396946.6881590188</v>
      </c>
      <c r="DV245" s="340">
        <f t="shared" ref="DV245:ES245" si="30">SUM(DV246:DV249)</f>
        <v>3695677.3428100054</v>
      </c>
      <c r="DW245" s="340">
        <f t="shared" si="30"/>
        <v>2748948.1269429871</v>
      </c>
      <c r="DX245" s="340">
        <f t="shared" si="30"/>
        <v>3437534.4688711073</v>
      </c>
      <c r="DY245" s="340">
        <f t="shared" si="30"/>
        <v>4310053.4851114023</v>
      </c>
      <c r="DZ245" s="340">
        <f t="shared" si="30"/>
        <v>4691720.2243610416</v>
      </c>
      <c r="EA245" s="340">
        <f t="shared" si="30"/>
        <v>7347424.3207463743</v>
      </c>
      <c r="EB245" s="340">
        <f t="shared" si="30"/>
        <v>7513005.0166636882</v>
      </c>
      <c r="EC245" s="340">
        <f t="shared" si="30"/>
        <v>7727362.0985374814</v>
      </c>
      <c r="ED245" s="340">
        <f t="shared" si="30"/>
        <v>3713024.1621761573</v>
      </c>
      <c r="EE245" s="340">
        <f t="shared" si="30"/>
        <v>3090680.5408276808</v>
      </c>
      <c r="EF245" s="340">
        <f t="shared" si="30"/>
        <v>3793073.2615852021</v>
      </c>
      <c r="EG245" s="340">
        <f t="shared" si="30"/>
        <v>6660284.6574711353</v>
      </c>
      <c r="EH245" s="340">
        <f t="shared" si="30"/>
        <v>1168350.4302555511</v>
      </c>
      <c r="EI245" s="340">
        <f t="shared" si="30"/>
        <v>1798869.4036121303</v>
      </c>
      <c r="EJ245" s="340">
        <f t="shared" si="30"/>
        <v>4217567.8031770149</v>
      </c>
      <c r="EK245" s="340">
        <f t="shared" si="30"/>
        <v>4791550.5507069705</v>
      </c>
      <c r="EL245" s="340">
        <f t="shared" si="30"/>
        <v>2759327.8496096786</v>
      </c>
      <c r="EM245" s="340">
        <f t="shared" si="30"/>
        <v>4234177.9201608691</v>
      </c>
      <c r="EN245" s="340">
        <f t="shared" si="30"/>
        <v>2756294.0427416707</v>
      </c>
      <c r="EO245" s="340">
        <f t="shared" si="30"/>
        <v>3422485.7897798368</v>
      </c>
      <c r="EP245" s="340">
        <f t="shared" si="30"/>
        <v>2475503.0918674311</v>
      </c>
      <c r="EQ245" s="340">
        <f t="shared" si="30"/>
        <v>2324139.1651606886</v>
      </c>
      <c r="ER245" s="340">
        <f t="shared" si="30"/>
        <v>2273693.8538731383</v>
      </c>
      <c r="ES245" s="340">
        <f t="shared" si="30"/>
        <v>5169176.3101685084</v>
      </c>
      <c r="ET245" s="404">
        <v>2425520.8099999996</v>
      </c>
      <c r="EU245" s="404">
        <v>1609741.96</v>
      </c>
      <c r="EV245" s="404">
        <v>2046839.3099999998</v>
      </c>
      <c r="EW245" s="404">
        <v>5482431.4299999997</v>
      </c>
      <c r="EX245" s="404">
        <v>2151437.83</v>
      </c>
      <c r="EY245" s="404">
        <v>2740294.16</v>
      </c>
      <c r="EZ245" s="404">
        <v>3610099.6149461018</v>
      </c>
      <c r="FA245" s="404">
        <v>2856432.7673175023</v>
      </c>
      <c r="FB245" s="404">
        <v>38693622.019299239</v>
      </c>
      <c r="FC245" s="404">
        <v>3080614.3453884441</v>
      </c>
      <c r="FD245" s="404">
        <v>2054798.3756645597</v>
      </c>
      <c r="FE245" s="404">
        <v>4981072.0471647922</v>
      </c>
      <c r="FF245" s="445">
        <v>2472817.1107659615</v>
      </c>
      <c r="FG245" s="445">
        <v>1708264.0259820949</v>
      </c>
      <c r="FH245" s="445">
        <v>2148919.5517814872</v>
      </c>
      <c r="FI245" s="445">
        <v>5548847.6983012091</v>
      </c>
      <c r="FJ245" s="445">
        <v>2280721.0376326158</v>
      </c>
      <c r="FK245" s="445">
        <v>2912728.6031032563</v>
      </c>
      <c r="FL245" s="445">
        <v>37135630.113963775</v>
      </c>
      <c r="FM245" s="445">
        <v>3640067.9349820986</v>
      </c>
      <c r="FN245" s="445">
        <v>2890126.2156034028</v>
      </c>
      <c r="FO245" s="445">
        <v>2425421.1272468185</v>
      </c>
      <c r="FP245" s="445">
        <v>3602398.7755843252</v>
      </c>
      <c r="FQ245" s="445">
        <v>4081286.7718351102</v>
      </c>
      <c r="FR245" s="445"/>
    </row>
    <row r="246" spans="1:174">
      <c r="D246" s="74" t="str">
        <f t="shared" si="26"/>
        <v>7151p</v>
      </c>
      <c r="E246" s="78" t="s">
        <v>87</v>
      </c>
      <c r="F246" s="104"/>
      <c r="G246" s="105"/>
      <c r="H246" s="105"/>
      <c r="I246" s="105"/>
      <c r="J246" s="105"/>
      <c r="K246" s="105"/>
      <c r="L246" s="105"/>
      <c r="M246" s="105"/>
      <c r="N246" s="105"/>
      <c r="O246" s="105"/>
      <c r="P246" s="105"/>
      <c r="Q246" s="106"/>
      <c r="R246" s="104"/>
      <c r="S246" s="105"/>
      <c r="T246" s="105"/>
      <c r="U246" s="105"/>
      <c r="V246" s="105"/>
      <c r="W246" s="105"/>
      <c r="X246" s="105"/>
      <c r="Y246" s="105"/>
      <c r="Z246" s="105"/>
      <c r="AA246" s="105"/>
      <c r="AB246" s="105"/>
      <c r="AC246" s="106"/>
      <c r="AD246" s="104"/>
      <c r="AE246" s="105"/>
      <c r="AF246" s="105"/>
      <c r="AG246" s="105"/>
      <c r="AH246" s="105"/>
      <c r="AI246" s="105"/>
      <c r="AJ246" s="105"/>
      <c r="AK246" s="105"/>
      <c r="AL246" s="105"/>
      <c r="AM246" s="105"/>
      <c r="AN246" s="105"/>
      <c r="AO246" s="106"/>
      <c r="AP246" s="104"/>
      <c r="AQ246" s="105"/>
      <c r="AR246" s="105"/>
      <c r="AS246" s="105"/>
      <c r="AT246" s="105"/>
      <c r="AU246" s="105"/>
      <c r="AV246" s="105"/>
      <c r="AW246" s="105"/>
      <c r="AX246" s="105"/>
      <c r="AY246" s="105"/>
      <c r="AZ246" s="105"/>
      <c r="BA246" s="106"/>
      <c r="BB246" s="104"/>
      <c r="BC246" s="105"/>
      <c r="BD246" s="105"/>
      <c r="BE246" s="105"/>
      <c r="BF246" s="105"/>
      <c r="BG246" s="105"/>
      <c r="BH246" s="105"/>
      <c r="BI246" s="105"/>
      <c r="BJ246" s="105"/>
      <c r="BK246" s="105"/>
      <c r="BL246" s="105"/>
      <c r="BM246" s="106"/>
      <c r="BN246" s="104"/>
      <c r="BO246" s="105"/>
      <c r="BP246" s="105"/>
      <c r="BQ246" s="105"/>
      <c r="BR246" s="105"/>
      <c r="BS246" s="105"/>
      <c r="BT246" s="105"/>
      <c r="BU246" s="105"/>
      <c r="BV246" s="105"/>
      <c r="BW246" s="105"/>
      <c r="BX246" s="105"/>
      <c r="BY246" s="106"/>
      <c r="BZ246" s="104"/>
      <c r="CA246" s="105"/>
      <c r="CB246" s="105"/>
      <c r="CC246" s="105"/>
      <c r="CD246" s="105"/>
      <c r="CE246" s="105"/>
      <c r="CF246" s="105"/>
      <c r="CG246" s="105"/>
      <c r="CH246" s="105"/>
      <c r="CI246" s="105"/>
      <c r="CJ246" s="105"/>
      <c r="CK246" s="105"/>
      <c r="CL246" s="104">
        <v>98721.240703580421</v>
      </c>
      <c r="CM246" s="105">
        <v>199006.9554647851</v>
      </c>
      <c r="CN246" s="105">
        <v>292621.907293392</v>
      </c>
      <c r="CO246" s="105">
        <v>284997.00106043334</v>
      </c>
      <c r="CP246" s="105">
        <v>65352.292316141793</v>
      </c>
      <c r="CQ246" s="105">
        <v>88560.434385360481</v>
      </c>
      <c r="CR246" s="105">
        <v>1239363.1697599126</v>
      </c>
      <c r="CS246" s="105">
        <v>88219.936051167344</v>
      </c>
      <c r="CT246" s="105">
        <v>39016.234769396273</v>
      </c>
      <c r="CU246" s="105">
        <v>27677.405106364404</v>
      </c>
      <c r="CV246" s="105">
        <v>537263.99134649755</v>
      </c>
      <c r="CW246" s="106">
        <v>5854494.6857544566</v>
      </c>
      <c r="CX246" s="104">
        <v>9591.9361269248839</v>
      </c>
      <c r="CY246" s="105">
        <v>14192.527552946081</v>
      </c>
      <c r="CZ246" s="105">
        <v>42685.597995647251</v>
      </c>
      <c r="DA246" s="105">
        <v>907796.75200148032</v>
      </c>
      <c r="DB246" s="105">
        <v>233793.93329700391</v>
      </c>
      <c r="DC246" s="105">
        <v>104006.28981622387</v>
      </c>
      <c r="DD246" s="105">
        <v>72531.959400060427</v>
      </c>
      <c r="DE246" s="105">
        <v>7130.6443796449739</v>
      </c>
      <c r="DF246" s="105">
        <v>29236.203122810326</v>
      </c>
      <c r="DG246" s="105">
        <v>68741.409645039341</v>
      </c>
      <c r="DH246" s="105">
        <v>1926287.3644220931</v>
      </c>
      <c r="DI246" s="106">
        <v>2117612.1246805554</v>
      </c>
      <c r="DJ246" s="104">
        <v>835593.46597761521</v>
      </c>
      <c r="DK246" s="310">
        <v>16641.154904242125</v>
      </c>
      <c r="DL246" s="105">
        <v>83325.284891318326</v>
      </c>
      <c r="DM246" s="105">
        <v>1049974.2198905707</v>
      </c>
      <c r="DN246" s="105">
        <v>1266544.8347054499</v>
      </c>
      <c r="DO246" s="105">
        <v>126965.33533716292</v>
      </c>
      <c r="DP246" s="105">
        <v>210938.68314856652</v>
      </c>
      <c r="DQ246" s="105">
        <v>44371.297523195317</v>
      </c>
      <c r="DR246" s="105">
        <v>243990.78190129937</v>
      </c>
      <c r="DS246" s="105">
        <v>351811.91558337392</v>
      </c>
      <c r="DT246" s="105">
        <v>945388.91983147396</v>
      </c>
      <c r="DU246" s="106">
        <v>1488732.983594971</v>
      </c>
      <c r="DV246" s="339">
        <v>622243.43742548791</v>
      </c>
      <c r="DW246" s="339">
        <v>21734.434026843694</v>
      </c>
      <c r="DX246" s="339">
        <v>281340.35395874374</v>
      </c>
      <c r="DY246" s="339">
        <v>1019759.8293697287</v>
      </c>
      <c r="DZ246" s="339">
        <v>384420.98845440196</v>
      </c>
      <c r="EA246" s="339">
        <v>120000</v>
      </c>
      <c r="EB246" s="339">
        <v>120000</v>
      </c>
      <c r="EC246" s="339">
        <v>120000</v>
      </c>
      <c r="ED246" s="339">
        <v>120000</v>
      </c>
      <c r="EE246" s="339">
        <v>120000</v>
      </c>
      <c r="EF246" s="339">
        <v>355667.30266589002</v>
      </c>
      <c r="EG246" s="339">
        <v>470066.24805447197</v>
      </c>
      <c r="EH246" s="339">
        <v>30048.644929528429</v>
      </c>
      <c r="EI246" s="337">
        <v>80473.644045489491</v>
      </c>
      <c r="EJ246" s="337">
        <v>1404189.093906089</v>
      </c>
      <c r="EK246" s="337">
        <v>1328416.200613881</v>
      </c>
      <c r="EL246" s="337">
        <v>450581.90470515285</v>
      </c>
      <c r="EM246" s="337">
        <v>900688.67790029547</v>
      </c>
      <c r="EN246" s="337">
        <v>22280.476069529152</v>
      </c>
      <c r="EO246" s="337">
        <v>442373.01667031931</v>
      </c>
      <c r="EP246" s="337">
        <v>67111.538100177306</v>
      </c>
      <c r="EQ246" s="337">
        <v>10991.859729111729</v>
      </c>
      <c r="ER246" s="337">
        <v>211979.94954489946</v>
      </c>
      <c r="ES246" s="337">
        <v>111649.12311579252</v>
      </c>
      <c r="ET246" s="41">
        <v>757682.7</v>
      </c>
      <c r="EU246" s="41">
        <v>26758.59</v>
      </c>
      <c r="EV246" s="41">
        <v>211659.24</v>
      </c>
      <c r="EW246" s="41">
        <v>1943319.77</v>
      </c>
      <c r="EX246" s="41">
        <v>60036.480000000003</v>
      </c>
      <c r="EY246" s="41">
        <v>94564.29</v>
      </c>
      <c r="EZ246" s="41">
        <v>500000</v>
      </c>
      <c r="FA246" s="41">
        <v>46562.556250299996</v>
      </c>
      <c r="FB246" s="41">
        <v>36675374.437274866</v>
      </c>
      <c r="FC246" s="41">
        <v>21499.42739057132</v>
      </c>
      <c r="FD246" s="41">
        <v>75015.817662992529</v>
      </c>
      <c r="FE246" s="41">
        <v>391669.17944445845</v>
      </c>
      <c r="FF246" s="41">
        <v>720598.1329269805</v>
      </c>
      <c r="FG246" s="41">
        <v>25448.898323478374</v>
      </c>
      <c r="FH246" s="41">
        <v>201299.63791009565</v>
      </c>
      <c r="FI246" s="41">
        <v>1848204.5293393778</v>
      </c>
      <c r="FJ246" s="41">
        <v>57098.791203728157</v>
      </c>
      <c r="FK246" s="41">
        <v>89935.867369765096</v>
      </c>
      <c r="FL246" s="41">
        <v>33069107.908891369</v>
      </c>
      <c r="FM246" s="41">
        <v>21215.989032920785</v>
      </c>
      <c r="FN246" s="41">
        <v>641038.65966066718</v>
      </c>
      <c r="FO246" s="41">
        <v>29471.377122629176</v>
      </c>
      <c r="FP246" s="41">
        <v>82517.189184354618</v>
      </c>
      <c r="FQ246" s="41">
        <v>1044558.195022619</v>
      </c>
    </row>
    <row r="247" spans="1:174" ht="30">
      <c r="D247" s="74" t="str">
        <f t="shared" si="26"/>
        <v>7152p</v>
      </c>
      <c r="E247" s="78" t="s">
        <v>89</v>
      </c>
      <c r="F247" s="104"/>
      <c r="G247" s="105"/>
      <c r="H247" s="105"/>
      <c r="I247" s="105"/>
      <c r="J247" s="105"/>
      <c r="K247" s="105"/>
      <c r="L247" s="105"/>
      <c r="M247" s="105"/>
      <c r="N247" s="105"/>
      <c r="O247" s="105"/>
      <c r="P247" s="105"/>
      <c r="Q247" s="106"/>
      <c r="R247" s="104"/>
      <c r="S247" s="105"/>
      <c r="T247" s="105"/>
      <c r="U247" s="105"/>
      <c r="V247" s="105"/>
      <c r="W247" s="105"/>
      <c r="X247" s="105"/>
      <c r="Y247" s="105"/>
      <c r="Z247" s="105"/>
      <c r="AA247" s="105"/>
      <c r="AB247" s="105"/>
      <c r="AC247" s="106"/>
      <c r="AD247" s="104"/>
      <c r="AE247" s="105"/>
      <c r="AF247" s="105"/>
      <c r="AG247" s="105"/>
      <c r="AH247" s="105"/>
      <c r="AI247" s="105"/>
      <c r="AJ247" s="105"/>
      <c r="AK247" s="105"/>
      <c r="AL247" s="105"/>
      <c r="AM247" s="105"/>
      <c r="AN247" s="105"/>
      <c r="AO247" s="106"/>
      <c r="AP247" s="104"/>
      <c r="AQ247" s="105"/>
      <c r="AR247" s="105"/>
      <c r="AS247" s="105"/>
      <c r="AT247" s="105"/>
      <c r="AU247" s="105"/>
      <c r="AV247" s="105"/>
      <c r="AW247" s="105"/>
      <c r="AX247" s="105"/>
      <c r="AY247" s="105"/>
      <c r="AZ247" s="105"/>
      <c r="BA247" s="106"/>
      <c r="BB247" s="104"/>
      <c r="BC247" s="105"/>
      <c r="BD247" s="105"/>
      <c r="BE247" s="105"/>
      <c r="BF247" s="105"/>
      <c r="BG247" s="105"/>
      <c r="BH247" s="105"/>
      <c r="BI247" s="105"/>
      <c r="BJ247" s="105"/>
      <c r="BK247" s="105"/>
      <c r="BL247" s="105"/>
      <c r="BM247" s="106"/>
      <c r="BN247" s="104"/>
      <c r="BO247" s="105"/>
      <c r="BP247" s="105"/>
      <c r="BQ247" s="105"/>
      <c r="BR247" s="105"/>
      <c r="BS247" s="105"/>
      <c r="BT247" s="105"/>
      <c r="BU247" s="105"/>
      <c r="BV247" s="105"/>
      <c r="BW247" s="105"/>
      <c r="BX247" s="105"/>
      <c r="BY247" s="106"/>
      <c r="BZ247" s="104"/>
      <c r="CA247" s="105"/>
      <c r="CB247" s="105"/>
      <c r="CC247" s="105"/>
      <c r="CD247" s="105"/>
      <c r="CE247" s="105"/>
      <c r="CF247" s="105"/>
      <c r="CG247" s="105"/>
      <c r="CH247" s="105"/>
      <c r="CI247" s="105"/>
      <c r="CJ247" s="105"/>
      <c r="CK247" s="105"/>
      <c r="CL247" s="104">
        <v>383042.28989708459</v>
      </c>
      <c r="CM247" s="105">
        <v>477254.92582153057</v>
      </c>
      <c r="CN247" s="105">
        <v>683436.22345265537</v>
      </c>
      <c r="CO247" s="105">
        <v>618670.23229595972</v>
      </c>
      <c r="CP247" s="105">
        <v>674710.24948405835</v>
      </c>
      <c r="CQ247" s="105">
        <v>650321.89490412129</v>
      </c>
      <c r="CR247" s="105">
        <v>961741.84883892175</v>
      </c>
      <c r="CS247" s="105">
        <v>1110907.420503031</v>
      </c>
      <c r="CT247" s="105">
        <v>721846.04987347173</v>
      </c>
      <c r="CU247" s="105">
        <v>716487.68784240645</v>
      </c>
      <c r="CV247" s="105">
        <v>710861.44747881312</v>
      </c>
      <c r="CW247" s="106">
        <v>802065.24626978079</v>
      </c>
      <c r="CX247" s="104">
        <v>535547.49781744892</v>
      </c>
      <c r="CY247" s="105">
        <v>740506.73838263343</v>
      </c>
      <c r="CZ247" s="105">
        <v>726627.07689493673</v>
      </c>
      <c r="DA247" s="105">
        <v>753352.97544523817</v>
      </c>
      <c r="DB247" s="105">
        <v>980566.87007629289</v>
      </c>
      <c r="DC247" s="105">
        <v>1039527.5505012028</v>
      </c>
      <c r="DD247" s="105">
        <v>1558137.8337055335</v>
      </c>
      <c r="DE247" s="105">
        <v>1561185.5179963366</v>
      </c>
      <c r="DF247" s="105">
        <v>1147702.3811617089</v>
      </c>
      <c r="DG247" s="105">
        <v>885534.92711899593</v>
      </c>
      <c r="DH247" s="105">
        <v>834922.44557827106</v>
      </c>
      <c r="DI247" s="106">
        <v>1060462.0751362641</v>
      </c>
      <c r="DJ247" s="104">
        <v>618473.28954126255</v>
      </c>
      <c r="DK247" s="310">
        <v>795189.26250700338</v>
      </c>
      <c r="DL247" s="105">
        <v>847695.85377084219</v>
      </c>
      <c r="DM247" s="105">
        <v>829750.05719259125</v>
      </c>
      <c r="DN247" s="105">
        <v>861763.46481877076</v>
      </c>
      <c r="DO247" s="105">
        <v>1218537.0610503836</v>
      </c>
      <c r="DP247" s="105">
        <v>1440377.4781782466</v>
      </c>
      <c r="DQ247" s="105">
        <v>1837805.243061153</v>
      </c>
      <c r="DR247" s="105">
        <v>1278018.384308459</v>
      </c>
      <c r="DS247" s="105">
        <v>936932.08570881281</v>
      </c>
      <c r="DT247" s="105">
        <v>871947.15793865861</v>
      </c>
      <c r="DU247" s="106">
        <v>1136066.029534976</v>
      </c>
      <c r="DV247" s="339">
        <v>1099959.4149096806</v>
      </c>
      <c r="DW247" s="339">
        <v>1320646.3042976831</v>
      </c>
      <c r="DX247" s="339">
        <v>1421057.9506620311</v>
      </c>
      <c r="DY247" s="339">
        <v>1075078.7111322815</v>
      </c>
      <c r="DZ247" s="339">
        <v>1250849.8605698724</v>
      </c>
      <c r="EA247" s="339">
        <v>155034.77866493957</v>
      </c>
      <c r="EB247" s="339">
        <v>279688.31002397509</v>
      </c>
      <c r="EC247" s="339">
        <v>370242.41468934785</v>
      </c>
      <c r="ED247" s="339">
        <v>1682858.120355905</v>
      </c>
      <c r="EE247" s="339">
        <v>1171872.4383720653</v>
      </c>
      <c r="EF247" s="339">
        <v>1211054.1681742538</v>
      </c>
      <c r="EG247" s="339">
        <v>1794735.9147156519</v>
      </c>
      <c r="EH247" s="339">
        <v>616399.17525379814</v>
      </c>
      <c r="EI247" s="337">
        <v>893643.66927715647</v>
      </c>
      <c r="EJ247" s="337">
        <v>1052555.4964881344</v>
      </c>
      <c r="EK247" s="337">
        <v>929033.52049630124</v>
      </c>
      <c r="EL247" s="337">
        <v>1046930.3039817215</v>
      </c>
      <c r="EM247" s="337">
        <v>1384631.9687642383</v>
      </c>
      <c r="EN247" s="337">
        <v>1670756.1746615598</v>
      </c>
      <c r="EO247" s="337">
        <v>1847792.992240475</v>
      </c>
      <c r="EP247" s="337">
        <v>1117616.7549837991</v>
      </c>
      <c r="EQ247" s="337">
        <v>1290129.1956147258</v>
      </c>
      <c r="ER247" s="337">
        <v>1094382.3205636165</v>
      </c>
      <c r="ES247" s="337">
        <v>1700137.3737555407</v>
      </c>
      <c r="ET247" s="41">
        <v>657232.74</v>
      </c>
      <c r="EU247" s="41">
        <v>844736.49</v>
      </c>
      <c r="EV247" s="41">
        <v>860879.6</v>
      </c>
      <c r="EW247" s="41">
        <v>1001033.47</v>
      </c>
      <c r="EX247" s="41">
        <v>876009.07</v>
      </c>
      <c r="EY247" s="41">
        <v>1142440.52</v>
      </c>
      <c r="EZ247" s="41">
        <v>1800794.1065653174</v>
      </c>
      <c r="FA247" s="41">
        <v>1870205.8863497379</v>
      </c>
      <c r="FB247" s="41">
        <v>1122335.0272681022</v>
      </c>
      <c r="FC247" s="41">
        <v>1112476.8054633192</v>
      </c>
      <c r="FD247" s="41">
        <v>1016964.7748420058</v>
      </c>
      <c r="FE247" s="41">
        <v>1423029.6089605615</v>
      </c>
      <c r="FF247" s="41">
        <v>699783.15376893466</v>
      </c>
      <c r="FG247" s="41">
        <v>899426.22924703988</v>
      </c>
      <c r="FH247" s="41">
        <v>916614.47283246869</v>
      </c>
      <c r="FI247" s="41">
        <v>1065842.153062643</v>
      </c>
      <c r="FJ247" s="41">
        <v>932723.45156571385</v>
      </c>
      <c r="FK247" s="41">
        <v>1216404.1463896362</v>
      </c>
      <c r="FL247" s="41">
        <v>1972486.0112601863</v>
      </c>
      <c r="FM247" s="41">
        <v>1825585.356120175</v>
      </c>
      <c r="FN247" s="41">
        <v>1075914.5570111992</v>
      </c>
      <c r="FO247" s="41">
        <v>1128865.58155773</v>
      </c>
      <c r="FP247" s="41">
        <v>911989.10679554439</v>
      </c>
      <c r="FQ247" s="41">
        <v>1137039.8916399325</v>
      </c>
    </row>
    <row r="248" spans="1:174" ht="30">
      <c r="D248" s="74" t="str">
        <f t="shared" si="26"/>
        <v>7153p</v>
      </c>
      <c r="E248" s="78" t="s">
        <v>91</v>
      </c>
      <c r="F248" s="104"/>
      <c r="G248" s="105"/>
      <c r="H248" s="105"/>
      <c r="I248" s="105"/>
      <c r="J248" s="105"/>
      <c r="K248" s="105"/>
      <c r="L248" s="105"/>
      <c r="M248" s="105"/>
      <c r="N248" s="105"/>
      <c r="O248" s="105"/>
      <c r="P248" s="105"/>
      <c r="Q248" s="106"/>
      <c r="R248" s="104"/>
      <c r="S248" s="105"/>
      <c r="T248" s="105"/>
      <c r="U248" s="105"/>
      <c r="V248" s="105"/>
      <c r="W248" s="105"/>
      <c r="X248" s="105"/>
      <c r="Y248" s="105"/>
      <c r="Z248" s="105"/>
      <c r="AA248" s="105"/>
      <c r="AB248" s="105"/>
      <c r="AC248" s="106"/>
      <c r="AD248" s="104"/>
      <c r="AE248" s="105"/>
      <c r="AF248" s="105"/>
      <c r="AG248" s="105"/>
      <c r="AH248" s="105"/>
      <c r="AI248" s="105"/>
      <c r="AJ248" s="105"/>
      <c r="AK248" s="105"/>
      <c r="AL248" s="105"/>
      <c r="AM248" s="105"/>
      <c r="AN248" s="105"/>
      <c r="AO248" s="106"/>
      <c r="AP248" s="104"/>
      <c r="AQ248" s="105"/>
      <c r="AR248" s="105"/>
      <c r="AS248" s="105"/>
      <c r="AT248" s="105"/>
      <c r="AU248" s="105"/>
      <c r="AV248" s="105"/>
      <c r="AW248" s="105"/>
      <c r="AX248" s="105"/>
      <c r="AY248" s="105"/>
      <c r="AZ248" s="105"/>
      <c r="BA248" s="106"/>
      <c r="BB248" s="104"/>
      <c r="BC248" s="105"/>
      <c r="BD248" s="105"/>
      <c r="BE248" s="105"/>
      <c r="BF248" s="105"/>
      <c r="BG248" s="105"/>
      <c r="BH248" s="105"/>
      <c r="BI248" s="105"/>
      <c r="BJ248" s="105"/>
      <c r="BK248" s="105"/>
      <c r="BL248" s="105"/>
      <c r="BM248" s="106"/>
      <c r="BN248" s="104"/>
      <c r="BO248" s="105"/>
      <c r="BP248" s="105"/>
      <c r="BQ248" s="105"/>
      <c r="BR248" s="105"/>
      <c r="BS248" s="105"/>
      <c r="BT248" s="105"/>
      <c r="BU248" s="105"/>
      <c r="BV248" s="105"/>
      <c r="BW248" s="105"/>
      <c r="BX248" s="105"/>
      <c r="BY248" s="106"/>
      <c r="BZ248" s="104"/>
      <c r="CA248" s="105"/>
      <c r="CB248" s="105"/>
      <c r="CC248" s="105"/>
      <c r="CD248" s="105"/>
      <c r="CE248" s="105"/>
      <c r="CF248" s="105"/>
      <c r="CG248" s="105"/>
      <c r="CH248" s="105"/>
      <c r="CI248" s="105"/>
      <c r="CJ248" s="105"/>
      <c r="CK248" s="105"/>
      <c r="CL248" s="104">
        <v>105660.57810580246</v>
      </c>
      <c r="CM248" s="105">
        <v>113960.07404027163</v>
      </c>
      <c r="CN248" s="105">
        <v>194068.21940110344</v>
      </c>
      <c r="CO248" s="105">
        <v>215744.02279161251</v>
      </c>
      <c r="CP248" s="105">
        <v>194245.15208018161</v>
      </c>
      <c r="CQ248" s="105">
        <v>202910.49602642201</v>
      </c>
      <c r="CR248" s="105">
        <v>188059.0443053284</v>
      </c>
      <c r="CS248" s="105">
        <v>163610.16787117429</v>
      </c>
      <c r="CT248" s="105">
        <v>151132.44421843963</v>
      </c>
      <c r="CU248" s="105">
        <v>162193.35524771339</v>
      </c>
      <c r="CV248" s="105">
        <v>151171.99535484734</v>
      </c>
      <c r="CW248" s="106">
        <v>264415.23647077201</v>
      </c>
      <c r="CX248" s="104">
        <v>92458.128568339904</v>
      </c>
      <c r="CY248" s="105">
        <v>125098.74235606998</v>
      </c>
      <c r="CZ248" s="105">
        <v>200562.96704692073</v>
      </c>
      <c r="DA248" s="105">
        <v>169433.33677156322</v>
      </c>
      <c r="DB248" s="105">
        <v>151549.42955971754</v>
      </c>
      <c r="DC248" s="105">
        <v>216223.29722223387</v>
      </c>
      <c r="DD248" s="105">
        <v>259541.65890583134</v>
      </c>
      <c r="DE248" s="105">
        <v>251424.40878451712</v>
      </c>
      <c r="DF248" s="105">
        <v>173451.27421913247</v>
      </c>
      <c r="DG248" s="105">
        <v>183220.99765206236</v>
      </c>
      <c r="DH248" s="105">
        <v>149346.20651691291</v>
      </c>
      <c r="DI248" s="106">
        <v>247894.89587613087</v>
      </c>
      <c r="DJ248" s="104">
        <v>104079.75152346988</v>
      </c>
      <c r="DK248" s="310">
        <v>153757.60843106426</v>
      </c>
      <c r="DL248" s="105">
        <v>164057.68321047031</v>
      </c>
      <c r="DM248" s="105">
        <v>203227.15795867014</v>
      </c>
      <c r="DN248" s="105">
        <v>291554.28772637009</v>
      </c>
      <c r="DO248" s="105">
        <v>220657.97509015887</v>
      </c>
      <c r="DP248" s="105">
        <v>207041.89195329635</v>
      </c>
      <c r="DQ248" s="105">
        <v>214764.10187463829</v>
      </c>
      <c r="DR248" s="105">
        <v>171719.43357340098</v>
      </c>
      <c r="DS248" s="105">
        <v>167451.23901490206</v>
      </c>
      <c r="DT248" s="105">
        <v>142305.97247967031</v>
      </c>
      <c r="DU248" s="106">
        <v>223992.34751290959</v>
      </c>
      <c r="DV248" s="339">
        <v>577912.61175564979</v>
      </c>
      <c r="DW248" s="339">
        <v>760498.18714058585</v>
      </c>
      <c r="DX248" s="339">
        <v>931112.27012728399</v>
      </c>
      <c r="DY248" s="339">
        <v>806351.45208446553</v>
      </c>
      <c r="DZ248" s="339">
        <v>882633.10394537856</v>
      </c>
      <c r="EA248" s="339">
        <v>39538.670189578901</v>
      </c>
      <c r="EB248" s="339">
        <v>17098.014827198698</v>
      </c>
      <c r="EC248" s="339">
        <v>16576.339899161016</v>
      </c>
      <c r="ED248" s="339">
        <v>675798.9617551429</v>
      </c>
      <c r="EE248" s="339">
        <v>721207.12013894494</v>
      </c>
      <c r="EF248" s="339">
        <v>610780.58390106575</v>
      </c>
      <c r="EG248" s="339">
        <v>1033954.4718676793</v>
      </c>
      <c r="EH248" s="339">
        <v>94302.742112849286</v>
      </c>
      <c r="EI248" s="337">
        <v>129288.33257272857</v>
      </c>
      <c r="EJ248" s="337">
        <v>152162.02126488817</v>
      </c>
      <c r="EK248" s="337">
        <v>161476.37739113191</v>
      </c>
      <c r="EL248" s="337">
        <v>169397.64602066742</v>
      </c>
      <c r="EM248" s="337">
        <v>224711.17730719139</v>
      </c>
      <c r="EN248" s="337">
        <v>308808.17772969528</v>
      </c>
      <c r="EO248" s="337">
        <v>195111.13843440483</v>
      </c>
      <c r="EP248" s="337">
        <v>171841.25456131136</v>
      </c>
      <c r="EQ248" s="337">
        <v>163355.74990092518</v>
      </c>
      <c r="ER248" s="337">
        <v>214610.29925252459</v>
      </c>
      <c r="ES248" s="337">
        <v>2239230.234719337</v>
      </c>
      <c r="ET248" s="41">
        <v>126122.18</v>
      </c>
      <c r="EU248" s="41">
        <v>179834.33</v>
      </c>
      <c r="EV248" s="41">
        <v>220071.26</v>
      </c>
      <c r="EW248" s="41">
        <v>266646.62</v>
      </c>
      <c r="EX248" s="41">
        <v>315030.67</v>
      </c>
      <c r="EY248" s="41">
        <v>421466.02</v>
      </c>
      <c r="EZ248" s="41">
        <v>459800.20397609501</v>
      </c>
      <c r="FA248" s="41">
        <v>444694.70052588353</v>
      </c>
      <c r="FB248" s="41">
        <v>398639.94885171216</v>
      </c>
      <c r="FC248" s="41">
        <v>385249.25687030656</v>
      </c>
      <c r="FD248" s="41">
        <v>468449.15892530547</v>
      </c>
      <c r="FE248" s="41">
        <v>572102.46768867271</v>
      </c>
      <c r="FF248" s="41">
        <v>149699.17025454235</v>
      </c>
      <c r="FG248" s="41">
        <v>213452.14604030436</v>
      </c>
      <c r="FH248" s="41">
        <v>261210.87519159322</v>
      </c>
      <c r="FI248" s="41">
        <v>316492.92586901254</v>
      </c>
      <c r="FJ248" s="41">
        <v>373921.77889513603</v>
      </c>
      <c r="FK248" s="41">
        <v>500253.90842819522</v>
      </c>
      <c r="FL248" s="41">
        <v>532625.20097478468</v>
      </c>
      <c r="FM248" s="41">
        <v>295413.66008686851</v>
      </c>
      <c r="FN248" s="41">
        <v>343529.18271079258</v>
      </c>
      <c r="FO248" s="41">
        <v>366765.22111832118</v>
      </c>
      <c r="FP248" s="41">
        <v>323565.0330284689</v>
      </c>
      <c r="FQ248" s="41">
        <v>343934.32015595073</v>
      </c>
    </row>
    <row r="249" spans="1:174">
      <c r="D249" s="74" t="str">
        <f t="shared" si="26"/>
        <v>7155p</v>
      </c>
      <c r="E249" s="78" t="s">
        <v>85</v>
      </c>
      <c r="F249" s="104"/>
      <c r="G249" s="105"/>
      <c r="H249" s="105"/>
      <c r="I249" s="105"/>
      <c r="J249" s="105"/>
      <c r="K249" s="105"/>
      <c r="L249" s="105"/>
      <c r="M249" s="105"/>
      <c r="N249" s="105"/>
      <c r="O249" s="105"/>
      <c r="P249" s="105"/>
      <c r="Q249" s="106"/>
      <c r="R249" s="104"/>
      <c r="S249" s="105"/>
      <c r="T249" s="105"/>
      <c r="U249" s="105"/>
      <c r="V249" s="105"/>
      <c r="W249" s="105"/>
      <c r="X249" s="105"/>
      <c r="Y249" s="105"/>
      <c r="Z249" s="105"/>
      <c r="AA249" s="105"/>
      <c r="AB249" s="105"/>
      <c r="AC249" s="106"/>
      <c r="AD249" s="104"/>
      <c r="AE249" s="105"/>
      <c r="AF249" s="105"/>
      <c r="AG249" s="105"/>
      <c r="AH249" s="105"/>
      <c r="AI249" s="105"/>
      <c r="AJ249" s="105"/>
      <c r="AK249" s="105"/>
      <c r="AL249" s="105"/>
      <c r="AM249" s="105"/>
      <c r="AN249" s="105"/>
      <c r="AO249" s="106"/>
      <c r="AP249" s="104"/>
      <c r="AQ249" s="105"/>
      <c r="AR249" s="105"/>
      <c r="AS249" s="105"/>
      <c r="AT249" s="105"/>
      <c r="AU249" s="105"/>
      <c r="AV249" s="105"/>
      <c r="AW249" s="105"/>
      <c r="AX249" s="105"/>
      <c r="AY249" s="105"/>
      <c r="AZ249" s="105"/>
      <c r="BA249" s="106"/>
      <c r="BB249" s="104"/>
      <c r="BC249" s="105"/>
      <c r="BD249" s="105"/>
      <c r="BE249" s="105"/>
      <c r="BF249" s="105"/>
      <c r="BG249" s="105"/>
      <c r="BH249" s="105"/>
      <c r="BI249" s="105"/>
      <c r="BJ249" s="105"/>
      <c r="BK249" s="105"/>
      <c r="BL249" s="105"/>
      <c r="BM249" s="106"/>
      <c r="BN249" s="104"/>
      <c r="BO249" s="105"/>
      <c r="BP249" s="105"/>
      <c r="BQ249" s="105"/>
      <c r="BR249" s="105"/>
      <c r="BS249" s="105"/>
      <c r="BT249" s="105"/>
      <c r="BU249" s="105"/>
      <c r="BV249" s="105"/>
      <c r="BW249" s="105"/>
      <c r="BX249" s="105"/>
      <c r="BY249" s="106"/>
      <c r="BZ249" s="104"/>
      <c r="CA249" s="105"/>
      <c r="CB249" s="105"/>
      <c r="CC249" s="105"/>
      <c r="CD249" s="105"/>
      <c r="CE249" s="105"/>
      <c r="CF249" s="105"/>
      <c r="CG249" s="105"/>
      <c r="CH249" s="105"/>
      <c r="CI249" s="105"/>
      <c r="CJ249" s="105"/>
      <c r="CK249" s="105"/>
      <c r="CL249" s="104">
        <v>336018.23420682386</v>
      </c>
      <c r="CM249" s="105">
        <v>987196.96372280282</v>
      </c>
      <c r="CN249" s="105">
        <v>1151286.4752454229</v>
      </c>
      <c r="CO249" s="105">
        <v>518417.99742558866</v>
      </c>
      <c r="CP249" s="105">
        <v>951965.0778906456</v>
      </c>
      <c r="CQ249" s="105">
        <v>592163.28912062617</v>
      </c>
      <c r="CR249" s="105">
        <v>703226.53359586268</v>
      </c>
      <c r="CS249" s="105">
        <v>1047010.8706933472</v>
      </c>
      <c r="CT249" s="105">
        <v>564817.35724486422</v>
      </c>
      <c r="CU249" s="105">
        <v>982078.96470797341</v>
      </c>
      <c r="CV249" s="105">
        <v>607477.99681908905</v>
      </c>
      <c r="CW249" s="106">
        <v>1542668.0967029808</v>
      </c>
      <c r="CX249" s="104">
        <v>1490834.6110858985</v>
      </c>
      <c r="CY249" s="105">
        <v>440219.45600746165</v>
      </c>
      <c r="CZ249" s="105">
        <v>551636.42647757428</v>
      </c>
      <c r="DA249" s="105">
        <v>765096.95168544387</v>
      </c>
      <c r="DB249" s="105">
        <v>1417116.8136678741</v>
      </c>
      <c r="DC249" s="105">
        <v>574718.45765354158</v>
      </c>
      <c r="DD249" s="105">
        <v>1213380.6328217408</v>
      </c>
      <c r="DE249" s="105">
        <v>632140.51510745951</v>
      </c>
      <c r="DF249" s="105">
        <v>1118668.9431218756</v>
      </c>
      <c r="DG249" s="105">
        <v>1063325.5636898233</v>
      </c>
      <c r="DH249" s="105">
        <v>1225430.1467358419</v>
      </c>
      <c r="DI249" s="106">
        <v>1340316.4209489555</v>
      </c>
      <c r="DJ249" s="104">
        <v>851007.85530840326</v>
      </c>
      <c r="DK249" s="310">
        <v>517692.36695859663</v>
      </c>
      <c r="DL249" s="105">
        <v>911829.35266536823</v>
      </c>
      <c r="DM249" s="105">
        <v>1099338.5209162855</v>
      </c>
      <c r="DN249" s="105">
        <v>1811512.6370501274</v>
      </c>
      <c r="DO249" s="105">
        <v>1820233.6046629529</v>
      </c>
      <c r="DP249" s="105">
        <v>1232088.9442271725</v>
      </c>
      <c r="DQ249" s="105">
        <v>990557.77048002672</v>
      </c>
      <c r="DR249" s="105">
        <v>1223649.5775366377</v>
      </c>
      <c r="DS249" s="105">
        <v>1127842.8954585465</v>
      </c>
      <c r="DT249" s="105">
        <v>1231633.7850032793</v>
      </c>
      <c r="DU249" s="106">
        <v>2548155.3275161628</v>
      </c>
      <c r="DV249" s="339">
        <v>1395561.8787191869</v>
      </c>
      <c r="DW249" s="339">
        <v>646069.20147787454</v>
      </c>
      <c r="DX249" s="339">
        <v>804023.89412304829</v>
      </c>
      <c r="DY249" s="339">
        <v>1408863.4925249268</v>
      </c>
      <c r="DZ249" s="339">
        <v>2173816.271391389</v>
      </c>
      <c r="EA249" s="339">
        <v>7032850.8718918562</v>
      </c>
      <c r="EB249" s="339">
        <v>7096218.6918125143</v>
      </c>
      <c r="EC249" s="339">
        <v>7220543.3439489724</v>
      </c>
      <c r="ED249" s="339">
        <v>1234367.0800651093</v>
      </c>
      <c r="EE249" s="339">
        <v>1077600.9823166705</v>
      </c>
      <c r="EF249" s="339">
        <v>1615571.2068439925</v>
      </c>
      <c r="EG249" s="339">
        <v>3361528.0228333324</v>
      </c>
      <c r="EH249" s="339">
        <v>427599.86795937526</v>
      </c>
      <c r="EI249" s="337">
        <v>695463.75771675585</v>
      </c>
      <c r="EJ249" s="337">
        <v>1608661.1915179035</v>
      </c>
      <c r="EK249" s="337">
        <v>2372624.4522056561</v>
      </c>
      <c r="EL249" s="337">
        <v>1092417.9949021372</v>
      </c>
      <c r="EM249" s="337">
        <v>1724146.0961891445</v>
      </c>
      <c r="EN249" s="337">
        <v>754449.21428088658</v>
      </c>
      <c r="EO249" s="337">
        <v>937208.64243463741</v>
      </c>
      <c r="EP249" s="337">
        <v>1118933.544222143</v>
      </c>
      <c r="EQ249" s="337">
        <v>859662.35991592577</v>
      </c>
      <c r="ER249" s="337">
        <v>752721.28451209771</v>
      </c>
      <c r="ES249" s="337">
        <v>1118159.5785778388</v>
      </c>
      <c r="ET249" s="41">
        <v>884483.19</v>
      </c>
      <c r="EU249" s="41">
        <v>558412.55000000005</v>
      </c>
      <c r="EV249" s="41">
        <v>754229.21</v>
      </c>
      <c r="EW249" s="41">
        <v>2271431.5699999998</v>
      </c>
      <c r="EX249" s="41">
        <v>900361.61</v>
      </c>
      <c r="EY249" s="41">
        <v>1081823.33</v>
      </c>
      <c r="EZ249" s="41">
        <v>849505.30440468935</v>
      </c>
      <c r="FA249" s="41">
        <v>494969.62419158086</v>
      </c>
      <c r="FB249" s="41">
        <v>497272.60590455757</v>
      </c>
      <c r="FC249" s="41">
        <v>1561388.8556642469</v>
      </c>
      <c r="FD249" s="41">
        <v>494368.62423425581</v>
      </c>
      <c r="FE249" s="41">
        <v>2594270.7910710992</v>
      </c>
      <c r="FF249" s="41">
        <v>902736.65381550393</v>
      </c>
      <c r="FG249" s="41">
        <v>569936.75237127219</v>
      </c>
      <c r="FH249" s="41">
        <v>769794.56584732956</v>
      </c>
      <c r="FI249" s="41">
        <v>2318308.0900301752</v>
      </c>
      <c r="FJ249" s="41">
        <v>916977.01596803789</v>
      </c>
      <c r="FK249" s="41">
        <v>1106134.6809156598</v>
      </c>
      <c r="FL249" s="41">
        <v>1561410.9928374363</v>
      </c>
      <c r="FM249" s="41">
        <v>1497852.9297421344</v>
      </c>
      <c r="FN249" s="41">
        <v>829643.81622074381</v>
      </c>
      <c r="FO249" s="41">
        <v>900318.94744813791</v>
      </c>
      <c r="FP249" s="41">
        <v>2284327.4465759574</v>
      </c>
      <c r="FQ249" s="41">
        <v>1555754.3650166083</v>
      </c>
    </row>
    <row r="250" spans="1:174" s="9" customFormat="1">
      <c r="A250" s="139"/>
      <c r="B250" s="139">
        <v>72</v>
      </c>
      <c r="C250" s="139" t="s">
        <v>96</v>
      </c>
      <c r="D250" s="139" t="str">
        <f t="shared" si="26"/>
        <v>72p</v>
      </c>
      <c r="E250" s="140" t="s">
        <v>97</v>
      </c>
      <c r="F250" s="141"/>
      <c r="G250" s="142"/>
      <c r="H250" s="142"/>
      <c r="I250" s="142"/>
      <c r="J250" s="142"/>
      <c r="K250" s="142"/>
      <c r="L250" s="142"/>
      <c r="M250" s="142"/>
      <c r="N250" s="142"/>
      <c r="O250" s="142"/>
      <c r="P250" s="142"/>
      <c r="Q250" s="143"/>
      <c r="R250" s="141"/>
      <c r="S250" s="142"/>
      <c r="T250" s="142"/>
      <c r="U250" s="142"/>
      <c r="V250" s="142"/>
      <c r="W250" s="142"/>
      <c r="X250" s="142"/>
      <c r="Y250" s="142"/>
      <c r="Z250" s="142"/>
      <c r="AA250" s="142"/>
      <c r="AB250" s="142"/>
      <c r="AC250" s="143"/>
      <c r="AD250" s="141"/>
      <c r="AE250" s="142"/>
      <c r="AF250" s="142"/>
      <c r="AG250" s="142"/>
      <c r="AH250" s="142"/>
      <c r="AI250" s="142"/>
      <c r="AJ250" s="142"/>
      <c r="AK250" s="142"/>
      <c r="AL250" s="142"/>
      <c r="AM250" s="142"/>
      <c r="AN250" s="142"/>
      <c r="AO250" s="143"/>
      <c r="AP250" s="141"/>
      <c r="AQ250" s="142"/>
      <c r="AR250" s="142"/>
      <c r="AS250" s="142"/>
      <c r="AT250" s="142"/>
      <c r="AU250" s="142"/>
      <c r="AV250" s="142"/>
      <c r="AW250" s="142"/>
      <c r="AX250" s="142"/>
      <c r="AY250" s="142"/>
      <c r="AZ250" s="142"/>
      <c r="BA250" s="143"/>
      <c r="BB250" s="141"/>
      <c r="BC250" s="142"/>
      <c r="BD250" s="142"/>
      <c r="BE250" s="142"/>
      <c r="BF250" s="142"/>
      <c r="BG250" s="142"/>
      <c r="BH250" s="142"/>
      <c r="BI250" s="142"/>
      <c r="BJ250" s="142"/>
      <c r="BK250" s="142"/>
      <c r="BL250" s="142"/>
      <c r="BM250" s="143"/>
      <c r="BN250" s="141"/>
      <c r="BO250" s="142"/>
      <c r="BP250" s="142"/>
      <c r="BQ250" s="142"/>
      <c r="BR250" s="142"/>
      <c r="BS250" s="142"/>
      <c r="BT250" s="142"/>
      <c r="BU250" s="142"/>
      <c r="BV250" s="142"/>
      <c r="BW250" s="142"/>
      <c r="BX250" s="142"/>
      <c r="BY250" s="143"/>
      <c r="BZ250" s="141"/>
      <c r="CA250" s="142"/>
      <c r="CB250" s="142"/>
      <c r="CC250" s="142"/>
      <c r="CD250" s="142"/>
      <c r="CE250" s="142"/>
      <c r="CF250" s="142"/>
      <c r="CG250" s="142"/>
      <c r="CH250" s="142"/>
      <c r="CI250" s="142"/>
      <c r="CJ250" s="142"/>
      <c r="CK250" s="142"/>
      <c r="CL250" s="141">
        <v>0</v>
      </c>
      <c r="CM250" s="142">
        <v>0</v>
      </c>
      <c r="CN250" s="142">
        <v>0</v>
      </c>
      <c r="CO250" s="142">
        <v>8000000</v>
      </c>
      <c r="CP250" s="142">
        <v>0</v>
      </c>
      <c r="CQ250" s="142">
        <v>0</v>
      </c>
      <c r="CR250" s="142">
        <v>0</v>
      </c>
      <c r="CS250" s="142">
        <v>0</v>
      </c>
      <c r="CT250" s="142">
        <v>0</v>
      </c>
      <c r="CU250" s="142">
        <v>0</v>
      </c>
      <c r="CV250" s="142">
        <v>0</v>
      </c>
      <c r="CW250" s="143">
        <v>0</v>
      </c>
      <c r="CX250" s="141">
        <v>416666.66666666669</v>
      </c>
      <c r="CY250" s="142">
        <v>416666.66666666669</v>
      </c>
      <c r="CZ250" s="142">
        <v>416666.66666666669</v>
      </c>
      <c r="DA250" s="142">
        <v>416666.66666666669</v>
      </c>
      <c r="DB250" s="142">
        <v>416666.66666666669</v>
      </c>
      <c r="DC250" s="142">
        <v>416666.66666666669</v>
      </c>
      <c r="DD250" s="142">
        <v>416666.66666666669</v>
      </c>
      <c r="DE250" s="142">
        <v>416666.66666666669</v>
      </c>
      <c r="DF250" s="142">
        <v>416666.66666666669</v>
      </c>
      <c r="DG250" s="142">
        <v>416666.66666666669</v>
      </c>
      <c r="DH250" s="142">
        <v>416666.66666666669</v>
      </c>
      <c r="DI250" s="143">
        <v>416666.66666666669</v>
      </c>
      <c r="DJ250" s="141"/>
      <c r="DK250" s="324"/>
      <c r="DL250" s="142"/>
      <c r="DM250" s="142"/>
      <c r="DN250" s="142"/>
      <c r="DO250" s="142"/>
      <c r="DP250" s="142"/>
      <c r="DQ250" s="142"/>
      <c r="DR250" s="142"/>
      <c r="DS250" s="142"/>
      <c r="DT250" s="142"/>
      <c r="DU250" s="143"/>
      <c r="DV250" s="340">
        <v>0</v>
      </c>
      <c r="DW250" s="340"/>
      <c r="DX250" s="340"/>
      <c r="DY250" s="340"/>
      <c r="DZ250" s="340"/>
      <c r="EA250" s="340"/>
      <c r="EB250" s="340"/>
      <c r="EC250" s="340"/>
      <c r="ED250" s="340"/>
      <c r="EE250" s="340"/>
      <c r="EF250" s="340"/>
      <c r="EG250" s="340"/>
      <c r="EH250" s="340">
        <v>0</v>
      </c>
      <c r="EI250" s="340">
        <v>0</v>
      </c>
      <c r="EJ250" s="340">
        <v>0</v>
      </c>
      <c r="EK250" s="340">
        <v>0</v>
      </c>
      <c r="EL250" s="340">
        <v>0</v>
      </c>
      <c r="EM250" s="340">
        <v>0</v>
      </c>
      <c r="EN250" s="340">
        <v>0</v>
      </c>
      <c r="EO250" s="340">
        <v>0</v>
      </c>
      <c r="EP250" s="340">
        <v>0</v>
      </c>
      <c r="EQ250" s="340">
        <v>0</v>
      </c>
      <c r="ER250" s="340">
        <v>0</v>
      </c>
      <c r="ES250" s="340">
        <v>0</v>
      </c>
      <c r="FE250" s="9">
        <v>16000000</v>
      </c>
      <c r="FF250" s="9">
        <v>500000</v>
      </c>
      <c r="FG250" s="9">
        <v>500000</v>
      </c>
      <c r="FH250" s="9">
        <v>500000</v>
      </c>
      <c r="FI250" s="9">
        <v>500000</v>
      </c>
      <c r="FJ250" s="9">
        <v>500000</v>
      </c>
      <c r="FK250" s="9">
        <v>500000</v>
      </c>
      <c r="FL250" s="9">
        <v>500000</v>
      </c>
      <c r="FM250" s="9">
        <v>500000</v>
      </c>
      <c r="FN250" s="9">
        <v>500000</v>
      </c>
      <c r="FO250" s="9">
        <v>500000</v>
      </c>
      <c r="FP250" s="9">
        <v>500000</v>
      </c>
      <c r="FQ250" s="9">
        <v>500000</v>
      </c>
    </row>
    <row r="251" spans="1:174" ht="30">
      <c r="C251" s="74">
        <v>721</v>
      </c>
      <c r="D251" s="74" t="str">
        <f t="shared" si="26"/>
        <v>7212p</v>
      </c>
      <c r="E251" s="78" t="s">
        <v>99</v>
      </c>
      <c r="F251" s="104"/>
      <c r="G251" s="105"/>
      <c r="H251" s="105"/>
      <c r="I251" s="105"/>
      <c r="J251" s="105"/>
      <c r="K251" s="105"/>
      <c r="L251" s="105"/>
      <c r="M251" s="105"/>
      <c r="N251" s="105"/>
      <c r="O251" s="105"/>
      <c r="P251" s="105"/>
      <c r="Q251" s="106"/>
      <c r="R251" s="104"/>
      <c r="S251" s="105"/>
      <c r="T251" s="105"/>
      <c r="U251" s="105"/>
      <c r="V251" s="105"/>
      <c r="W251" s="105"/>
      <c r="X251" s="105"/>
      <c r="Y251" s="105"/>
      <c r="Z251" s="105"/>
      <c r="AA251" s="105"/>
      <c r="AB251" s="105"/>
      <c r="AC251" s="106"/>
      <c r="AD251" s="104"/>
      <c r="AE251" s="105"/>
      <c r="AF251" s="105"/>
      <c r="AG251" s="105"/>
      <c r="AH251" s="105"/>
      <c r="AI251" s="105"/>
      <c r="AJ251" s="105"/>
      <c r="AK251" s="105"/>
      <c r="AL251" s="105"/>
      <c r="AM251" s="105"/>
      <c r="AN251" s="105"/>
      <c r="AO251" s="106"/>
      <c r="AP251" s="104"/>
      <c r="AQ251" s="105"/>
      <c r="AR251" s="105"/>
      <c r="AS251" s="105"/>
      <c r="AT251" s="105"/>
      <c r="AU251" s="105"/>
      <c r="AV251" s="105"/>
      <c r="AW251" s="105"/>
      <c r="AX251" s="105"/>
      <c r="AY251" s="105"/>
      <c r="AZ251" s="105"/>
      <c r="BA251" s="106"/>
      <c r="BB251" s="104"/>
      <c r="BC251" s="105"/>
      <c r="BD251" s="105"/>
      <c r="BE251" s="105"/>
      <c r="BF251" s="105"/>
      <c r="BG251" s="105"/>
      <c r="BH251" s="105"/>
      <c r="BI251" s="105"/>
      <c r="BJ251" s="105"/>
      <c r="BK251" s="105"/>
      <c r="BL251" s="105"/>
      <c r="BM251" s="106"/>
      <c r="BN251" s="104"/>
      <c r="BO251" s="105"/>
      <c r="BP251" s="105"/>
      <c r="BQ251" s="105"/>
      <c r="BR251" s="105"/>
      <c r="BS251" s="105"/>
      <c r="BT251" s="105"/>
      <c r="BU251" s="105"/>
      <c r="BV251" s="105"/>
      <c r="BW251" s="105"/>
      <c r="BX251" s="105"/>
      <c r="BY251" s="106"/>
      <c r="BZ251" s="104"/>
      <c r="CA251" s="105"/>
      <c r="CB251" s="105"/>
      <c r="CC251" s="105"/>
      <c r="CD251" s="105"/>
      <c r="CE251" s="105"/>
      <c r="CF251" s="105"/>
      <c r="CG251" s="105"/>
      <c r="CH251" s="105"/>
      <c r="CI251" s="105"/>
      <c r="CJ251" s="105"/>
      <c r="CK251" s="105"/>
      <c r="CL251" s="104"/>
      <c r="CM251" s="105"/>
      <c r="CN251" s="105"/>
      <c r="CO251" s="105"/>
      <c r="CP251" s="105"/>
      <c r="CQ251" s="105"/>
      <c r="CR251" s="105"/>
      <c r="CS251" s="105"/>
      <c r="CT251" s="105"/>
      <c r="CU251" s="105"/>
      <c r="CV251" s="105"/>
      <c r="CW251" s="106"/>
      <c r="CX251" s="104"/>
      <c r="CY251" s="105"/>
      <c r="CZ251" s="105"/>
      <c r="DA251" s="105"/>
      <c r="DB251" s="105"/>
      <c r="DC251" s="105"/>
      <c r="DD251" s="105"/>
      <c r="DE251" s="105"/>
      <c r="DF251" s="105"/>
      <c r="DG251" s="105"/>
      <c r="DH251" s="105"/>
      <c r="DI251" s="106"/>
      <c r="DJ251" s="104"/>
      <c r="DK251" s="310"/>
      <c r="DL251" s="105"/>
      <c r="DM251" s="105"/>
      <c r="DN251" s="105"/>
      <c r="DO251" s="105"/>
      <c r="DP251" s="105"/>
      <c r="DQ251" s="105"/>
      <c r="DR251" s="105"/>
      <c r="DS251" s="105"/>
      <c r="DT251" s="105"/>
      <c r="DU251" s="106"/>
      <c r="DV251" s="339"/>
      <c r="DW251" s="339"/>
      <c r="DX251" s="339"/>
      <c r="DY251" s="339"/>
      <c r="DZ251" s="339"/>
      <c r="EA251" s="339"/>
      <c r="EB251" s="339"/>
      <c r="EC251" s="339"/>
      <c r="ED251" s="339"/>
      <c r="EE251" s="339"/>
      <c r="EF251" s="339"/>
      <c r="EG251" s="339"/>
      <c r="EH251" s="339"/>
      <c r="EI251" s="337"/>
      <c r="EJ251" s="337"/>
      <c r="EK251" s="337"/>
      <c r="EL251" s="337"/>
      <c r="EM251" s="337"/>
      <c r="EN251" s="337"/>
      <c r="EO251" s="337"/>
      <c r="EP251" s="337"/>
      <c r="EQ251" s="337"/>
      <c r="ER251" s="337"/>
      <c r="ES251" s="337"/>
    </row>
    <row r="252" spans="1:174" ht="30">
      <c r="C252" s="74">
        <v>722</v>
      </c>
      <c r="D252" s="74" t="str">
        <f t="shared" si="26"/>
        <v>7222p</v>
      </c>
      <c r="E252" s="78" t="s">
        <v>101</v>
      </c>
      <c r="F252" s="104"/>
      <c r="G252" s="105"/>
      <c r="H252" s="105"/>
      <c r="I252" s="105"/>
      <c r="J252" s="105"/>
      <c r="K252" s="105"/>
      <c r="L252" s="105"/>
      <c r="M252" s="105"/>
      <c r="N252" s="105"/>
      <c r="O252" s="105"/>
      <c r="P252" s="105"/>
      <c r="Q252" s="106"/>
      <c r="R252" s="104"/>
      <c r="S252" s="105"/>
      <c r="T252" s="105"/>
      <c r="U252" s="105"/>
      <c r="V252" s="105"/>
      <c r="W252" s="105"/>
      <c r="X252" s="105"/>
      <c r="Y252" s="105"/>
      <c r="Z252" s="105"/>
      <c r="AA252" s="105"/>
      <c r="AB252" s="105"/>
      <c r="AC252" s="106"/>
      <c r="AD252" s="104"/>
      <c r="AE252" s="105"/>
      <c r="AF252" s="105"/>
      <c r="AG252" s="105"/>
      <c r="AH252" s="105"/>
      <c r="AI252" s="105"/>
      <c r="AJ252" s="105"/>
      <c r="AK252" s="105"/>
      <c r="AL252" s="105"/>
      <c r="AM252" s="105"/>
      <c r="AN252" s="105"/>
      <c r="AO252" s="106"/>
      <c r="AP252" s="104"/>
      <c r="AQ252" s="105"/>
      <c r="AR252" s="105"/>
      <c r="AS252" s="105"/>
      <c r="AT252" s="105"/>
      <c r="AU252" s="105"/>
      <c r="AV252" s="105"/>
      <c r="AW252" s="105"/>
      <c r="AX252" s="105"/>
      <c r="AY252" s="105"/>
      <c r="AZ252" s="105"/>
      <c r="BA252" s="106"/>
      <c r="BB252" s="104"/>
      <c r="BC252" s="105"/>
      <c r="BD252" s="105"/>
      <c r="BE252" s="105"/>
      <c r="BF252" s="105"/>
      <c r="BG252" s="105"/>
      <c r="BH252" s="105"/>
      <c r="BI252" s="105"/>
      <c r="BJ252" s="105"/>
      <c r="BK252" s="105"/>
      <c r="BL252" s="105"/>
      <c r="BM252" s="106"/>
      <c r="BN252" s="104"/>
      <c r="BO252" s="105"/>
      <c r="BP252" s="105"/>
      <c r="BQ252" s="105"/>
      <c r="BR252" s="105"/>
      <c r="BS252" s="105"/>
      <c r="BT252" s="105"/>
      <c r="BU252" s="105"/>
      <c r="BV252" s="105"/>
      <c r="BW252" s="105"/>
      <c r="BX252" s="105"/>
      <c r="BY252" s="106"/>
      <c r="BZ252" s="104"/>
      <c r="CA252" s="105"/>
      <c r="CB252" s="105"/>
      <c r="CC252" s="105"/>
      <c r="CD252" s="105"/>
      <c r="CE252" s="105"/>
      <c r="CF252" s="105"/>
      <c r="CG252" s="105"/>
      <c r="CH252" s="105"/>
      <c r="CI252" s="105"/>
      <c r="CJ252" s="105"/>
      <c r="CK252" s="105"/>
      <c r="CL252" s="104"/>
      <c r="CM252" s="105"/>
      <c r="CN252" s="105"/>
      <c r="CO252" s="105"/>
      <c r="CP252" s="105"/>
      <c r="CQ252" s="105"/>
      <c r="CR252" s="105"/>
      <c r="CS252" s="105"/>
      <c r="CT252" s="105"/>
      <c r="CU252" s="105"/>
      <c r="CV252" s="105"/>
      <c r="CW252" s="106"/>
      <c r="CX252" s="104"/>
      <c r="CY252" s="105"/>
      <c r="CZ252" s="105"/>
      <c r="DA252" s="105"/>
      <c r="DB252" s="105"/>
      <c r="DC252" s="105"/>
      <c r="DD252" s="105"/>
      <c r="DE252" s="105"/>
      <c r="DF252" s="105"/>
      <c r="DG252" s="105"/>
      <c r="DH252" s="105"/>
      <c r="DI252" s="106"/>
      <c r="DJ252" s="104"/>
      <c r="DK252" s="310"/>
      <c r="DL252" s="105"/>
      <c r="DM252" s="105"/>
      <c r="DN252" s="105"/>
      <c r="DO252" s="105"/>
      <c r="DP252" s="105"/>
      <c r="DQ252" s="105"/>
      <c r="DR252" s="105"/>
      <c r="DS252" s="105"/>
      <c r="DT252" s="105"/>
      <c r="DU252" s="106"/>
      <c r="DV252" s="339"/>
      <c r="DW252" s="339"/>
      <c r="DX252" s="339"/>
      <c r="DY252" s="339"/>
      <c r="DZ252" s="339"/>
      <c r="EA252" s="339"/>
      <c r="EB252" s="339"/>
      <c r="EC252" s="339"/>
      <c r="ED252" s="339"/>
      <c r="EE252" s="339"/>
      <c r="EF252" s="339"/>
      <c r="EG252" s="339"/>
      <c r="EH252" s="339"/>
      <c r="EI252" s="337"/>
      <c r="EJ252" s="337"/>
      <c r="EK252" s="337"/>
      <c r="EL252" s="337"/>
      <c r="EM252" s="337"/>
      <c r="EN252" s="337"/>
      <c r="EO252" s="337"/>
      <c r="EP252" s="337"/>
      <c r="EQ252" s="337"/>
      <c r="ER252" s="337"/>
      <c r="ES252" s="337"/>
    </row>
    <row r="253" spans="1:174" s="9" customFormat="1" ht="45">
      <c r="A253" s="139"/>
      <c r="B253" s="139">
        <v>73</v>
      </c>
      <c r="C253" s="139"/>
      <c r="D253" s="139" t="str">
        <f t="shared" si="26"/>
        <v>73p</v>
      </c>
      <c r="E253" s="140" t="s">
        <v>103</v>
      </c>
      <c r="F253" s="141"/>
      <c r="G253" s="142"/>
      <c r="H253" s="142"/>
      <c r="I253" s="142"/>
      <c r="J253" s="142"/>
      <c r="K253" s="142"/>
      <c r="L253" s="142"/>
      <c r="M253" s="142"/>
      <c r="N253" s="142"/>
      <c r="O253" s="142"/>
      <c r="P253" s="142"/>
      <c r="Q253" s="143"/>
      <c r="R253" s="141"/>
      <c r="S253" s="142"/>
      <c r="T253" s="142"/>
      <c r="U253" s="142"/>
      <c r="V253" s="142"/>
      <c r="W253" s="142"/>
      <c r="X253" s="142"/>
      <c r="Y253" s="142"/>
      <c r="Z253" s="142"/>
      <c r="AA253" s="142"/>
      <c r="AB253" s="142"/>
      <c r="AC253" s="143"/>
      <c r="AD253" s="141"/>
      <c r="AE253" s="142"/>
      <c r="AF253" s="142"/>
      <c r="AG253" s="142"/>
      <c r="AH253" s="142"/>
      <c r="AI253" s="142"/>
      <c r="AJ253" s="142"/>
      <c r="AK253" s="142"/>
      <c r="AL253" s="142"/>
      <c r="AM253" s="142"/>
      <c r="AN253" s="142"/>
      <c r="AO253" s="143"/>
      <c r="AP253" s="141"/>
      <c r="AQ253" s="142"/>
      <c r="AR253" s="142"/>
      <c r="AS253" s="142"/>
      <c r="AT253" s="142"/>
      <c r="AU253" s="142"/>
      <c r="AV253" s="142"/>
      <c r="AW253" s="142"/>
      <c r="AX253" s="142"/>
      <c r="AY253" s="142"/>
      <c r="AZ253" s="142"/>
      <c r="BA253" s="143"/>
      <c r="BB253" s="141"/>
      <c r="BC253" s="142"/>
      <c r="BD253" s="142"/>
      <c r="BE253" s="142"/>
      <c r="BF253" s="142"/>
      <c r="BG253" s="142"/>
      <c r="BH253" s="142"/>
      <c r="BI253" s="142"/>
      <c r="BJ253" s="142"/>
      <c r="BK253" s="142"/>
      <c r="BL253" s="142"/>
      <c r="BM253" s="143"/>
      <c r="BN253" s="141"/>
      <c r="BO253" s="142"/>
      <c r="BP253" s="142"/>
      <c r="BQ253" s="142"/>
      <c r="BR253" s="142"/>
      <c r="BS253" s="142"/>
      <c r="BT253" s="142"/>
      <c r="BU253" s="142"/>
      <c r="BV253" s="142"/>
      <c r="BW253" s="142"/>
      <c r="BX253" s="142"/>
      <c r="BY253" s="143"/>
      <c r="BZ253" s="141"/>
      <c r="CA253" s="142"/>
      <c r="CB253" s="142"/>
      <c r="CC253" s="142"/>
      <c r="CD253" s="142"/>
      <c r="CE253" s="142"/>
      <c r="CF253" s="142"/>
      <c r="CG253" s="142"/>
      <c r="CH253" s="142"/>
      <c r="CI253" s="142"/>
      <c r="CJ253" s="142"/>
      <c r="CK253" s="142"/>
      <c r="CL253" s="141">
        <v>559600.7769500342</v>
      </c>
      <c r="CM253" s="142">
        <v>354476.86713533319</v>
      </c>
      <c r="CN253" s="142">
        <v>385297.92814256047</v>
      </c>
      <c r="CO253" s="142">
        <v>255274.24635764034</v>
      </c>
      <c r="CP253" s="142">
        <v>249492.02995238511</v>
      </c>
      <c r="CQ253" s="142">
        <v>375486.02775821509</v>
      </c>
      <c r="CR253" s="142">
        <v>535390.30249528366</v>
      </c>
      <c r="CS253" s="142">
        <v>597926.67182852363</v>
      </c>
      <c r="CT253" s="142">
        <v>377295.10829472088</v>
      </c>
      <c r="CU253" s="142">
        <v>319944.5954149249</v>
      </c>
      <c r="CV253" s="142">
        <v>559463.96219362307</v>
      </c>
      <c r="CW253" s="143">
        <v>239411.49161934044</v>
      </c>
      <c r="CX253" s="141">
        <v>192772.11381205477</v>
      </c>
      <c r="CY253" s="142">
        <v>219000.95458843262</v>
      </c>
      <c r="CZ253" s="142">
        <v>279212.95056261157</v>
      </c>
      <c r="DA253" s="142">
        <v>278484.14214295219</v>
      </c>
      <c r="DB253" s="142">
        <v>194564.22932022985</v>
      </c>
      <c r="DC253" s="142">
        <v>305977.50152959337</v>
      </c>
      <c r="DD253" s="142">
        <v>3232893.976992269</v>
      </c>
      <c r="DE253" s="142">
        <v>546027.11320662138</v>
      </c>
      <c r="DF253" s="142">
        <v>373977.62507384352</v>
      </c>
      <c r="DG253" s="142">
        <v>572522.69594572182</v>
      </c>
      <c r="DH253" s="142">
        <v>159825.78339378684</v>
      </c>
      <c r="DI253" s="143">
        <v>691003.4005981891</v>
      </c>
      <c r="DJ253" s="141">
        <v>102742.57243539664</v>
      </c>
      <c r="DK253" s="324">
        <v>80570.77591245556</v>
      </c>
      <c r="DL253" s="142">
        <v>207943.58242626418</v>
      </c>
      <c r="DM253" s="142">
        <v>255508.97776091041</v>
      </c>
      <c r="DN253" s="142">
        <v>94657.993290660001</v>
      </c>
      <c r="DO253" s="142">
        <v>451041.3115294326</v>
      </c>
      <c r="DP253" s="142">
        <v>850260.27680842578</v>
      </c>
      <c r="DQ253" s="142">
        <v>271751.70792733377</v>
      </c>
      <c r="DR253" s="142">
        <v>299578.18186702713</v>
      </c>
      <c r="DS253" s="142">
        <v>296967.92792094528</v>
      </c>
      <c r="DT253" s="142">
        <v>830659.77314096305</v>
      </c>
      <c r="DU253" s="143">
        <v>1332064.798278471</v>
      </c>
      <c r="DV253" s="340">
        <v>253250.30057727409</v>
      </c>
      <c r="DW253" s="340">
        <v>695838.96268096345</v>
      </c>
      <c r="DX253" s="340">
        <v>349250.65446083574</v>
      </c>
      <c r="DY253" s="340">
        <v>328188.56365903834</v>
      </c>
      <c r="DZ253" s="340">
        <v>234734.25312116489</v>
      </c>
      <c r="EA253" s="340">
        <v>745592.50489778304</v>
      </c>
      <c r="EB253" s="340">
        <v>1162897.8060049608</v>
      </c>
      <c r="EC253" s="340">
        <v>314798.40965867613</v>
      </c>
      <c r="ED253" s="340">
        <v>306801.39412826992</v>
      </c>
      <c r="EE253" s="340">
        <v>407546.83241463639</v>
      </c>
      <c r="EF253" s="340">
        <v>761665.66094479046</v>
      </c>
      <c r="EG253" s="340">
        <v>1818172.3466734623</v>
      </c>
      <c r="EH253" s="340">
        <v>183698.17865459234</v>
      </c>
      <c r="EI253" s="338">
        <v>102035.58643931696</v>
      </c>
      <c r="EJ253" s="338">
        <v>148096.29167512842</v>
      </c>
      <c r="EK253" s="338">
        <v>127767.63759506466</v>
      </c>
      <c r="EL253" s="338">
        <v>1142721.3076513549</v>
      </c>
      <c r="EM253" s="338">
        <v>701618.42572295177</v>
      </c>
      <c r="EN253" s="338">
        <v>104750.01912924652</v>
      </c>
      <c r="EO253" s="338">
        <v>98423.786607340022</v>
      </c>
      <c r="EP253" s="338">
        <v>166546.28014151528</v>
      </c>
      <c r="EQ253" s="338">
        <v>280543.43877720588</v>
      </c>
      <c r="ER253" s="338">
        <v>972014.9027765803</v>
      </c>
      <c r="ES253" s="338">
        <v>1282367.813650754</v>
      </c>
      <c r="ET253" s="9">
        <v>172043.05</v>
      </c>
      <c r="EU253" s="9">
        <v>78777.210000000006</v>
      </c>
      <c r="EV253" s="9">
        <v>195694.06</v>
      </c>
      <c r="EW253" s="9">
        <v>433978.03</v>
      </c>
      <c r="EX253" s="9">
        <v>1090667.1299999999</v>
      </c>
      <c r="EY253" s="9">
        <v>2374577.77</v>
      </c>
      <c r="EZ253" s="9">
        <v>478781.26200871647</v>
      </c>
      <c r="FA253" s="9">
        <v>135623.91601735391</v>
      </c>
      <c r="FB253" s="9">
        <v>165878.65208433714</v>
      </c>
      <c r="FC253" s="9">
        <v>490320.35892417241</v>
      </c>
      <c r="FD253" s="9">
        <v>785775.49666312477</v>
      </c>
      <c r="FE253" s="9">
        <v>860197.30493980495</v>
      </c>
      <c r="FF253" s="9">
        <v>122332.2402857355</v>
      </c>
      <c r="FG253" s="9">
        <v>56015.006608868236</v>
      </c>
      <c r="FH253" s="9">
        <v>139149.43248455049</v>
      </c>
      <c r="FI253" s="9">
        <v>315693.23519635049</v>
      </c>
      <c r="FJ253" s="9">
        <v>775525.38983070524</v>
      </c>
      <c r="FK253" s="9">
        <v>1688457.7339032646</v>
      </c>
      <c r="FL253" s="9">
        <v>126661.80329058008</v>
      </c>
      <c r="FM253" s="9">
        <v>104377.85625098775</v>
      </c>
      <c r="FN253" s="9">
        <v>644991.41029727901</v>
      </c>
      <c r="FO253" s="9">
        <v>373666.68197151314</v>
      </c>
      <c r="FP253" s="9">
        <v>3007848.3296865965</v>
      </c>
      <c r="FQ253" s="9">
        <v>512189.13373121392</v>
      </c>
    </row>
    <row r="254" spans="1:174">
      <c r="B254" s="74" t="s">
        <v>96</v>
      </c>
      <c r="C254" s="74">
        <v>731</v>
      </c>
      <c r="D254" s="74" t="str">
        <f t="shared" si="26"/>
        <v>7311p</v>
      </c>
      <c r="E254" s="78" t="s">
        <v>105</v>
      </c>
      <c r="F254" s="104"/>
      <c r="G254" s="105"/>
      <c r="H254" s="105"/>
      <c r="I254" s="105"/>
      <c r="J254" s="105"/>
      <c r="K254" s="105"/>
      <c r="L254" s="105"/>
      <c r="M254" s="105"/>
      <c r="N254" s="105"/>
      <c r="O254" s="105"/>
      <c r="P254" s="105"/>
      <c r="Q254" s="106"/>
      <c r="R254" s="104"/>
      <c r="S254" s="105"/>
      <c r="T254" s="105"/>
      <c r="U254" s="105"/>
      <c r="V254" s="105"/>
      <c r="W254" s="105"/>
      <c r="X254" s="105"/>
      <c r="Y254" s="105"/>
      <c r="Z254" s="105"/>
      <c r="AA254" s="105"/>
      <c r="AB254" s="105"/>
      <c r="AC254" s="106"/>
      <c r="AD254" s="104"/>
      <c r="AE254" s="105"/>
      <c r="AF254" s="105"/>
      <c r="AG254" s="105"/>
      <c r="AH254" s="105"/>
      <c r="AI254" s="105"/>
      <c r="AJ254" s="105"/>
      <c r="AK254" s="105"/>
      <c r="AL254" s="105"/>
      <c r="AM254" s="105"/>
      <c r="AN254" s="105"/>
      <c r="AO254" s="106"/>
      <c r="AP254" s="104"/>
      <c r="AQ254" s="105"/>
      <c r="AR254" s="105"/>
      <c r="AS254" s="105"/>
      <c r="AT254" s="105"/>
      <c r="AU254" s="105"/>
      <c r="AV254" s="105"/>
      <c r="AW254" s="105"/>
      <c r="AX254" s="105"/>
      <c r="AY254" s="105"/>
      <c r="AZ254" s="105"/>
      <c r="BA254" s="106"/>
      <c r="BB254" s="104"/>
      <c r="BC254" s="105"/>
      <c r="BD254" s="105"/>
      <c r="BE254" s="105"/>
      <c r="BF254" s="105"/>
      <c r="BG254" s="105"/>
      <c r="BH254" s="105"/>
      <c r="BI254" s="105"/>
      <c r="BJ254" s="105"/>
      <c r="BK254" s="105"/>
      <c r="BL254" s="105"/>
      <c r="BM254" s="106"/>
      <c r="BN254" s="104"/>
      <c r="BO254" s="105"/>
      <c r="BP254" s="105"/>
      <c r="BQ254" s="105"/>
      <c r="BR254" s="105"/>
      <c r="BS254" s="105"/>
      <c r="BT254" s="105"/>
      <c r="BU254" s="105"/>
      <c r="BV254" s="105"/>
      <c r="BW254" s="105"/>
      <c r="BX254" s="105"/>
      <c r="BY254" s="106"/>
      <c r="BZ254" s="104"/>
      <c r="CA254" s="105"/>
      <c r="CB254" s="105"/>
      <c r="CC254" s="105"/>
      <c r="CD254" s="105"/>
      <c r="CE254" s="105"/>
      <c r="CF254" s="105"/>
      <c r="CG254" s="105"/>
      <c r="CH254" s="105"/>
      <c r="CI254" s="105"/>
      <c r="CJ254" s="105"/>
      <c r="CK254" s="105"/>
      <c r="CL254" s="104"/>
      <c r="CM254" s="105"/>
      <c r="CN254" s="105"/>
      <c r="CO254" s="105"/>
      <c r="CP254" s="105"/>
      <c r="CQ254" s="105"/>
      <c r="CR254" s="105"/>
      <c r="CS254" s="105"/>
      <c r="CT254" s="105"/>
      <c r="CU254" s="105"/>
      <c r="CV254" s="105"/>
      <c r="CW254" s="106"/>
      <c r="CX254" s="104"/>
      <c r="CY254" s="105"/>
      <c r="CZ254" s="105"/>
      <c r="DA254" s="105"/>
      <c r="DB254" s="105"/>
      <c r="DC254" s="105"/>
      <c r="DD254" s="105"/>
      <c r="DE254" s="105"/>
      <c r="DF254" s="105"/>
      <c r="DG254" s="105"/>
      <c r="DH254" s="105"/>
      <c r="DI254" s="106"/>
      <c r="DJ254" s="104">
        <v>0</v>
      </c>
      <c r="DK254" s="310">
        <v>0</v>
      </c>
      <c r="DL254" s="105">
        <v>0</v>
      </c>
      <c r="DM254" s="105">
        <v>0</v>
      </c>
      <c r="DN254" s="105">
        <v>0</v>
      </c>
      <c r="DO254" s="105">
        <v>0</v>
      </c>
      <c r="DP254" s="105">
        <v>0</v>
      </c>
      <c r="DQ254" s="105">
        <v>0</v>
      </c>
      <c r="DR254" s="105">
        <v>0</v>
      </c>
      <c r="DS254" s="105">
        <v>0</v>
      </c>
      <c r="DT254" s="105">
        <v>0</v>
      </c>
      <c r="DU254" s="106">
        <v>0</v>
      </c>
      <c r="DV254" s="339"/>
      <c r="DW254" s="339"/>
      <c r="DX254" s="339"/>
      <c r="DY254" s="339"/>
      <c r="DZ254" s="339"/>
      <c r="EA254" s="339"/>
      <c r="EB254" s="339"/>
      <c r="EC254" s="339"/>
      <c r="ED254" s="339"/>
      <c r="EE254" s="339"/>
      <c r="EF254" s="339"/>
      <c r="EG254" s="339"/>
      <c r="EH254" s="339"/>
      <c r="EI254" s="337"/>
      <c r="EJ254" s="337"/>
      <c r="EK254" s="337"/>
      <c r="EL254" s="337"/>
      <c r="EM254" s="337"/>
      <c r="EN254" s="337"/>
      <c r="EO254" s="337"/>
      <c r="EP254" s="337"/>
      <c r="EQ254" s="337"/>
      <c r="ER254" s="337"/>
      <c r="ES254" s="337"/>
      <c r="ET254" s="9">
        <v>172043.05</v>
      </c>
      <c r="EU254" s="9">
        <v>78777.210000000006</v>
      </c>
      <c r="EV254" s="9">
        <v>195694.06</v>
      </c>
      <c r="EW254" s="9">
        <v>433978.03</v>
      </c>
      <c r="EX254" s="9">
        <v>1090667.1299999999</v>
      </c>
      <c r="EY254" s="9">
        <v>2374577.77</v>
      </c>
      <c r="EZ254" s="9">
        <v>478781.26200871647</v>
      </c>
      <c r="FA254" s="9">
        <v>135623.91601735391</v>
      </c>
      <c r="FB254" s="9">
        <v>165878.65208433714</v>
      </c>
      <c r="FC254" s="9">
        <v>490320.35892417241</v>
      </c>
      <c r="FD254" s="9">
        <v>785775.49666312477</v>
      </c>
      <c r="FE254" s="9">
        <v>860197.30493980495</v>
      </c>
      <c r="FF254" s="41">
        <v>122332.2402857355</v>
      </c>
      <c r="FG254" s="41">
        <v>56015.006608868236</v>
      </c>
      <c r="FH254" s="41">
        <v>139149.43248455049</v>
      </c>
      <c r="FI254" s="41">
        <v>315693.23519635049</v>
      </c>
      <c r="FJ254" s="41">
        <v>775525.38983070524</v>
      </c>
      <c r="FK254" s="41">
        <v>1688457.7339032646</v>
      </c>
      <c r="FL254" s="41">
        <v>126661.80329058008</v>
      </c>
      <c r="FM254" s="41">
        <v>104377.85625098775</v>
      </c>
      <c r="FN254" s="41">
        <v>644991.41029727901</v>
      </c>
      <c r="FO254" s="41">
        <v>373666.68197151314</v>
      </c>
      <c r="FP254" s="41">
        <v>3007848.3296865965</v>
      </c>
      <c r="FQ254" s="41">
        <v>512189.13373121392</v>
      </c>
    </row>
    <row r="255" spans="1:174" ht="30">
      <c r="C255" s="74">
        <v>732</v>
      </c>
      <c r="D255" s="74" t="str">
        <f t="shared" si="26"/>
        <v>7321p</v>
      </c>
      <c r="E255" s="78" t="s">
        <v>107</v>
      </c>
      <c r="F255" s="104"/>
      <c r="G255" s="105"/>
      <c r="H255" s="105"/>
      <c r="I255" s="105"/>
      <c r="J255" s="105"/>
      <c r="K255" s="105"/>
      <c r="L255" s="105"/>
      <c r="M255" s="105"/>
      <c r="N255" s="105"/>
      <c r="O255" s="105"/>
      <c r="P255" s="105"/>
      <c r="Q255" s="106"/>
      <c r="R255" s="104"/>
      <c r="S255" s="105"/>
      <c r="T255" s="105"/>
      <c r="U255" s="105"/>
      <c r="V255" s="105"/>
      <c r="W255" s="105"/>
      <c r="X255" s="105"/>
      <c r="Y255" s="105"/>
      <c r="Z255" s="105"/>
      <c r="AA255" s="105"/>
      <c r="AB255" s="105"/>
      <c r="AC255" s="106"/>
      <c r="AD255" s="104"/>
      <c r="AE255" s="105"/>
      <c r="AF255" s="105"/>
      <c r="AG255" s="105"/>
      <c r="AH255" s="105"/>
      <c r="AI255" s="105"/>
      <c r="AJ255" s="105"/>
      <c r="AK255" s="105"/>
      <c r="AL255" s="105"/>
      <c r="AM255" s="105"/>
      <c r="AN255" s="105"/>
      <c r="AO255" s="106"/>
      <c r="AP255" s="104"/>
      <c r="AQ255" s="105"/>
      <c r="AR255" s="105"/>
      <c r="AS255" s="105"/>
      <c r="AT255" s="105"/>
      <c r="AU255" s="105"/>
      <c r="AV255" s="105"/>
      <c r="AW255" s="105"/>
      <c r="AX255" s="105"/>
      <c r="AY255" s="105"/>
      <c r="AZ255" s="105"/>
      <c r="BA255" s="106"/>
      <c r="BB255" s="104"/>
      <c r="BC255" s="105"/>
      <c r="BD255" s="105"/>
      <c r="BE255" s="105"/>
      <c r="BF255" s="105"/>
      <c r="BG255" s="105"/>
      <c r="BH255" s="105"/>
      <c r="BI255" s="105"/>
      <c r="BJ255" s="105"/>
      <c r="BK255" s="105"/>
      <c r="BL255" s="105"/>
      <c r="BM255" s="106"/>
      <c r="BN255" s="104"/>
      <c r="BO255" s="105"/>
      <c r="BP255" s="105"/>
      <c r="BQ255" s="105"/>
      <c r="BR255" s="105"/>
      <c r="BS255" s="105"/>
      <c r="BT255" s="105"/>
      <c r="BU255" s="105"/>
      <c r="BV255" s="105"/>
      <c r="BW255" s="105"/>
      <c r="BX255" s="105"/>
      <c r="BY255" s="106"/>
      <c r="BZ255" s="104"/>
      <c r="CA255" s="105"/>
      <c r="CB255" s="105"/>
      <c r="CC255" s="105"/>
      <c r="CD255" s="105"/>
      <c r="CE255" s="105"/>
      <c r="CF255" s="105"/>
      <c r="CG255" s="105"/>
      <c r="CH255" s="105"/>
      <c r="CI255" s="105"/>
      <c r="CJ255" s="105"/>
      <c r="CK255" s="105"/>
      <c r="CL255" s="104"/>
      <c r="CM255" s="105"/>
      <c r="CN255" s="105"/>
      <c r="CO255" s="105"/>
      <c r="CP255" s="105"/>
      <c r="CQ255" s="105"/>
      <c r="CR255" s="105"/>
      <c r="CS255" s="105"/>
      <c r="CT255" s="105"/>
      <c r="CU255" s="105"/>
      <c r="CV255" s="105"/>
      <c r="CW255" s="106"/>
      <c r="CX255" s="104"/>
      <c r="CY255" s="105"/>
      <c r="CZ255" s="105"/>
      <c r="DA255" s="105"/>
      <c r="DB255" s="105"/>
      <c r="DC255" s="105"/>
      <c r="DD255" s="105"/>
      <c r="DE255" s="105"/>
      <c r="DF255" s="105"/>
      <c r="DG255" s="105"/>
      <c r="DH255" s="105"/>
      <c r="DI255" s="106"/>
      <c r="DJ255" s="104">
        <v>0</v>
      </c>
      <c r="DK255" s="310">
        <v>0</v>
      </c>
      <c r="DL255" s="105">
        <v>0</v>
      </c>
      <c r="DM255" s="105">
        <v>0</v>
      </c>
      <c r="DN255" s="105">
        <v>0</v>
      </c>
      <c r="DO255" s="105">
        <v>0</v>
      </c>
      <c r="DP255" s="105">
        <v>0</v>
      </c>
      <c r="DQ255" s="105">
        <v>0</v>
      </c>
      <c r="DR255" s="105">
        <v>0</v>
      </c>
      <c r="DS255" s="105">
        <v>0</v>
      </c>
      <c r="DT255" s="105">
        <v>0</v>
      </c>
      <c r="DU255" s="106">
        <v>0</v>
      </c>
      <c r="DV255" s="339"/>
      <c r="DW255" s="339"/>
      <c r="DX255" s="339"/>
      <c r="DY255" s="339"/>
      <c r="DZ255" s="339"/>
      <c r="EA255" s="339"/>
      <c r="EB255" s="339"/>
      <c r="EC255" s="339"/>
      <c r="ED255" s="339"/>
      <c r="EE255" s="339"/>
      <c r="EF255" s="339"/>
      <c r="EG255" s="339"/>
      <c r="EH255" s="339"/>
      <c r="EI255" s="337"/>
      <c r="EJ255" s="337"/>
      <c r="EK255" s="337"/>
      <c r="EL255" s="337"/>
      <c r="EM255" s="337"/>
      <c r="EN255" s="337"/>
      <c r="EO255" s="337"/>
      <c r="EP255" s="337"/>
      <c r="EQ255" s="337"/>
      <c r="ER255" s="337"/>
      <c r="ES255" s="337"/>
    </row>
    <row r="256" spans="1:174" s="9" customFormat="1">
      <c r="A256" s="139"/>
      <c r="B256" s="139">
        <v>74</v>
      </c>
      <c r="C256" s="139" t="s">
        <v>96</v>
      </c>
      <c r="D256" s="139" t="str">
        <f t="shared" si="26"/>
        <v>74p</v>
      </c>
      <c r="E256" s="140" t="s">
        <v>109</v>
      </c>
      <c r="F256" s="141"/>
      <c r="G256" s="142"/>
      <c r="H256" s="142"/>
      <c r="I256" s="142"/>
      <c r="J256" s="142"/>
      <c r="K256" s="142"/>
      <c r="L256" s="142"/>
      <c r="M256" s="142"/>
      <c r="N256" s="142"/>
      <c r="O256" s="142"/>
      <c r="P256" s="142"/>
      <c r="Q256" s="143"/>
      <c r="R256" s="141"/>
      <c r="S256" s="142"/>
      <c r="T256" s="142"/>
      <c r="U256" s="142"/>
      <c r="V256" s="142"/>
      <c r="W256" s="142"/>
      <c r="X256" s="142"/>
      <c r="Y256" s="142"/>
      <c r="Z256" s="142"/>
      <c r="AA256" s="142"/>
      <c r="AB256" s="142"/>
      <c r="AC256" s="143"/>
      <c r="AD256" s="141"/>
      <c r="AE256" s="142"/>
      <c r="AF256" s="142"/>
      <c r="AG256" s="142"/>
      <c r="AH256" s="142"/>
      <c r="AI256" s="142"/>
      <c r="AJ256" s="142"/>
      <c r="AK256" s="142"/>
      <c r="AL256" s="142"/>
      <c r="AM256" s="142"/>
      <c r="AN256" s="142"/>
      <c r="AO256" s="143"/>
      <c r="AP256" s="141"/>
      <c r="AQ256" s="142"/>
      <c r="AR256" s="142"/>
      <c r="AS256" s="142"/>
      <c r="AT256" s="142"/>
      <c r="AU256" s="142"/>
      <c r="AV256" s="142"/>
      <c r="AW256" s="142"/>
      <c r="AX256" s="142"/>
      <c r="AY256" s="142"/>
      <c r="AZ256" s="142"/>
      <c r="BA256" s="143"/>
      <c r="BB256" s="141"/>
      <c r="BC256" s="142"/>
      <c r="BD256" s="142"/>
      <c r="BE256" s="142"/>
      <c r="BF256" s="142"/>
      <c r="BG256" s="142"/>
      <c r="BH256" s="142"/>
      <c r="BI256" s="142"/>
      <c r="BJ256" s="142"/>
      <c r="BK256" s="142"/>
      <c r="BL256" s="142"/>
      <c r="BM256" s="143"/>
      <c r="BN256" s="141"/>
      <c r="BO256" s="142"/>
      <c r="BP256" s="142"/>
      <c r="BQ256" s="142"/>
      <c r="BR256" s="142"/>
      <c r="BS256" s="142"/>
      <c r="BT256" s="142"/>
      <c r="BU256" s="142"/>
      <c r="BV256" s="142"/>
      <c r="BW256" s="142"/>
      <c r="BX256" s="142"/>
      <c r="BY256" s="143"/>
      <c r="BZ256" s="141"/>
      <c r="CA256" s="142"/>
      <c r="CB256" s="142"/>
      <c r="CC256" s="142"/>
      <c r="CD256" s="142"/>
      <c r="CE256" s="142"/>
      <c r="CF256" s="142"/>
      <c r="CG256" s="142"/>
      <c r="CH256" s="142"/>
      <c r="CI256" s="142"/>
      <c r="CJ256" s="142"/>
      <c r="CK256" s="142"/>
      <c r="CL256" s="141">
        <v>0</v>
      </c>
      <c r="CM256" s="142">
        <v>0</v>
      </c>
      <c r="CN256" s="142">
        <v>0</v>
      </c>
      <c r="CO256" s="142">
        <v>0</v>
      </c>
      <c r="CP256" s="142">
        <v>0</v>
      </c>
      <c r="CQ256" s="142">
        <v>0</v>
      </c>
      <c r="CR256" s="142">
        <v>0</v>
      </c>
      <c r="CS256" s="142">
        <v>0</v>
      </c>
      <c r="CT256" s="142">
        <v>0</v>
      </c>
      <c r="CU256" s="142">
        <v>0</v>
      </c>
      <c r="CV256" s="142">
        <v>0</v>
      </c>
      <c r="CW256" s="143">
        <v>0</v>
      </c>
      <c r="CX256" s="141">
        <v>666666.66666666663</v>
      </c>
      <c r="CY256" s="142">
        <v>666666.66666666663</v>
      </c>
      <c r="CZ256" s="142">
        <v>666666.66666666663</v>
      </c>
      <c r="DA256" s="142">
        <v>666666.66666666663</v>
      </c>
      <c r="DB256" s="142">
        <v>666666.66666666663</v>
      </c>
      <c r="DC256" s="142">
        <v>666666.66666666663</v>
      </c>
      <c r="DD256" s="142">
        <v>666666.66666666663</v>
      </c>
      <c r="DE256" s="142">
        <v>666666.66666666663</v>
      </c>
      <c r="DF256" s="142">
        <v>666666.66666666663</v>
      </c>
      <c r="DG256" s="142">
        <v>666666.66666666663</v>
      </c>
      <c r="DH256" s="142">
        <v>666666.66666666663</v>
      </c>
      <c r="DI256" s="143">
        <v>666666.66666666663</v>
      </c>
      <c r="DJ256" s="141">
        <v>151870.61020172067</v>
      </c>
      <c r="DK256" s="324">
        <v>759284.21401818644</v>
      </c>
      <c r="DL256" s="142">
        <v>232686.29412273181</v>
      </c>
      <c r="DM256" s="142">
        <v>680176.81394201145</v>
      </c>
      <c r="DN256" s="142">
        <v>334566.54127297708</v>
      </c>
      <c r="DO256" s="142">
        <v>290134.08358243544</v>
      </c>
      <c r="DP256" s="142">
        <v>384254.59140583908</v>
      </c>
      <c r="DQ256" s="142">
        <v>311193.36925083847</v>
      </c>
      <c r="DR256" s="142">
        <v>574859.18368163658</v>
      </c>
      <c r="DS256" s="142">
        <v>752410.21529335005</v>
      </c>
      <c r="DT256" s="142">
        <v>963792.40888977866</v>
      </c>
      <c r="DU256" s="143">
        <v>1156891.4845592449</v>
      </c>
      <c r="DV256" s="340">
        <v>878692.97446426435</v>
      </c>
      <c r="DW256" s="340">
        <v>1757032.3136169473</v>
      </c>
      <c r="DX256" s="340">
        <v>1641296.3253875526</v>
      </c>
      <c r="DY256" s="340">
        <v>2057251.9562577028</v>
      </c>
      <c r="DZ256" s="340">
        <v>1165798.2124013356</v>
      </c>
      <c r="EA256" s="340">
        <v>1626226.367012884</v>
      </c>
      <c r="EB256" s="340">
        <v>2268437.1611972838</v>
      </c>
      <c r="EC256" s="340">
        <v>1088287.2617470617</v>
      </c>
      <c r="ED256" s="340">
        <v>2354336.3073598729</v>
      </c>
      <c r="EE256" s="340">
        <v>3603761.2068113876</v>
      </c>
      <c r="EF256" s="340">
        <v>3267998.0201318627</v>
      </c>
      <c r="EG256" s="340">
        <v>7546095.2223542193</v>
      </c>
      <c r="EH256" s="340">
        <v>547322.26784047682</v>
      </c>
      <c r="EI256" s="338">
        <v>467022.50625958334</v>
      </c>
      <c r="EJ256" s="338">
        <v>2218647.0372368339</v>
      </c>
      <c r="EK256" s="338">
        <v>1658251.9080133145</v>
      </c>
      <c r="EL256" s="338">
        <v>2940231.9146968834</v>
      </c>
      <c r="EM256" s="338">
        <v>3480111.7653140961</v>
      </c>
      <c r="EN256" s="338">
        <v>1506547.2713743269</v>
      </c>
      <c r="EO256" s="338">
        <v>1860592.1593926547</v>
      </c>
      <c r="EP256" s="338">
        <v>4235813.5165702263</v>
      </c>
      <c r="EQ256" s="338">
        <v>3997546.8172499253</v>
      </c>
      <c r="ER256" s="338">
        <v>4745750.1562713273</v>
      </c>
      <c r="ES256" s="338">
        <v>7542162.679780351</v>
      </c>
      <c r="ET256" s="9">
        <v>1518621.66</v>
      </c>
      <c r="EU256" s="9">
        <v>776556.18</v>
      </c>
      <c r="EV256" s="9">
        <v>1210159.24</v>
      </c>
      <c r="EW256" s="9">
        <v>8493510.6400000006</v>
      </c>
      <c r="EX256" s="9">
        <v>1746477.29</v>
      </c>
      <c r="EY256" s="9">
        <v>1532517.83</v>
      </c>
      <c r="EZ256" s="9">
        <v>2435550.5406138748</v>
      </c>
      <c r="FA256" s="9">
        <v>570671.53597611003</v>
      </c>
      <c r="FB256" s="9">
        <v>1353198.8801805205</v>
      </c>
      <c r="FC256" s="9">
        <v>2470225.2025423776</v>
      </c>
      <c r="FD256" s="9">
        <v>2112933.3732640138</v>
      </c>
      <c r="FE256" s="9">
        <v>7307967.0482751997</v>
      </c>
      <c r="FF256" s="9">
        <v>13900267.095136527</v>
      </c>
      <c r="FG256" s="9">
        <v>1483068.7561633477</v>
      </c>
      <c r="FH256" s="9">
        <v>2311164.8648863789</v>
      </c>
      <c r="FI256" s="9">
        <v>3220925.9094750378</v>
      </c>
      <c r="FJ256" s="9">
        <v>3335426.2947824779</v>
      </c>
      <c r="FK256" s="9">
        <v>2930185.4845741447</v>
      </c>
      <c r="FL256" s="9">
        <v>1487222.9580633398</v>
      </c>
      <c r="FM256" s="9">
        <v>1494727.7085961688</v>
      </c>
      <c r="FN256" s="9">
        <v>1256927.0639557138</v>
      </c>
      <c r="FO256" s="9">
        <v>2914661.9432842401</v>
      </c>
      <c r="FP256" s="9">
        <v>9560814.8118033875</v>
      </c>
      <c r="FQ256" s="9">
        <v>7504607.1092792293</v>
      </c>
    </row>
    <row r="257" spans="1:174">
      <c r="C257" s="74">
        <v>741</v>
      </c>
      <c r="D257" s="74" t="str">
        <f t="shared" si="26"/>
        <v>7411p</v>
      </c>
      <c r="E257" s="78" t="s">
        <v>111</v>
      </c>
      <c r="F257" s="104"/>
      <c r="G257" s="105"/>
      <c r="H257" s="105"/>
      <c r="I257" s="105"/>
      <c r="J257" s="105"/>
      <c r="K257" s="105"/>
      <c r="L257" s="105"/>
      <c r="M257" s="105"/>
      <c r="N257" s="105"/>
      <c r="O257" s="105"/>
      <c r="P257" s="105"/>
      <c r="Q257" s="106"/>
      <c r="R257" s="104"/>
      <c r="S257" s="105"/>
      <c r="T257" s="105"/>
      <c r="U257" s="105"/>
      <c r="V257" s="105"/>
      <c r="W257" s="105"/>
      <c r="X257" s="105"/>
      <c r="Y257" s="105"/>
      <c r="Z257" s="105"/>
      <c r="AA257" s="105"/>
      <c r="AB257" s="105"/>
      <c r="AC257" s="106"/>
      <c r="AD257" s="104"/>
      <c r="AE257" s="105"/>
      <c r="AF257" s="105"/>
      <c r="AG257" s="105"/>
      <c r="AH257" s="105"/>
      <c r="AI257" s="105"/>
      <c r="AJ257" s="105"/>
      <c r="AK257" s="105"/>
      <c r="AL257" s="105"/>
      <c r="AM257" s="105"/>
      <c r="AN257" s="105"/>
      <c r="AO257" s="106"/>
      <c r="AP257" s="104"/>
      <c r="AQ257" s="105"/>
      <c r="AR257" s="105"/>
      <c r="AS257" s="105"/>
      <c r="AT257" s="105"/>
      <c r="AU257" s="105"/>
      <c r="AV257" s="105"/>
      <c r="AW257" s="105"/>
      <c r="AX257" s="105"/>
      <c r="AY257" s="105"/>
      <c r="AZ257" s="105"/>
      <c r="BA257" s="106"/>
      <c r="BB257" s="104"/>
      <c r="BC257" s="105"/>
      <c r="BD257" s="105"/>
      <c r="BE257" s="105"/>
      <c r="BF257" s="105"/>
      <c r="BG257" s="105"/>
      <c r="BH257" s="105"/>
      <c r="BI257" s="105"/>
      <c r="BJ257" s="105"/>
      <c r="BK257" s="105"/>
      <c r="BL257" s="105"/>
      <c r="BM257" s="106"/>
      <c r="BN257" s="104"/>
      <c r="BO257" s="105"/>
      <c r="BP257" s="105"/>
      <c r="BQ257" s="105"/>
      <c r="BR257" s="105"/>
      <c r="BS257" s="105"/>
      <c r="BT257" s="105"/>
      <c r="BU257" s="105"/>
      <c r="BV257" s="105"/>
      <c r="BW257" s="105"/>
      <c r="BX257" s="105"/>
      <c r="BY257" s="106"/>
      <c r="BZ257" s="104"/>
      <c r="CA257" s="105"/>
      <c r="CB257" s="105"/>
      <c r="CC257" s="105"/>
      <c r="CD257" s="105"/>
      <c r="CE257" s="105"/>
      <c r="CF257" s="105"/>
      <c r="CG257" s="105"/>
      <c r="CH257" s="105"/>
      <c r="CI257" s="105"/>
      <c r="CJ257" s="105"/>
      <c r="CK257" s="105"/>
      <c r="CL257" s="104"/>
      <c r="CM257" s="105"/>
      <c r="CN257" s="105"/>
      <c r="CO257" s="105"/>
      <c r="CP257" s="105"/>
      <c r="CQ257" s="105"/>
      <c r="CR257" s="105"/>
      <c r="CS257" s="105"/>
      <c r="CT257" s="105"/>
      <c r="CU257" s="105"/>
      <c r="CV257" s="105"/>
      <c r="CW257" s="106"/>
      <c r="CX257" s="309"/>
      <c r="CY257" s="310"/>
      <c r="CZ257" s="310"/>
      <c r="DA257" s="310"/>
      <c r="DB257" s="310"/>
      <c r="DC257" s="310"/>
      <c r="DD257" s="310"/>
      <c r="DE257" s="310"/>
      <c r="DF257" s="310"/>
      <c r="DG257" s="310"/>
      <c r="DH257" s="310"/>
      <c r="DI257" s="311"/>
      <c r="DJ257" s="104">
        <v>0</v>
      </c>
      <c r="DK257" s="310">
        <v>0</v>
      </c>
      <c r="DL257" s="105">
        <v>0</v>
      </c>
      <c r="DM257" s="105">
        <v>0</v>
      </c>
      <c r="DN257" s="105">
        <v>0</v>
      </c>
      <c r="DO257" s="105">
        <v>0</v>
      </c>
      <c r="DP257" s="105">
        <v>0</v>
      </c>
      <c r="DQ257" s="105">
        <v>0</v>
      </c>
      <c r="DR257" s="105">
        <v>0</v>
      </c>
      <c r="DS257" s="105">
        <v>0</v>
      </c>
      <c r="DT257" s="105">
        <v>0</v>
      </c>
      <c r="DU257" s="106">
        <v>0</v>
      </c>
      <c r="DV257" s="339"/>
      <c r="DW257" s="339"/>
      <c r="DX257" s="339"/>
      <c r="DY257" s="339"/>
      <c r="DZ257" s="339"/>
      <c r="EA257" s="339"/>
      <c r="EB257" s="339"/>
      <c r="EC257" s="339"/>
      <c r="ED257" s="339"/>
      <c r="EE257" s="339"/>
      <c r="EF257" s="339"/>
      <c r="EG257" s="339"/>
      <c r="EH257" s="306"/>
      <c r="ET257" s="9">
        <v>1518621.66</v>
      </c>
      <c r="EU257" s="9">
        <v>776556.18</v>
      </c>
      <c r="EV257" s="9">
        <v>1210159.24</v>
      </c>
      <c r="EW257" s="9">
        <v>8493510.6400000006</v>
      </c>
      <c r="EX257" s="9">
        <v>1746477.29</v>
      </c>
      <c r="EY257" s="9">
        <v>1532517.83</v>
      </c>
      <c r="EZ257" s="9">
        <v>2435550.5406138748</v>
      </c>
      <c r="FA257" s="9">
        <v>570671.53597611003</v>
      </c>
      <c r="FB257" s="9">
        <v>1353198.8801805205</v>
      </c>
      <c r="FC257" s="9">
        <v>2470225.2025423776</v>
      </c>
      <c r="FD257" s="9">
        <v>2112933.3732640138</v>
      </c>
      <c r="FE257" s="9">
        <v>7307967.0482751997</v>
      </c>
      <c r="FF257" s="41">
        <v>13900267.095136527</v>
      </c>
      <c r="FG257" s="41">
        <v>1483068.7561633477</v>
      </c>
      <c r="FH257" s="41">
        <v>2311164.8648863789</v>
      </c>
      <c r="FI257" s="41">
        <v>3220925.9094750378</v>
      </c>
      <c r="FJ257" s="41">
        <v>3335426.2947824779</v>
      </c>
      <c r="FK257" s="41">
        <v>2930185.4845741447</v>
      </c>
      <c r="FL257" s="41">
        <v>1487222.9580633398</v>
      </c>
      <c r="FM257" s="41">
        <v>1494727.7085961688</v>
      </c>
      <c r="FN257" s="41">
        <v>1256927.0639557138</v>
      </c>
      <c r="FO257" s="41">
        <v>2914661.9432842401</v>
      </c>
      <c r="FP257" s="41">
        <v>9560814.8118033875</v>
      </c>
      <c r="FQ257" s="41">
        <v>7504607.1092792293</v>
      </c>
    </row>
    <row r="258" spans="1:174">
      <c r="C258" s="74">
        <v>742</v>
      </c>
      <c r="D258" s="74" t="str">
        <f t="shared" si="26"/>
        <v>7421p</v>
      </c>
      <c r="E258" s="78" t="s">
        <v>113</v>
      </c>
      <c r="F258" s="104"/>
      <c r="G258" s="105"/>
      <c r="H258" s="105"/>
      <c r="I258" s="105"/>
      <c r="J258" s="105"/>
      <c r="K258" s="105"/>
      <c r="L258" s="105"/>
      <c r="M258" s="105"/>
      <c r="N258" s="105"/>
      <c r="O258" s="105"/>
      <c r="P258" s="105"/>
      <c r="Q258" s="106"/>
      <c r="R258" s="104"/>
      <c r="S258" s="105"/>
      <c r="T258" s="105"/>
      <c r="U258" s="105"/>
      <c r="V258" s="105"/>
      <c r="W258" s="105"/>
      <c r="X258" s="105"/>
      <c r="Y258" s="105"/>
      <c r="Z258" s="105"/>
      <c r="AA258" s="105"/>
      <c r="AB258" s="105"/>
      <c r="AC258" s="106"/>
      <c r="AD258" s="104"/>
      <c r="AE258" s="105"/>
      <c r="AF258" s="105"/>
      <c r="AG258" s="105"/>
      <c r="AH258" s="105"/>
      <c r="AI258" s="105"/>
      <c r="AJ258" s="105"/>
      <c r="AK258" s="105"/>
      <c r="AL258" s="105"/>
      <c r="AM258" s="105"/>
      <c r="AN258" s="105"/>
      <c r="AO258" s="106"/>
      <c r="AP258" s="104"/>
      <c r="AQ258" s="105"/>
      <c r="AR258" s="105"/>
      <c r="AS258" s="105"/>
      <c r="AT258" s="105"/>
      <c r="AU258" s="105"/>
      <c r="AV258" s="105"/>
      <c r="AW258" s="105"/>
      <c r="AX258" s="105"/>
      <c r="AY258" s="105"/>
      <c r="AZ258" s="105"/>
      <c r="BA258" s="106"/>
      <c r="BB258" s="104"/>
      <c r="BC258" s="105"/>
      <c r="BD258" s="105"/>
      <c r="BE258" s="105"/>
      <c r="BF258" s="105"/>
      <c r="BG258" s="105"/>
      <c r="BH258" s="105"/>
      <c r="BI258" s="105"/>
      <c r="BJ258" s="105"/>
      <c r="BK258" s="105"/>
      <c r="BL258" s="105"/>
      <c r="BM258" s="106"/>
      <c r="BN258" s="104"/>
      <c r="BO258" s="105"/>
      <c r="BP258" s="105"/>
      <c r="BQ258" s="105"/>
      <c r="BR258" s="105"/>
      <c r="BS258" s="105"/>
      <c r="BT258" s="105"/>
      <c r="BU258" s="105"/>
      <c r="BV258" s="105"/>
      <c r="BW258" s="105"/>
      <c r="BX258" s="105"/>
      <c r="BY258" s="106"/>
      <c r="BZ258" s="104"/>
      <c r="CA258" s="105"/>
      <c r="CB258" s="105"/>
      <c r="CC258" s="105"/>
      <c r="CD258" s="105"/>
      <c r="CE258" s="105"/>
      <c r="CF258" s="105"/>
      <c r="CG258" s="105"/>
      <c r="CH258" s="105"/>
      <c r="CI258" s="105"/>
      <c r="CJ258" s="105"/>
      <c r="CK258" s="105"/>
      <c r="CL258" s="104"/>
      <c r="CM258" s="105"/>
      <c r="CN258" s="105"/>
      <c r="CO258" s="105"/>
      <c r="CP258" s="105"/>
      <c r="CQ258" s="105"/>
      <c r="CR258" s="105"/>
      <c r="CS258" s="105"/>
      <c r="CT258" s="105"/>
      <c r="CU258" s="105"/>
      <c r="CV258" s="105"/>
      <c r="CW258" s="106"/>
      <c r="CX258" s="309"/>
      <c r="CY258" s="310"/>
      <c r="CZ258" s="310"/>
      <c r="DA258" s="310"/>
      <c r="DB258" s="310"/>
      <c r="DC258" s="310"/>
      <c r="DD258" s="310"/>
      <c r="DE258" s="310"/>
      <c r="DF258" s="310"/>
      <c r="DG258" s="310"/>
      <c r="DH258" s="310"/>
      <c r="DI258" s="311"/>
      <c r="DJ258" s="104">
        <v>0</v>
      </c>
      <c r="DK258" s="310">
        <v>0</v>
      </c>
      <c r="DL258" s="105">
        <v>0</v>
      </c>
      <c r="DM258" s="105">
        <v>0</v>
      </c>
      <c r="DN258" s="105">
        <v>0</v>
      </c>
      <c r="DO258" s="105">
        <v>0</v>
      </c>
      <c r="DP258" s="105">
        <v>0</v>
      </c>
      <c r="DQ258" s="105">
        <v>0</v>
      </c>
      <c r="DR258" s="105">
        <v>0</v>
      </c>
      <c r="DS258" s="105">
        <v>0</v>
      </c>
      <c r="DT258" s="105">
        <v>0</v>
      </c>
      <c r="DU258" s="106">
        <v>0</v>
      </c>
      <c r="DV258" s="339"/>
      <c r="DW258" s="339"/>
      <c r="DX258" s="339"/>
      <c r="DY258" s="339"/>
      <c r="DZ258" s="339"/>
      <c r="EA258" s="339"/>
      <c r="EB258" s="339"/>
      <c r="EC258" s="339"/>
      <c r="ED258" s="339"/>
      <c r="EE258" s="339"/>
      <c r="EF258" s="339"/>
      <c r="EG258" s="339"/>
      <c r="EH258" s="306"/>
    </row>
    <row r="259" spans="1:174">
      <c r="B259" s="74">
        <v>75</v>
      </c>
      <c r="D259" s="74" t="str">
        <f t="shared" si="26"/>
        <v>75p</v>
      </c>
      <c r="E259" s="78" t="s">
        <v>115</v>
      </c>
      <c r="F259" s="104"/>
      <c r="G259" s="105"/>
      <c r="H259" s="105"/>
      <c r="I259" s="105"/>
      <c r="J259" s="105"/>
      <c r="K259" s="105"/>
      <c r="L259" s="105"/>
      <c r="M259" s="105"/>
      <c r="N259" s="105"/>
      <c r="O259" s="105"/>
      <c r="P259" s="105"/>
      <c r="Q259" s="106"/>
      <c r="R259" s="104"/>
      <c r="S259" s="105"/>
      <c r="T259" s="105"/>
      <c r="U259" s="105"/>
      <c r="V259" s="105"/>
      <c r="W259" s="105"/>
      <c r="X259" s="105"/>
      <c r="Y259" s="105"/>
      <c r="Z259" s="105"/>
      <c r="AA259" s="105"/>
      <c r="AB259" s="105"/>
      <c r="AC259" s="106"/>
      <c r="AD259" s="104"/>
      <c r="AE259" s="105"/>
      <c r="AF259" s="105"/>
      <c r="AG259" s="105"/>
      <c r="AH259" s="105"/>
      <c r="AI259" s="105"/>
      <c r="AJ259" s="105"/>
      <c r="AK259" s="105"/>
      <c r="AL259" s="105"/>
      <c r="AM259" s="105"/>
      <c r="AN259" s="105"/>
      <c r="AO259" s="106"/>
      <c r="AP259" s="104"/>
      <c r="AQ259" s="105"/>
      <c r="AR259" s="105"/>
      <c r="AS259" s="105"/>
      <c r="AT259" s="105"/>
      <c r="AU259" s="105"/>
      <c r="AV259" s="105"/>
      <c r="AW259" s="105"/>
      <c r="AX259" s="105"/>
      <c r="AY259" s="105"/>
      <c r="AZ259" s="105"/>
      <c r="BA259" s="106"/>
      <c r="BB259" s="104"/>
      <c r="BC259" s="105"/>
      <c r="BD259" s="105"/>
      <c r="BE259" s="105"/>
      <c r="BF259" s="105"/>
      <c r="BG259" s="105"/>
      <c r="BH259" s="105"/>
      <c r="BI259" s="105"/>
      <c r="BJ259" s="105"/>
      <c r="BK259" s="105"/>
      <c r="BL259" s="105"/>
      <c r="BM259" s="106"/>
      <c r="BN259" s="104"/>
      <c r="BO259" s="105"/>
      <c r="BP259" s="105"/>
      <c r="BQ259" s="105"/>
      <c r="BR259" s="105"/>
      <c r="BS259" s="105"/>
      <c r="BT259" s="105"/>
      <c r="BU259" s="105"/>
      <c r="BV259" s="105"/>
      <c r="BW259" s="105"/>
      <c r="BX259" s="105"/>
      <c r="BY259" s="106"/>
      <c r="BZ259" s="104"/>
      <c r="CA259" s="105"/>
      <c r="CB259" s="105"/>
      <c r="CC259" s="105"/>
      <c r="CD259" s="105"/>
      <c r="CE259" s="105"/>
      <c r="CF259" s="105"/>
      <c r="CG259" s="105"/>
      <c r="CH259" s="105"/>
      <c r="CI259" s="105"/>
      <c r="CJ259" s="105"/>
      <c r="CK259" s="105"/>
      <c r="CL259" s="104"/>
      <c r="CM259" s="105"/>
      <c r="CN259" s="105"/>
      <c r="CO259" s="105"/>
      <c r="CP259" s="105"/>
      <c r="CQ259" s="105"/>
      <c r="CR259" s="105"/>
      <c r="CS259" s="105"/>
      <c r="CT259" s="105"/>
      <c r="CU259" s="105"/>
      <c r="CV259" s="105"/>
      <c r="CW259" s="106"/>
      <c r="CX259" s="309"/>
      <c r="CY259" s="310"/>
      <c r="CZ259" s="310"/>
      <c r="DA259" s="310"/>
      <c r="DB259" s="310"/>
      <c r="DC259" s="310"/>
      <c r="DD259" s="310"/>
      <c r="DE259" s="310"/>
      <c r="DF259" s="310"/>
      <c r="DG259" s="310"/>
      <c r="DH259" s="310"/>
      <c r="DI259" s="311"/>
      <c r="DJ259" s="104"/>
      <c r="DK259" s="310"/>
      <c r="DL259" s="105"/>
      <c r="DM259" s="105"/>
      <c r="DN259" s="105"/>
      <c r="DO259" s="105"/>
      <c r="DP259" s="105"/>
      <c r="DQ259" s="105"/>
      <c r="DR259" s="105"/>
      <c r="DS259" s="105"/>
      <c r="DT259" s="105"/>
      <c r="DU259" s="106"/>
      <c r="DV259" s="339"/>
      <c r="DW259" s="339"/>
      <c r="DX259" s="339"/>
      <c r="DY259" s="339"/>
      <c r="DZ259" s="339"/>
      <c r="EA259" s="339"/>
      <c r="EB259" s="339"/>
      <c r="EC259" s="339"/>
      <c r="ED259" s="339"/>
      <c r="EE259" s="339"/>
      <c r="EF259" s="339"/>
      <c r="EG259" s="339"/>
      <c r="EH259" s="306"/>
    </row>
    <row r="260" spans="1:174" s="9" customFormat="1">
      <c r="A260" s="139"/>
      <c r="B260" s="139"/>
      <c r="C260" s="139">
        <v>751</v>
      </c>
      <c r="D260" s="139" t="str">
        <f t="shared" si="26"/>
        <v>751p</v>
      </c>
      <c r="E260" s="140" t="s">
        <v>117</v>
      </c>
      <c r="F260" s="141"/>
      <c r="G260" s="142"/>
      <c r="H260" s="142"/>
      <c r="I260" s="142"/>
      <c r="J260" s="142"/>
      <c r="K260" s="142"/>
      <c r="L260" s="142"/>
      <c r="M260" s="142"/>
      <c r="N260" s="142"/>
      <c r="O260" s="142"/>
      <c r="P260" s="142"/>
      <c r="Q260" s="143"/>
      <c r="R260" s="141"/>
      <c r="S260" s="142"/>
      <c r="T260" s="142"/>
      <c r="U260" s="142"/>
      <c r="V260" s="142"/>
      <c r="W260" s="142"/>
      <c r="X260" s="142"/>
      <c r="Y260" s="142"/>
      <c r="Z260" s="142"/>
      <c r="AA260" s="142"/>
      <c r="AB260" s="142"/>
      <c r="AC260" s="143"/>
      <c r="AD260" s="141"/>
      <c r="AE260" s="142"/>
      <c r="AF260" s="142"/>
      <c r="AG260" s="142"/>
      <c r="AH260" s="142"/>
      <c r="AI260" s="142"/>
      <c r="AJ260" s="142"/>
      <c r="AK260" s="142"/>
      <c r="AL260" s="142"/>
      <c r="AM260" s="142"/>
      <c r="AN260" s="142"/>
      <c r="AO260" s="143"/>
      <c r="AP260" s="141"/>
      <c r="AQ260" s="142"/>
      <c r="AR260" s="142"/>
      <c r="AS260" s="142"/>
      <c r="AT260" s="142"/>
      <c r="AU260" s="142"/>
      <c r="AV260" s="142"/>
      <c r="AW260" s="142"/>
      <c r="AX260" s="142"/>
      <c r="AY260" s="142"/>
      <c r="AZ260" s="142"/>
      <c r="BA260" s="143"/>
      <c r="BB260" s="141"/>
      <c r="BC260" s="142"/>
      <c r="BD260" s="142"/>
      <c r="BE260" s="142"/>
      <c r="BF260" s="142"/>
      <c r="BG260" s="142"/>
      <c r="BH260" s="142"/>
      <c r="BI260" s="142"/>
      <c r="BJ260" s="142"/>
      <c r="BK260" s="142"/>
      <c r="BL260" s="142"/>
      <c r="BM260" s="143"/>
      <c r="BN260" s="141"/>
      <c r="BO260" s="142"/>
      <c r="BP260" s="142"/>
      <c r="BQ260" s="142"/>
      <c r="BR260" s="142"/>
      <c r="BS260" s="142"/>
      <c r="BT260" s="142"/>
      <c r="BU260" s="142"/>
      <c r="BV260" s="142"/>
      <c r="BW260" s="142"/>
      <c r="BX260" s="142"/>
      <c r="BY260" s="143"/>
      <c r="BZ260" s="141"/>
      <c r="CA260" s="142"/>
      <c r="CB260" s="142"/>
      <c r="CC260" s="142"/>
      <c r="CD260" s="142"/>
      <c r="CE260" s="142"/>
      <c r="CF260" s="142"/>
      <c r="CG260" s="142"/>
      <c r="CH260" s="142"/>
      <c r="CI260" s="142"/>
      <c r="CJ260" s="142"/>
      <c r="CK260" s="142"/>
      <c r="CL260" s="141">
        <f t="shared" ref="CL260:CX260" si="31">+SUM(CL261:CL262)</f>
        <v>0</v>
      </c>
      <c r="CM260" s="142">
        <f t="shared" si="31"/>
        <v>0</v>
      </c>
      <c r="CN260" s="142">
        <f t="shared" si="31"/>
        <v>0</v>
      </c>
      <c r="CO260" s="142">
        <f t="shared" si="31"/>
        <v>200000000</v>
      </c>
      <c r="CP260" s="142">
        <f t="shared" si="31"/>
        <v>0</v>
      </c>
      <c r="CQ260" s="142">
        <f t="shared" si="31"/>
        <v>0</v>
      </c>
      <c r="CR260" s="142">
        <f t="shared" si="31"/>
        <v>0</v>
      </c>
      <c r="CS260" s="142">
        <f t="shared" si="31"/>
        <v>0</v>
      </c>
      <c r="CT260" s="142">
        <f t="shared" si="31"/>
        <v>0</v>
      </c>
      <c r="CU260" s="142">
        <f t="shared" si="31"/>
        <v>50000000</v>
      </c>
      <c r="CV260" s="142">
        <f t="shared" si="31"/>
        <v>0</v>
      </c>
      <c r="CW260" s="143">
        <f t="shared" si="31"/>
        <v>0</v>
      </c>
      <c r="CX260" s="314">
        <f t="shared" si="31"/>
        <v>18997964.655235786</v>
      </c>
      <c r="CY260" s="317">
        <f t="shared" ref="CY260:DI260" si="32">+SUM(CY261:CY262)</f>
        <v>18997964.655235786</v>
      </c>
      <c r="CZ260" s="317">
        <f t="shared" si="32"/>
        <v>18997964.655235786</v>
      </c>
      <c r="DA260" s="317">
        <f t="shared" si="32"/>
        <v>18997964.655235786</v>
      </c>
      <c r="DB260" s="317">
        <f t="shared" si="32"/>
        <v>18997964.655235786</v>
      </c>
      <c r="DC260" s="317">
        <f t="shared" si="32"/>
        <v>18997964.655235786</v>
      </c>
      <c r="DD260" s="317">
        <f t="shared" si="32"/>
        <v>18997964.655235786</v>
      </c>
      <c r="DE260" s="317">
        <f t="shared" si="32"/>
        <v>18997964.655235786</v>
      </c>
      <c r="DF260" s="317">
        <f t="shared" si="32"/>
        <v>18997964.655235786</v>
      </c>
      <c r="DG260" s="317">
        <f t="shared" si="32"/>
        <v>18997964.655235786</v>
      </c>
      <c r="DH260" s="317">
        <f t="shared" si="32"/>
        <v>18997964.655235786</v>
      </c>
      <c r="DI260" s="315">
        <f t="shared" si="32"/>
        <v>18997964.655235786</v>
      </c>
      <c r="DJ260" s="141">
        <f>+SUM(DJ261:DJ262)</f>
        <v>52840136.569718093</v>
      </c>
      <c r="DK260" s="324">
        <f t="shared" ref="DK260:DU260" si="33">+SUM(DK261:DK262)</f>
        <v>52840136.569718093</v>
      </c>
      <c r="DL260" s="142">
        <f t="shared" si="33"/>
        <v>52840136.569718093</v>
      </c>
      <c r="DM260" s="142">
        <f t="shared" si="33"/>
        <v>52840136.569718093</v>
      </c>
      <c r="DN260" s="142">
        <f t="shared" si="33"/>
        <v>52840136.569718093</v>
      </c>
      <c r="DO260" s="142">
        <f t="shared" si="33"/>
        <v>52840136.569718093</v>
      </c>
      <c r="DP260" s="142">
        <f t="shared" si="33"/>
        <v>52840136.569718093</v>
      </c>
      <c r="DQ260" s="142">
        <f t="shared" si="33"/>
        <v>52840136.569718093</v>
      </c>
      <c r="DR260" s="142">
        <f t="shared" si="33"/>
        <v>52840136.569718093</v>
      </c>
      <c r="DS260" s="142">
        <f t="shared" si="33"/>
        <v>52840136.569718093</v>
      </c>
      <c r="DT260" s="142">
        <f t="shared" si="33"/>
        <v>52840136.569718093</v>
      </c>
      <c r="DU260" s="143">
        <f t="shared" si="33"/>
        <v>52840136.569718093</v>
      </c>
      <c r="DV260" s="340">
        <f>SUM(DV261:DV262)</f>
        <v>55595756.08804667</v>
      </c>
      <c r="DW260" s="340">
        <f t="shared" ref="DW260:EF260" si="34">SUM(DW261:DW262)</f>
        <v>55595756.08804667</v>
      </c>
      <c r="DX260" s="340">
        <f t="shared" si="34"/>
        <v>55595756.08804667</v>
      </c>
      <c r="DY260" s="340">
        <f t="shared" si="34"/>
        <v>55595756.08804667</v>
      </c>
      <c r="DZ260" s="340">
        <f t="shared" si="34"/>
        <v>55595756.08804667</v>
      </c>
      <c r="EA260" s="340">
        <f t="shared" si="34"/>
        <v>55595756.08804667</v>
      </c>
      <c r="EB260" s="340">
        <f t="shared" si="34"/>
        <v>55595756.08804667</v>
      </c>
      <c r="EC260" s="340">
        <f t="shared" si="34"/>
        <v>55595756.08804667</v>
      </c>
      <c r="ED260" s="340">
        <f t="shared" si="34"/>
        <v>55595756.08804667</v>
      </c>
      <c r="EE260" s="340">
        <f t="shared" si="34"/>
        <v>55595756.08804667</v>
      </c>
      <c r="EF260" s="340">
        <f t="shared" si="34"/>
        <v>55595756.08804667</v>
      </c>
      <c r="EG260" s="340">
        <f>SUM(EG261:EG262)</f>
        <v>55595756.08804667</v>
      </c>
      <c r="EH260" s="340">
        <f t="shared" ref="EH260:ES260" si="35">SUM(EH261:EH262)</f>
        <v>37847818.636239164</v>
      </c>
      <c r="EI260" s="340">
        <f t="shared" si="35"/>
        <v>37847818.636239164</v>
      </c>
      <c r="EJ260" s="340">
        <f t="shared" si="35"/>
        <v>37847818.636239164</v>
      </c>
      <c r="EK260" s="340">
        <f t="shared" si="35"/>
        <v>37847818.636239164</v>
      </c>
      <c r="EL260" s="340">
        <f t="shared" si="35"/>
        <v>37847818.636239164</v>
      </c>
      <c r="EM260" s="340">
        <f t="shared" si="35"/>
        <v>37847818.636239164</v>
      </c>
      <c r="EN260" s="340">
        <f t="shared" si="35"/>
        <v>37847818.636239164</v>
      </c>
      <c r="EO260" s="340">
        <f t="shared" si="35"/>
        <v>37847818.636239164</v>
      </c>
      <c r="EP260" s="340">
        <f t="shared" si="35"/>
        <v>37847818.636239164</v>
      </c>
      <c r="EQ260" s="340">
        <f t="shared" si="35"/>
        <v>37847818.636239164</v>
      </c>
      <c r="ER260" s="340">
        <f t="shared" si="35"/>
        <v>37847818.636239164</v>
      </c>
      <c r="ES260" s="340">
        <f t="shared" si="35"/>
        <v>37847818.636239164</v>
      </c>
      <c r="FF260" s="447">
        <v>24022843.850000001</v>
      </c>
      <c r="FG260" s="447">
        <v>0</v>
      </c>
      <c r="FH260" s="447">
        <v>107399337.39</v>
      </c>
      <c r="FI260" s="447">
        <v>15000000</v>
      </c>
      <c r="FJ260" s="447">
        <v>112000000</v>
      </c>
      <c r="FK260" s="447">
        <v>17000000</v>
      </c>
      <c r="FL260" s="447">
        <v>17000000</v>
      </c>
      <c r="FM260" s="447">
        <v>15000000</v>
      </c>
      <c r="FN260" s="447">
        <v>17000000</v>
      </c>
      <c r="FO260" s="447">
        <v>17000000</v>
      </c>
      <c r="FP260" s="447">
        <v>15000000</v>
      </c>
      <c r="FQ260" s="447">
        <v>13577818.76</v>
      </c>
    </row>
    <row r="261" spans="1:174" ht="30">
      <c r="D261" s="74" t="str">
        <f t="shared" si="26"/>
        <v>7511p</v>
      </c>
      <c r="E261" s="78" t="s">
        <v>118</v>
      </c>
      <c r="F261" s="104"/>
      <c r="G261" s="105"/>
      <c r="H261" s="105"/>
      <c r="I261" s="105"/>
      <c r="J261" s="105"/>
      <c r="K261" s="105"/>
      <c r="L261" s="105"/>
      <c r="M261" s="105"/>
      <c r="N261" s="105"/>
      <c r="O261" s="105"/>
      <c r="P261" s="105"/>
      <c r="Q261" s="106"/>
      <c r="R261" s="104"/>
      <c r="S261" s="105"/>
      <c r="T261" s="105"/>
      <c r="U261" s="105"/>
      <c r="V261" s="105"/>
      <c r="W261" s="105"/>
      <c r="X261" s="105"/>
      <c r="Y261" s="105"/>
      <c r="Z261" s="105"/>
      <c r="AA261" s="105"/>
      <c r="AB261" s="105"/>
      <c r="AC261" s="106"/>
      <c r="AD261" s="104"/>
      <c r="AE261" s="105"/>
      <c r="AF261" s="105"/>
      <c r="AG261" s="105"/>
      <c r="AH261" s="105"/>
      <c r="AI261" s="105"/>
      <c r="AJ261" s="105"/>
      <c r="AK261" s="105"/>
      <c r="AL261" s="105"/>
      <c r="AM261" s="105"/>
      <c r="AN261" s="105"/>
      <c r="AO261" s="106"/>
      <c r="AP261" s="104"/>
      <c r="AQ261" s="105"/>
      <c r="AR261" s="105"/>
      <c r="AS261" s="105"/>
      <c r="AT261" s="105"/>
      <c r="AU261" s="105"/>
      <c r="AV261" s="105"/>
      <c r="AW261" s="105"/>
      <c r="AX261" s="105"/>
      <c r="AY261" s="105"/>
      <c r="AZ261" s="105"/>
      <c r="BA261" s="106"/>
      <c r="BB261" s="104"/>
      <c r="BC261" s="105"/>
      <c r="BD261" s="105"/>
      <c r="BE261" s="105"/>
      <c r="BF261" s="105"/>
      <c r="BG261" s="105"/>
      <c r="BH261" s="105"/>
      <c r="BI261" s="105"/>
      <c r="BJ261" s="105"/>
      <c r="BK261" s="105"/>
      <c r="BL261" s="105"/>
      <c r="BM261" s="106"/>
      <c r="BN261" s="104"/>
      <c r="BO261" s="105"/>
      <c r="BP261" s="105"/>
      <c r="BQ261" s="105"/>
      <c r="BR261" s="105"/>
      <c r="BS261" s="105"/>
      <c r="BT261" s="105"/>
      <c r="BU261" s="105"/>
      <c r="BV261" s="105"/>
      <c r="BW261" s="105"/>
      <c r="BX261" s="105"/>
      <c r="BY261" s="106"/>
      <c r="BZ261" s="104"/>
      <c r="CA261" s="105"/>
      <c r="CB261" s="105"/>
      <c r="CC261" s="105"/>
      <c r="CD261" s="105"/>
      <c r="CE261" s="105"/>
      <c r="CF261" s="105"/>
      <c r="CG261" s="105"/>
      <c r="CH261" s="105"/>
      <c r="CI261" s="105"/>
      <c r="CJ261" s="105"/>
      <c r="CK261" s="105"/>
      <c r="CL261" s="104"/>
      <c r="CM261" s="105"/>
      <c r="CN261" s="105"/>
      <c r="CO261" s="105"/>
      <c r="CP261" s="105"/>
      <c r="CQ261" s="105"/>
      <c r="CR261" s="105"/>
      <c r="CS261" s="105"/>
      <c r="CT261" s="105"/>
      <c r="CU261" s="105"/>
      <c r="CV261" s="105"/>
      <c r="CW261" s="106"/>
      <c r="CX261" s="313">
        <v>0</v>
      </c>
      <c r="CY261" s="316">
        <v>0</v>
      </c>
      <c r="CZ261" s="316">
        <v>0</v>
      </c>
      <c r="DA261" s="316">
        <v>0</v>
      </c>
      <c r="DB261" s="316">
        <v>0</v>
      </c>
      <c r="DC261" s="316">
        <v>0</v>
      </c>
      <c r="DD261" s="316">
        <v>0</v>
      </c>
      <c r="DE261" s="316">
        <v>0</v>
      </c>
      <c r="DF261" s="316">
        <v>0</v>
      </c>
      <c r="DG261" s="316">
        <v>0</v>
      </c>
      <c r="DH261" s="316">
        <v>0</v>
      </c>
      <c r="DI261" s="312">
        <v>0</v>
      </c>
      <c r="DJ261" s="104"/>
      <c r="DK261" s="310"/>
      <c r="DL261" s="105"/>
      <c r="DM261" s="105"/>
      <c r="DN261" s="105"/>
      <c r="DO261" s="105"/>
      <c r="DP261" s="105"/>
      <c r="DQ261" s="105"/>
      <c r="DR261" s="105"/>
      <c r="DS261" s="105"/>
      <c r="DT261" s="105"/>
      <c r="DU261" s="106"/>
      <c r="DV261" s="339">
        <v>833333.33333333337</v>
      </c>
      <c r="DW261" s="339">
        <v>833333.33333333337</v>
      </c>
      <c r="DX261" s="339">
        <v>833333.33333333337</v>
      </c>
      <c r="DY261" s="339">
        <v>833333.33333333337</v>
      </c>
      <c r="DZ261" s="339">
        <v>833333.33333333337</v>
      </c>
      <c r="EA261" s="339">
        <v>833333.33333333337</v>
      </c>
      <c r="EB261" s="339">
        <v>833333.33333333337</v>
      </c>
      <c r="EC261" s="339">
        <v>833333.33333333337</v>
      </c>
      <c r="ED261" s="339">
        <v>833333.33333333337</v>
      </c>
      <c r="EE261" s="339">
        <v>833333.33333333337</v>
      </c>
      <c r="EF261" s="339">
        <v>833333.33333333337</v>
      </c>
      <c r="EG261" s="339">
        <v>833333.33333333337</v>
      </c>
      <c r="EH261" s="339">
        <v>8333333.333333333</v>
      </c>
      <c r="EI261" s="339">
        <v>8333333.333333333</v>
      </c>
      <c r="EJ261" s="339">
        <v>8333333.333333333</v>
      </c>
      <c r="EK261" s="339">
        <v>8333333.333333333</v>
      </c>
      <c r="EL261" s="339">
        <v>8333333.333333333</v>
      </c>
      <c r="EM261" s="339">
        <v>8333333.333333333</v>
      </c>
      <c r="EN261" s="339">
        <v>8333333.333333333</v>
      </c>
      <c r="EO261" s="339">
        <v>8333333.333333333</v>
      </c>
      <c r="EP261" s="339">
        <v>8333333.333333333</v>
      </c>
      <c r="EQ261" s="339">
        <v>8333333.333333333</v>
      </c>
      <c r="ER261" s="339">
        <v>8333333.333333333</v>
      </c>
      <c r="ES261" s="339">
        <v>8333333.333333333</v>
      </c>
      <c r="FH261" s="41">
        <v>95000000</v>
      </c>
      <c r="FJ261" s="41">
        <v>95000000</v>
      </c>
    </row>
    <row r="262" spans="1:174" ht="30">
      <c r="D262" s="74" t="str">
        <f t="shared" si="26"/>
        <v>7512p</v>
      </c>
      <c r="E262" s="78" t="s">
        <v>120</v>
      </c>
      <c r="F262" s="104"/>
      <c r="G262" s="105"/>
      <c r="H262" s="105"/>
      <c r="I262" s="105"/>
      <c r="J262" s="105"/>
      <c r="K262" s="105"/>
      <c r="L262" s="105"/>
      <c r="M262" s="105"/>
      <c r="N262" s="105"/>
      <c r="O262" s="105"/>
      <c r="P262" s="105"/>
      <c r="Q262" s="106"/>
      <c r="R262" s="104"/>
      <c r="S262" s="105"/>
      <c r="T262" s="105"/>
      <c r="U262" s="105"/>
      <c r="V262" s="105"/>
      <c r="W262" s="105"/>
      <c r="X262" s="105"/>
      <c r="Y262" s="105"/>
      <c r="Z262" s="105"/>
      <c r="AA262" s="105"/>
      <c r="AB262" s="105"/>
      <c r="AC262" s="106"/>
      <c r="AD262" s="104"/>
      <c r="AE262" s="105"/>
      <c r="AF262" s="105"/>
      <c r="AG262" s="105"/>
      <c r="AH262" s="105"/>
      <c r="AI262" s="105"/>
      <c r="AJ262" s="105"/>
      <c r="AK262" s="105"/>
      <c r="AL262" s="105"/>
      <c r="AM262" s="105"/>
      <c r="AN262" s="105"/>
      <c r="AO262" s="106"/>
      <c r="AP262" s="104"/>
      <c r="AQ262" s="105"/>
      <c r="AR262" s="105"/>
      <c r="AS262" s="105"/>
      <c r="AT262" s="105"/>
      <c r="AU262" s="105"/>
      <c r="AV262" s="105"/>
      <c r="AW262" s="105"/>
      <c r="AX262" s="105"/>
      <c r="AY262" s="105"/>
      <c r="AZ262" s="105"/>
      <c r="BA262" s="106"/>
      <c r="BB262" s="104"/>
      <c r="BC262" s="105"/>
      <c r="BD262" s="105"/>
      <c r="BE262" s="105"/>
      <c r="BF262" s="105"/>
      <c r="BG262" s="105"/>
      <c r="BH262" s="105"/>
      <c r="BI262" s="105"/>
      <c r="BJ262" s="105"/>
      <c r="BK262" s="105"/>
      <c r="BL262" s="105"/>
      <c r="BM262" s="106"/>
      <c r="BN262" s="104"/>
      <c r="BO262" s="105"/>
      <c r="BP262" s="105"/>
      <c r="BQ262" s="105"/>
      <c r="BR262" s="105"/>
      <c r="BS262" s="105"/>
      <c r="BT262" s="105"/>
      <c r="BU262" s="105"/>
      <c r="BV262" s="105"/>
      <c r="BW262" s="105"/>
      <c r="BX262" s="105"/>
      <c r="BY262" s="106"/>
      <c r="BZ262" s="104"/>
      <c r="CA262" s="105"/>
      <c r="CB262" s="105"/>
      <c r="CC262" s="105"/>
      <c r="CD262" s="105"/>
      <c r="CE262" s="105"/>
      <c r="CF262" s="105"/>
      <c r="CG262" s="105"/>
      <c r="CH262" s="105"/>
      <c r="CI262" s="105"/>
      <c r="CJ262" s="105"/>
      <c r="CK262" s="105"/>
      <c r="CL262" s="104">
        <v>0</v>
      </c>
      <c r="CM262" s="105">
        <v>0</v>
      </c>
      <c r="CN262" s="105">
        <v>0</v>
      </c>
      <c r="CO262" s="105">
        <v>200000000</v>
      </c>
      <c r="CP262" s="105">
        <v>0</v>
      </c>
      <c r="CQ262" s="105">
        <v>0</v>
      </c>
      <c r="CR262" s="105">
        <v>0</v>
      </c>
      <c r="CS262" s="105">
        <v>0</v>
      </c>
      <c r="CT262" s="105">
        <v>0</v>
      </c>
      <c r="CU262" s="105">
        <v>50000000</v>
      </c>
      <c r="CV262" s="105">
        <v>0</v>
      </c>
      <c r="CW262" s="106">
        <v>0</v>
      </c>
      <c r="CX262" s="313">
        <v>18997964.655235786</v>
      </c>
      <c r="CY262" s="316">
        <v>18997964.655235786</v>
      </c>
      <c r="CZ262" s="316">
        <v>18997964.655235786</v>
      </c>
      <c r="DA262" s="316">
        <v>18997964.655235786</v>
      </c>
      <c r="DB262" s="316">
        <v>18997964.655235786</v>
      </c>
      <c r="DC262" s="316">
        <v>18997964.655235786</v>
      </c>
      <c r="DD262" s="316">
        <v>18997964.655235786</v>
      </c>
      <c r="DE262" s="316">
        <v>18997964.655235786</v>
      </c>
      <c r="DF262" s="316">
        <v>18997964.655235786</v>
      </c>
      <c r="DG262" s="316">
        <v>18997964.655235786</v>
      </c>
      <c r="DH262" s="316">
        <v>18997964.655235786</v>
      </c>
      <c r="DI262" s="312">
        <v>18997964.655235786</v>
      </c>
      <c r="DJ262" s="104">
        <v>52840136.569718093</v>
      </c>
      <c r="DK262" s="310">
        <v>52840136.569718093</v>
      </c>
      <c r="DL262" s="105">
        <v>52840136.569718093</v>
      </c>
      <c r="DM262" s="105">
        <v>52840136.569718093</v>
      </c>
      <c r="DN262" s="105">
        <v>52840136.569718093</v>
      </c>
      <c r="DO262" s="105">
        <v>52840136.569718093</v>
      </c>
      <c r="DP262" s="105">
        <v>52840136.569718093</v>
      </c>
      <c r="DQ262" s="105">
        <v>52840136.569718093</v>
      </c>
      <c r="DR262" s="105">
        <v>52840136.569718093</v>
      </c>
      <c r="DS262" s="105">
        <v>52840136.569718093</v>
      </c>
      <c r="DT262" s="105">
        <v>52840136.569718093</v>
      </c>
      <c r="DU262" s="106">
        <v>52840136.569718093</v>
      </c>
      <c r="DV262" s="339">
        <v>54762422.754713334</v>
      </c>
      <c r="DW262" s="339">
        <v>54762422.754713334</v>
      </c>
      <c r="DX262" s="339">
        <v>54762422.754713334</v>
      </c>
      <c r="DY262" s="339">
        <v>54762422.754713334</v>
      </c>
      <c r="DZ262" s="339">
        <v>54762422.754713334</v>
      </c>
      <c r="EA262" s="339">
        <v>54762422.754713334</v>
      </c>
      <c r="EB262" s="339">
        <v>54762422.754713334</v>
      </c>
      <c r="EC262" s="339">
        <v>54762422.754713334</v>
      </c>
      <c r="ED262" s="339">
        <v>54762422.754713334</v>
      </c>
      <c r="EE262" s="339">
        <v>54762422.754713334</v>
      </c>
      <c r="EF262" s="339">
        <v>54762422.754713334</v>
      </c>
      <c r="EG262" s="339">
        <v>54762422.754713334</v>
      </c>
      <c r="EH262" s="339">
        <v>29514485.302905828</v>
      </c>
      <c r="EI262" s="339">
        <v>29514485.302905828</v>
      </c>
      <c r="EJ262" s="339">
        <v>29514485.302905828</v>
      </c>
      <c r="EK262" s="339">
        <v>29514485.302905828</v>
      </c>
      <c r="EL262" s="339">
        <v>29514485.302905828</v>
      </c>
      <c r="EM262" s="339">
        <v>29514485.302905828</v>
      </c>
      <c r="EN262" s="339">
        <v>29514485.302905828</v>
      </c>
      <c r="EO262" s="339">
        <v>29514485.302905828</v>
      </c>
      <c r="EP262" s="339">
        <v>29514485.302905828</v>
      </c>
      <c r="EQ262" s="339">
        <v>29514485.302905828</v>
      </c>
      <c r="ER262" s="339">
        <v>29514485.302905828</v>
      </c>
      <c r="ES262" s="339">
        <v>29514485.302905828</v>
      </c>
      <c r="ET262" s="41">
        <v>24658333.329999998</v>
      </c>
      <c r="EU262" s="41">
        <v>24658333.329999998</v>
      </c>
      <c r="EV262" s="41">
        <v>24658333.329999998</v>
      </c>
      <c r="EW262" s="41">
        <v>24658333.329999998</v>
      </c>
      <c r="EX262" s="41">
        <v>24658333.329999998</v>
      </c>
      <c r="EY262" s="41">
        <v>24658333.329999998</v>
      </c>
      <c r="EZ262" s="41">
        <v>24658333.329999998</v>
      </c>
      <c r="FA262" s="41">
        <v>24658333.329999998</v>
      </c>
      <c r="FB262" s="41">
        <v>24658333.329999998</v>
      </c>
      <c r="FC262" s="41">
        <v>24658333.329999998</v>
      </c>
      <c r="FD262" s="41">
        <v>24658333.329999998</v>
      </c>
      <c r="FE262" s="41">
        <v>468022681.93578738</v>
      </c>
      <c r="FF262" s="41">
        <v>24022843.850000001</v>
      </c>
      <c r="FH262" s="41">
        <v>12399337.390000001</v>
      </c>
      <c r="FI262" s="41">
        <v>15000000</v>
      </c>
      <c r="FJ262" s="41">
        <v>17000000</v>
      </c>
      <c r="FK262" s="41">
        <v>17000000</v>
      </c>
      <c r="FL262" s="41">
        <v>17000000</v>
      </c>
      <c r="FM262" s="41">
        <v>15000000</v>
      </c>
      <c r="FN262" s="41">
        <v>17000000</v>
      </c>
      <c r="FO262" s="41">
        <v>17000000</v>
      </c>
      <c r="FP262" s="41">
        <v>15000000</v>
      </c>
      <c r="FQ262" s="41">
        <v>13577818.76</v>
      </c>
    </row>
    <row r="263" spans="1:174">
      <c r="A263" s="74">
        <v>4</v>
      </c>
      <c r="B263" s="74" t="s">
        <v>96</v>
      </c>
      <c r="D263" s="74" t="str">
        <f t="shared" si="26"/>
        <v>p</v>
      </c>
      <c r="E263" s="78" t="s">
        <v>122</v>
      </c>
      <c r="F263" s="104"/>
      <c r="G263" s="105"/>
      <c r="H263" s="105"/>
      <c r="I263" s="105"/>
      <c r="J263" s="105"/>
      <c r="K263" s="105"/>
      <c r="L263" s="105"/>
      <c r="M263" s="105"/>
      <c r="N263" s="105"/>
      <c r="O263" s="105"/>
      <c r="P263" s="105"/>
      <c r="Q263" s="106"/>
      <c r="R263" s="104"/>
      <c r="S263" s="105"/>
      <c r="T263" s="105"/>
      <c r="U263" s="105"/>
      <c r="V263" s="105"/>
      <c r="W263" s="105"/>
      <c r="X263" s="105"/>
      <c r="Y263" s="105"/>
      <c r="Z263" s="105"/>
      <c r="AA263" s="105"/>
      <c r="AB263" s="105"/>
      <c r="AC263" s="106"/>
      <c r="AD263" s="104"/>
      <c r="AE263" s="105"/>
      <c r="AF263" s="105"/>
      <c r="AG263" s="105"/>
      <c r="AH263" s="105"/>
      <c r="AI263" s="105"/>
      <c r="AJ263" s="105"/>
      <c r="AK263" s="105"/>
      <c r="AL263" s="105"/>
      <c r="AM263" s="105"/>
      <c r="AN263" s="105"/>
      <c r="AO263" s="106"/>
      <c r="AP263" s="104"/>
      <c r="AQ263" s="105"/>
      <c r="AR263" s="105"/>
      <c r="AS263" s="105"/>
      <c r="AT263" s="105"/>
      <c r="AU263" s="105"/>
      <c r="AV263" s="105"/>
      <c r="AW263" s="105"/>
      <c r="AX263" s="105"/>
      <c r="AY263" s="105"/>
      <c r="AZ263" s="105"/>
      <c r="BA263" s="106"/>
      <c r="BB263" s="104"/>
      <c r="BC263" s="105"/>
      <c r="BD263" s="105"/>
      <c r="BE263" s="105"/>
      <c r="BF263" s="105"/>
      <c r="BG263" s="105"/>
      <c r="BH263" s="105"/>
      <c r="BI263" s="105"/>
      <c r="BJ263" s="105"/>
      <c r="BK263" s="105"/>
      <c r="BL263" s="105"/>
      <c r="BM263" s="106"/>
      <c r="BN263" s="104"/>
      <c r="BO263" s="105"/>
      <c r="BP263" s="105"/>
      <c r="BQ263" s="105"/>
      <c r="BR263" s="105"/>
      <c r="BS263" s="105"/>
      <c r="BT263" s="105"/>
      <c r="BU263" s="105"/>
      <c r="BV263" s="105"/>
      <c r="BW263" s="105"/>
      <c r="BX263" s="105"/>
      <c r="BY263" s="106"/>
      <c r="BZ263" s="104"/>
      <c r="CA263" s="105"/>
      <c r="CB263" s="105"/>
      <c r="CC263" s="105"/>
      <c r="CD263" s="105"/>
      <c r="CE263" s="105"/>
      <c r="CF263" s="105"/>
      <c r="CG263" s="105"/>
      <c r="CH263" s="105"/>
      <c r="CI263" s="105"/>
      <c r="CJ263" s="105"/>
      <c r="CK263" s="105"/>
      <c r="CL263" s="104"/>
      <c r="CM263" s="105"/>
      <c r="CN263" s="105"/>
      <c r="CO263" s="105"/>
      <c r="CP263" s="105"/>
      <c r="CQ263" s="105"/>
      <c r="CR263" s="105"/>
      <c r="CS263" s="105"/>
      <c r="CT263" s="105"/>
      <c r="CU263" s="105"/>
      <c r="CV263" s="105"/>
      <c r="CW263" s="106"/>
      <c r="CX263" s="313"/>
      <c r="CY263" s="316"/>
      <c r="CZ263" s="316"/>
      <c r="DA263" s="316"/>
      <c r="DB263" s="316"/>
      <c r="DC263" s="316"/>
      <c r="DD263" s="316"/>
      <c r="DE263" s="316"/>
      <c r="DF263" s="316"/>
      <c r="DG263" s="316"/>
      <c r="DH263" s="316"/>
      <c r="DI263" s="312"/>
      <c r="DJ263" s="104">
        <f>DJ264+DJ321+DJ350+DJ368+DJ379+DJ393+DJ394</f>
        <v>133231658.01000001</v>
      </c>
      <c r="DK263" s="105"/>
      <c r="DL263" s="105"/>
      <c r="DM263" s="105"/>
      <c r="DN263" s="105"/>
      <c r="DO263" s="105"/>
      <c r="DP263" s="105"/>
      <c r="DQ263" s="105"/>
      <c r="DR263" s="105"/>
      <c r="DS263" s="105"/>
      <c r="DT263" s="105"/>
      <c r="DU263" s="106"/>
      <c r="DV263" s="339">
        <f t="shared" ref="DV263:EF263" si="36">DV264+DV321+DV350+DV368+DV380+DV393+DV394</f>
        <v>147647270.72416666</v>
      </c>
      <c r="DW263" s="339">
        <f t="shared" si="36"/>
        <v>147647270.72416666</v>
      </c>
      <c r="DX263" s="339">
        <f t="shared" si="36"/>
        <v>147647270.72416666</v>
      </c>
      <c r="DY263" s="339">
        <f t="shared" si="36"/>
        <v>147647270.72416666</v>
      </c>
      <c r="DZ263" s="339">
        <f t="shared" si="36"/>
        <v>147647270.72416666</v>
      </c>
      <c r="EA263" s="339">
        <f t="shared" si="36"/>
        <v>147647270.72416666</v>
      </c>
      <c r="EB263" s="339">
        <f t="shared" si="36"/>
        <v>147647270.72416666</v>
      </c>
      <c r="EC263" s="339">
        <f t="shared" si="36"/>
        <v>147647270.72416666</v>
      </c>
      <c r="ED263" s="339">
        <f t="shared" si="36"/>
        <v>147647270.72416666</v>
      </c>
      <c r="EE263" s="339">
        <f t="shared" si="36"/>
        <v>147647270.72416666</v>
      </c>
      <c r="EF263" s="339">
        <f t="shared" si="36"/>
        <v>147647270.72416666</v>
      </c>
      <c r="EG263" s="339">
        <f>EG264+EG321+EG350+EG368+EG380+EG393+EG394</f>
        <v>147647270.72416669</v>
      </c>
      <c r="EH263" s="306"/>
    </row>
    <row r="264" spans="1:174">
      <c r="A264" s="74" t="s">
        <v>96</v>
      </c>
      <c r="B264" s="74">
        <v>41</v>
      </c>
      <c r="D264" s="74" t="str">
        <f t="shared" si="26"/>
        <v>41p</v>
      </c>
      <c r="E264" s="78" t="s">
        <v>124</v>
      </c>
      <c r="F264" s="104"/>
      <c r="G264" s="105"/>
      <c r="H264" s="105"/>
      <c r="I264" s="105"/>
      <c r="J264" s="105"/>
      <c r="K264" s="105"/>
      <c r="L264" s="105"/>
      <c r="M264" s="105"/>
      <c r="N264" s="105"/>
      <c r="O264" s="105"/>
      <c r="P264" s="105"/>
      <c r="Q264" s="106"/>
      <c r="R264" s="104"/>
      <c r="S264" s="105"/>
      <c r="T264" s="105"/>
      <c r="U264" s="105"/>
      <c r="V264" s="105"/>
      <c r="W264" s="105"/>
      <c r="X264" s="105"/>
      <c r="Y264" s="105"/>
      <c r="Z264" s="105"/>
      <c r="AA264" s="105"/>
      <c r="AB264" s="105"/>
      <c r="AC264" s="106"/>
      <c r="AD264" s="104"/>
      <c r="AE264" s="105"/>
      <c r="AF264" s="105"/>
      <c r="AG264" s="105"/>
      <c r="AH264" s="105"/>
      <c r="AI264" s="105"/>
      <c r="AJ264" s="105"/>
      <c r="AK264" s="105"/>
      <c r="AL264" s="105"/>
      <c r="AM264" s="105"/>
      <c r="AN264" s="105"/>
      <c r="AO264" s="106"/>
      <c r="AP264" s="104"/>
      <c r="AQ264" s="105"/>
      <c r="AR264" s="105"/>
      <c r="AS264" s="105"/>
      <c r="AT264" s="105"/>
      <c r="AU264" s="105"/>
      <c r="AV264" s="105"/>
      <c r="AW264" s="105"/>
      <c r="AX264" s="105"/>
      <c r="AY264" s="105"/>
      <c r="AZ264" s="105"/>
      <c r="BA264" s="106"/>
      <c r="BB264" s="104"/>
      <c r="BC264" s="105"/>
      <c r="BD264" s="105"/>
      <c r="BE264" s="105"/>
      <c r="BF264" s="105"/>
      <c r="BG264" s="105"/>
      <c r="BH264" s="105"/>
      <c r="BI264" s="105"/>
      <c r="BJ264" s="105"/>
      <c r="BK264" s="105"/>
      <c r="BL264" s="105"/>
      <c r="BM264" s="106"/>
      <c r="BN264" s="104"/>
      <c r="BO264" s="105"/>
      <c r="BP264" s="105"/>
      <c r="BQ264" s="105"/>
      <c r="BR264" s="105"/>
      <c r="BS264" s="105"/>
      <c r="BT264" s="105"/>
      <c r="BU264" s="105"/>
      <c r="BV264" s="105"/>
      <c r="BW264" s="105"/>
      <c r="BX264" s="105"/>
      <c r="BY264" s="106"/>
      <c r="BZ264" s="104"/>
      <c r="CA264" s="105"/>
      <c r="CB264" s="105"/>
      <c r="CC264" s="105"/>
      <c r="CD264" s="105"/>
      <c r="CE264" s="105"/>
      <c r="CF264" s="105"/>
      <c r="CG264" s="105"/>
      <c r="CH264" s="105"/>
      <c r="CI264" s="105"/>
      <c r="CJ264" s="105"/>
      <c r="CK264" s="105"/>
      <c r="CL264" s="104"/>
      <c r="CM264" s="105"/>
      <c r="CN264" s="105"/>
      <c r="CO264" s="105"/>
      <c r="CP264" s="105"/>
      <c r="CQ264" s="105"/>
      <c r="CR264" s="105"/>
      <c r="CS264" s="105"/>
      <c r="CT264" s="105"/>
      <c r="CU264" s="105"/>
      <c r="CV264" s="105"/>
      <c r="CW264" s="106"/>
      <c r="CX264" s="313"/>
      <c r="CY264" s="316"/>
      <c r="CZ264" s="316"/>
      <c r="DA264" s="316"/>
      <c r="DB264" s="316"/>
      <c r="DC264" s="316"/>
      <c r="DD264" s="316"/>
      <c r="DE264" s="316"/>
      <c r="DF264" s="316"/>
      <c r="DG264" s="316"/>
      <c r="DH264" s="316"/>
      <c r="DI264" s="312"/>
      <c r="DJ264" s="104">
        <f>DJ265+DJ271+DJ279+DJ286+DJ296+DJ300+DJ303+DJ307+DJ311+DJ369</f>
        <v>52652196.172500007</v>
      </c>
      <c r="DK264" s="105"/>
      <c r="DL264" s="105"/>
      <c r="DM264" s="105"/>
      <c r="DN264" s="105"/>
      <c r="DO264" s="105"/>
      <c r="DP264" s="105"/>
      <c r="DQ264" s="105"/>
      <c r="DR264" s="105"/>
      <c r="DS264" s="105"/>
      <c r="DT264" s="105"/>
      <c r="DU264" s="106"/>
      <c r="DV264" s="339">
        <f>DV265+DV271+DV279+DV286+DV296+DV300+DV303+DV307+DV311+DV369</f>
        <v>58500304.586666666</v>
      </c>
      <c r="DW264" s="339">
        <f t="shared" ref="DW264:EG264" si="37">DW265+DW271+DW279+DW286+DW296+DW300+DW303+DW307+DW311+DW369</f>
        <v>58500304.586666666</v>
      </c>
      <c r="DX264" s="339">
        <f t="shared" si="37"/>
        <v>58500304.586666666</v>
      </c>
      <c r="DY264" s="339">
        <f t="shared" si="37"/>
        <v>58500304.586666666</v>
      </c>
      <c r="DZ264" s="339">
        <f t="shared" si="37"/>
        <v>58500304.586666666</v>
      </c>
      <c r="EA264" s="339">
        <f t="shared" si="37"/>
        <v>58500304.586666666</v>
      </c>
      <c r="EB264" s="339">
        <f t="shared" si="37"/>
        <v>58500304.586666666</v>
      </c>
      <c r="EC264" s="339">
        <f t="shared" si="37"/>
        <v>58500304.586666666</v>
      </c>
      <c r="ED264" s="339">
        <f t="shared" si="37"/>
        <v>58500304.586666666</v>
      </c>
      <c r="EE264" s="339">
        <f t="shared" si="37"/>
        <v>58500304.586666666</v>
      </c>
      <c r="EF264" s="339">
        <f t="shared" si="37"/>
        <v>58500304.586666666</v>
      </c>
      <c r="EG264" s="339">
        <f t="shared" si="37"/>
        <v>58500304.586666696</v>
      </c>
      <c r="EH264" s="306"/>
    </row>
    <row r="265" spans="1:174" s="9" customFormat="1" ht="30">
      <c r="A265" s="139"/>
      <c r="B265" s="139"/>
      <c r="C265" s="139">
        <v>411</v>
      </c>
      <c r="D265" s="139" t="str">
        <f t="shared" si="26"/>
        <v>411p</v>
      </c>
      <c r="E265" s="140" t="s">
        <v>126</v>
      </c>
      <c r="F265" s="141"/>
      <c r="G265" s="142"/>
      <c r="H265" s="142"/>
      <c r="I265" s="142"/>
      <c r="J265" s="142"/>
      <c r="K265" s="142"/>
      <c r="L265" s="142"/>
      <c r="M265" s="142"/>
      <c r="N265" s="142"/>
      <c r="O265" s="142"/>
      <c r="P265" s="142"/>
      <c r="Q265" s="143"/>
      <c r="R265" s="141"/>
      <c r="S265" s="142"/>
      <c r="T265" s="142"/>
      <c r="U265" s="142"/>
      <c r="V265" s="142"/>
      <c r="W265" s="142"/>
      <c r="X265" s="142"/>
      <c r="Y265" s="142"/>
      <c r="Z265" s="142"/>
      <c r="AA265" s="142"/>
      <c r="AB265" s="142"/>
      <c r="AC265" s="143"/>
      <c r="AD265" s="141"/>
      <c r="AE265" s="142"/>
      <c r="AF265" s="142"/>
      <c r="AG265" s="142"/>
      <c r="AH265" s="142"/>
      <c r="AI265" s="142"/>
      <c r="AJ265" s="142"/>
      <c r="AK265" s="142"/>
      <c r="AL265" s="142"/>
      <c r="AM265" s="142"/>
      <c r="AN265" s="142"/>
      <c r="AO265" s="143"/>
      <c r="AP265" s="141"/>
      <c r="AQ265" s="142"/>
      <c r="AR265" s="142"/>
      <c r="AS265" s="142"/>
      <c r="AT265" s="142"/>
      <c r="AU265" s="142"/>
      <c r="AV265" s="142"/>
      <c r="AW265" s="142"/>
      <c r="AX265" s="142"/>
      <c r="AY265" s="142"/>
      <c r="AZ265" s="142"/>
      <c r="BA265" s="143"/>
      <c r="BB265" s="141"/>
      <c r="BC265" s="142"/>
      <c r="BD265" s="142"/>
      <c r="BE265" s="142"/>
      <c r="BF265" s="142"/>
      <c r="BG265" s="142"/>
      <c r="BH265" s="142"/>
      <c r="BI265" s="142"/>
      <c r="BJ265" s="142"/>
      <c r="BK265" s="142"/>
      <c r="BL265" s="142"/>
      <c r="BM265" s="143"/>
      <c r="BN265" s="141"/>
      <c r="BO265" s="142"/>
      <c r="BP265" s="142"/>
      <c r="BQ265" s="142"/>
      <c r="BR265" s="142"/>
      <c r="BS265" s="142"/>
      <c r="BT265" s="142"/>
      <c r="BU265" s="142"/>
      <c r="BV265" s="142"/>
      <c r="BW265" s="142"/>
      <c r="BX265" s="142"/>
      <c r="BY265" s="143"/>
      <c r="BZ265" s="141"/>
      <c r="CA265" s="142"/>
      <c r="CB265" s="142"/>
      <c r="CC265" s="142"/>
      <c r="CD265" s="142"/>
      <c r="CE265" s="142"/>
      <c r="CF265" s="142"/>
      <c r="CG265" s="142"/>
      <c r="CH265" s="142"/>
      <c r="CI265" s="142"/>
      <c r="CJ265" s="142"/>
      <c r="CK265" s="142"/>
      <c r="CL265" s="141">
        <f t="shared" ref="CL265:CX265" si="38">+SUM(CL266:CL270)</f>
        <v>31010717.645833336</v>
      </c>
      <c r="CM265" s="142">
        <f t="shared" si="38"/>
        <v>31010717.645833336</v>
      </c>
      <c r="CN265" s="142">
        <f t="shared" si="38"/>
        <v>31010717.645833336</v>
      </c>
      <c r="CO265" s="142">
        <f t="shared" si="38"/>
        <v>31010717.645833336</v>
      </c>
      <c r="CP265" s="142">
        <f t="shared" si="38"/>
        <v>31010717.645833336</v>
      </c>
      <c r="CQ265" s="142">
        <f t="shared" si="38"/>
        <v>31010717.645833336</v>
      </c>
      <c r="CR265" s="142">
        <f t="shared" si="38"/>
        <v>31010717.645833336</v>
      </c>
      <c r="CS265" s="142">
        <f t="shared" si="38"/>
        <v>31010717.645833336</v>
      </c>
      <c r="CT265" s="142">
        <f t="shared" si="38"/>
        <v>31010717.645833336</v>
      </c>
      <c r="CU265" s="142">
        <f t="shared" si="38"/>
        <v>31010717.645833336</v>
      </c>
      <c r="CV265" s="142">
        <f t="shared" si="38"/>
        <v>31010717.645833336</v>
      </c>
      <c r="CW265" s="143">
        <f t="shared" si="38"/>
        <v>31010717.645833336</v>
      </c>
      <c r="CX265" s="314">
        <f t="shared" si="38"/>
        <v>32195307.643333331</v>
      </c>
      <c r="CY265" s="317">
        <f t="shared" ref="CY265:DI265" si="39">+SUM(CY266:CY270)</f>
        <v>32195307.643333331</v>
      </c>
      <c r="CZ265" s="317">
        <f t="shared" si="39"/>
        <v>32195307.643333331</v>
      </c>
      <c r="DA265" s="317">
        <f t="shared" si="39"/>
        <v>32195307.643333331</v>
      </c>
      <c r="DB265" s="317">
        <f t="shared" si="39"/>
        <v>32195307.643333331</v>
      </c>
      <c r="DC265" s="317">
        <f t="shared" si="39"/>
        <v>32195307.643333331</v>
      </c>
      <c r="DD265" s="317">
        <f t="shared" si="39"/>
        <v>32195307.643333331</v>
      </c>
      <c r="DE265" s="317">
        <f t="shared" si="39"/>
        <v>32195307.643333331</v>
      </c>
      <c r="DF265" s="317">
        <f t="shared" si="39"/>
        <v>32195307.643333331</v>
      </c>
      <c r="DG265" s="317">
        <f t="shared" si="39"/>
        <v>32195307.643333331</v>
      </c>
      <c r="DH265" s="317">
        <f t="shared" si="39"/>
        <v>32195307.643333331</v>
      </c>
      <c r="DI265" s="315">
        <f t="shared" si="39"/>
        <v>32195307.643333331</v>
      </c>
      <c r="DJ265" s="141">
        <f>+SUM(DJ266:DJ270)</f>
        <v>31613633.060833335</v>
      </c>
      <c r="DK265" s="142">
        <f t="shared" ref="DK265:DU265" si="40">+SUM(DK266:DK270)</f>
        <v>31613633.060833335</v>
      </c>
      <c r="DL265" s="142">
        <f t="shared" si="40"/>
        <v>31613633.060833335</v>
      </c>
      <c r="DM265" s="142">
        <f t="shared" si="40"/>
        <v>31613633.060833335</v>
      </c>
      <c r="DN265" s="142">
        <f t="shared" si="40"/>
        <v>31613633.060833335</v>
      </c>
      <c r="DO265" s="142">
        <f t="shared" si="40"/>
        <v>31613633.060833335</v>
      </c>
      <c r="DP265" s="142">
        <f t="shared" si="40"/>
        <v>31613633.060833335</v>
      </c>
      <c r="DQ265" s="142">
        <f t="shared" si="40"/>
        <v>31613633.060833335</v>
      </c>
      <c r="DR265" s="142">
        <f t="shared" si="40"/>
        <v>31613633.060833335</v>
      </c>
      <c r="DS265" s="142">
        <f t="shared" si="40"/>
        <v>31613633.060833335</v>
      </c>
      <c r="DT265" s="142">
        <f t="shared" si="40"/>
        <v>31613633.060833335</v>
      </c>
      <c r="DU265" s="143">
        <f t="shared" si="40"/>
        <v>31613633.060833335</v>
      </c>
      <c r="DV265" s="347">
        <v>34652899.586666666</v>
      </c>
      <c r="DW265" s="347">
        <v>34652899.586666666</v>
      </c>
      <c r="DX265" s="347">
        <v>34652899.586666666</v>
      </c>
      <c r="DY265" s="347">
        <v>34652899.586666666</v>
      </c>
      <c r="DZ265" s="347">
        <v>34652899.586666666</v>
      </c>
      <c r="EA265" s="347">
        <v>34652899.586666666</v>
      </c>
      <c r="EB265" s="347">
        <v>34652899.586666666</v>
      </c>
      <c r="EC265" s="347">
        <v>34652899.586666666</v>
      </c>
      <c r="ED265" s="347">
        <v>34652899.586666666</v>
      </c>
      <c r="EE265" s="347">
        <v>34652899.586666666</v>
      </c>
      <c r="EF265" s="347">
        <v>34652899.586666666</v>
      </c>
      <c r="EG265" s="347">
        <v>34652899.586666703</v>
      </c>
      <c r="EH265" s="347">
        <v>36520519.998333327</v>
      </c>
      <c r="EI265" s="347">
        <v>36520519.998333327</v>
      </c>
      <c r="EJ265" s="347">
        <v>36520519.998333327</v>
      </c>
      <c r="EK265" s="347">
        <v>36520519.998333327</v>
      </c>
      <c r="EL265" s="347">
        <v>36520519.998333327</v>
      </c>
      <c r="EM265" s="347">
        <v>36520519.998333327</v>
      </c>
      <c r="EN265" s="347">
        <v>36520519.998333327</v>
      </c>
      <c r="EO265" s="347">
        <v>36520519.998333327</v>
      </c>
      <c r="EP265" s="347">
        <v>36520519.998333327</v>
      </c>
      <c r="EQ265" s="347">
        <v>36520519.998333327</v>
      </c>
      <c r="ER265" s="347">
        <v>36520519.998333327</v>
      </c>
      <c r="ES265" s="347">
        <v>36520519.998333327</v>
      </c>
      <c r="ET265" s="403">
        <v>36581480.009166665</v>
      </c>
      <c r="EU265" s="403">
        <v>36581480.009166665</v>
      </c>
      <c r="EV265" s="403">
        <v>36581480.009166665</v>
      </c>
      <c r="EW265" s="403">
        <v>36581480.009166665</v>
      </c>
      <c r="EX265" s="403">
        <v>36581480.009166665</v>
      </c>
      <c r="EY265" s="403">
        <v>36581480.009166665</v>
      </c>
      <c r="EZ265" s="403">
        <v>36581480.009166665</v>
      </c>
      <c r="FA265" s="403">
        <v>36581480.009166665</v>
      </c>
      <c r="FB265" s="403">
        <v>42330489.099166654</v>
      </c>
      <c r="FC265" s="403">
        <v>42330489.099166654</v>
      </c>
      <c r="FD265" s="403">
        <v>42330489.099166654</v>
      </c>
      <c r="FE265" s="403">
        <v>42330489.099166654</v>
      </c>
      <c r="FF265" s="403">
        <v>39362332.101666681</v>
      </c>
      <c r="FG265" s="403">
        <v>39125646.701666676</v>
      </c>
      <c r="FH265" s="403">
        <v>39113380.221666679</v>
      </c>
      <c r="FI265" s="403">
        <v>39105431.161666669</v>
      </c>
      <c r="FJ265" s="403">
        <v>39107573.981666677</v>
      </c>
      <c r="FK265" s="403">
        <v>41935580.18166668</v>
      </c>
      <c r="FL265" s="403">
        <v>39107470.111666672</v>
      </c>
      <c r="FM265" s="403">
        <v>39093383.891666673</v>
      </c>
      <c r="FN265" s="403">
        <v>39030288.911666676</v>
      </c>
      <c r="FO265" s="403">
        <v>39107584.94166667</v>
      </c>
      <c r="FP265" s="403">
        <v>39107395.941666678</v>
      </c>
      <c r="FQ265" s="403">
        <v>38863330.00166668</v>
      </c>
      <c r="FR265" s="403">
        <v>472059398.15000004</v>
      </c>
    </row>
    <row r="266" spans="1:174">
      <c r="D266" s="74" t="str">
        <f t="shared" si="26"/>
        <v>4111p</v>
      </c>
      <c r="E266" s="78" t="s">
        <v>128</v>
      </c>
      <c r="F266" s="104"/>
      <c r="G266" s="105"/>
      <c r="H266" s="105"/>
      <c r="I266" s="105"/>
      <c r="J266" s="105"/>
      <c r="K266" s="105"/>
      <c r="L266" s="105"/>
      <c r="M266" s="105"/>
      <c r="N266" s="105"/>
      <c r="O266" s="105"/>
      <c r="P266" s="105"/>
      <c r="Q266" s="106"/>
      <c r="R266" s="104"/>
      <c r="S266" s="105"/>
      <c r="T266" s="105"/>
      <c r="U266" s="105"/>
      <c r="V266" s="105"/>
      <c r="W266" s="105"/>
      <c r="X266" s="105"/>
      <c r="Y266" s="105"/>
      <c r="Z266" s="105"/>
      <c r="AA266" s="105"/>
      <c r="AB266" s="105"/>
      <c r="AC266" s="106"/>
      <c r="AD266" s="104"/>
      <c r="AE266" s="105"/>
      <c r="AF266" s="105"/>
      <c r="AG266" s="105"/>
      <c r="AH266" s="105"/>
      <c r="AI266" s="105"/>
      <c r="AJ266" s="105"/>
      <c r="AK266" s="105"/>
      <c r="AL266" s="105"/>
      <c r="AM266" s="105"/>
      <c r="AN266" s="105"/>
      <c r="AO266" s="106"/>
      <c r="AP266" s="104"/>
      <c r="AQ266" s="105"/>
      <c r="AR266" s="105"/>
      <c r="AS266" s="105"/>
      <c r="AT266" s="105"/>
      <c r="AU266" s="105"/>
      <c r="AV266" s="105"/>
      <c r="AW266" s="105"/>
      <c r="AX266" s="105"/>
      <c r="AY266" s="105"/>
      <c r="AZ266" s="105"/>
      <c r="BA266" s="106"/>
      <c r="BB266" s="104"/>
      <c r="BC266" s="105"/>
      <c r="BD266" s="105"/>
      <c r="BE266" s="105"/>
      <c r="BF266" s="105"/>
      <c r="BG266" s="105"/>
      <c r="BH266" s="105"/>
      <c r="BI266" s="105"/>
      <c r="BJ266" s="105"/>
      <c r="BK266" s="105"/>
      <c r="BL266" s="105"/>
      <c r="BM266" s="106"/>
      <c r="BN266" s="104"/>
      <c r="BO266" s="105"/>
      <c r="BP266" s="105"/>
      <c r="BQ266" s="105"/>
      <c r="BR266" s="105"/>
      <c r="BS266" s="105"/>
      <c r="BT266" s="105"/>
      <c r="BU266" s="105"/>
      <c r="BV266" s="105"/>
      <c r="BW266" s="105"/>
      <c r="BX266" s="105"/>
      <c r="BY266" s="106"/>
      <c r="BZ266" s="104"/>
      <c r="CA266" s="105"/>
      <c r="CB266" s="105"/>
      <c r="CC266" s="105"/>
      <c r="CD266" s="105"/>
      <c r="CE266" s="105"/>
      <c r="CF266" s="105"/>
      <c r="CG266" s="105"/>
      <c r="CH266" s="105"/>
      <c r="CI266" s="105"/>
      <c r="CJ266" s="105"/>
      <c r="CK266" s="105"/>
      <c r="CL266" s="104">
        <v>18458213.403333332</v>
      </c>
      <c r="CM266" s="105">
        <v>18458213.403333332</v>
      </c>
      <c r="CN266" s="105">
        <v>18458213.403333332</v>
      </c>
      <c r="CO266" s="105">
        <v>18458213.403333332</v>
      </c>
      <c r="CP266" s="105">
        <v>18458213.403333332</v>
      </c>
      <c r="CQ266" s="105">
        <v>18458213.403333332</v>
      </c>
      <c r="CR266" s="105">
        <v>18458213.403333332</v>
      </c>
      <c r="CS266" s="105">
        <v>18458213.403333332</v>
      </c>
      <c r="CT266" s="105">
        <v>18458213.403333332</v>
      </c>
      <c r="CU266" s="105">
        <v>18458213.403333332</v>
      </c>
      <c r="CV266" s="105">
        <v>18458213.403333332</v>
      </c>
      <c r="CW266" s="106">
        <v>18458213.403333332</v>
      </c>
      <c r="CX266" s="313">
        <v>18867562.298333336</v>
      </c>
      <c r="CY266" s="316">
        <v>18867562.298333336</v>
      </c>
      <c r="CZ266" s="316">
        <v>18867562.298333336</v>
      </c>
      <c r="DA266" s="316">
        <v>18867562.298333336</v>
      </c>
      <c r="DB266" s="316">
        <v>18867562.298333336</v>
      </c>
      <c r="DC266" s="316">
        <v>18867562.298333336</v>
      </c>
      <c r="DD266" s="316">
        <v>18867562.298333336</v>
      </c>
      <c r="DE266" s="316">
        <v>18867562.298333336</v>
      </c>
      <c r="DF266" s="316">
        <v>18867562.298333336</v>
      </c>
      <c r="DG266" s="316">
        <v>18867562.298333336</v>
      </c>
      <c r="DH266" s="316">
        <v>18867562.298333336</v>
      </c>
      <c r="DI266" s="312">
        <v>18867562.298333336</v>
      </c>
      <c r="DJ266" s="104">
        <v>18559870.852500003</v>
      </c>
      <c r="DK266" s="105">
        <v>18559870.852500003</v>
      </c>
      <c r="DL266" s="105">
        <v>18559870.852500003</v>
      </c>
      <c r="DM266" s="105">
        <v>18559870.852500003</v>
      </c>
      <c r="DN266" s="105">
        <v>18559870.852500003</v>
      </c>
      <c r="DO266" s="105">
        <v>18559870.852500003</v>
      </c>
      <c r="DP266" s="105">
        <v>18559870.852500003</v>
      </c>
      <c r="DQ266" s="105">
        <v>18559870.852500003</v>
      </c>
      <c r="DR266" s="105">
        <v>18559870.852500003</v>
      </c>
      <c r="DS266" s="105">
        <v>18559870.852500003</v>
      </c>
      <c r="DT266" s="105">
        <v>18559870.852500003</v>
      </c>
      <c r="DU266" s="106">
        <v>18559870.852500003</v>
      </c>
      <c r="DV266" s="339"/>
      <c r="DW266" s="339"/>
      <c r="DX266" s="339"/>
      <c r="DY266" s="339"/>
      <c r="DZ266" s="339"/>
      <c r="EA266" s="339"/>
      <c r="EB266" s="339"/>
      <c r="EC266" s="339"/>
      <c r="ED266" s="339"/>
      <c r="EE266" s="339"/>
      <c r="EF266" s="339"/>
      <c r="EG266" s="339"/>
      <c r="EH266" s="339"/>
      <c r="EI266" s="337"/>
      <c r="EJ266" s="337"/>
      <c r="EK266" s="337"/>
      <c r="EL266" s="337"/>
      <c r="EM266" s="337"/>
      <c r="EN266" s="337"/>
      <c r="EO266" s="337"/>
      <c r="EP266" s="337"/>
      <c r="EQ266" s="337"/>
      <c r="ER266" s="337"/>
      <c r="ES266" s="337"/>
    </row>
    <row r="267" spans="1:174">
      <c r="D267" s="74" t="str">
        <f t="shared" si="26"/>
        <v>4112p</v>
      </c>
      <c r="E267" s="78" t="s">
        <v>130</v>
      </c>
      <c r="F267" s="104"/>
      <c r="G267" s="105"/>
      <c r="H267" s="105"/>
      <c r="I267" s="105"/>
      <c r="J267" s="105"/>
      <c r="K267" s="105"/>
      <c r="L267" s="105"/>
      <c r="M267" s="105"/>
      <c r="N267" s="105"/>
      <c r="O267" s="105"/>
      <c r="P267" s="105"/>
      <c r="Q267" s="106"/>
      <c r="R267" s="104"/>
      <c r="S267" s="105"/>
      <c r="T267" s="105"/>
      <c r="U267" s="105"/>
      <c r="V267" s="105"/>
      <c r="W267" s="105"/>
      <c r="X267" s="105"/>
      <c r="Y267" s="105"/>
      <c r="Z267" s="105"/>
      <c r="AA267" s="105"/>
      <c r="AB267" s="105"/>
      <c r="AC267" s="106"/>
      <c r="AD267" s="104"/>
      <c r="AE267" s="105"/>
      <c r="AF267" s="105"/>
      <c r="AG267" s="105"/>
      <c r="AH267" s="105"/>
      <c r="AI267" s="105"/>
      <c r="AJ267" s="105"/>
      <c r="AK267" s="105"/>
      <c r="AL267" s="105"/>
      <c r="AM267" s="105"/>
      <c r="AN267" s="105"/>
      <c r="AO267" s="106"/>
      <c r="AP267" s="104"/>
      <c r="AQ267" s="105"/>
      <c r="AR267" s="105"/>
      <c r="AS267" s="105"/>
      <c r="AT267" s="105"/>
      <c r="AU267" s="105"/>
      <c r="AV267" s="105"/>
      <c r="AW267" s="105"/>
      <c r="AX267" s="105"/>
      <c r="AY267" s="105"/>
      <c r="AZ267" s="105"/>
      <c r="BA267" s="106"/>
      <c r="BB267" s="104"/>
      <c r="BC267" s="105"/>
      <c r="BD267" s="105"/>
      <c r="BE267" s="105"/>
      <c r="BF267" s="105"/>
      <c r="BG267" s="105"/>
      <c r="BH267" s="105"/>
      <c r="BI267" s="105"/>
      <c r="BJ267" s="105"/>
      <c r="BK267" s="105"/>
      <c r="BL267" s="105"/>
      <c r="BM267" s="106"/>
      <c r="BN267" s="104"/>
      <c r="BO267" s="105"/>
      <c r="BP267" s="105"/>
      <c r="BQ267" s="105"/>
      <c r="BR267" s="105"/>
      <c r="BS267" s="105"/>
      <c r="BT267" s="105"/>
      <c r="BU267" s="105"/>
      <c r="BV267" s="105"/>
      <c r="BW267" s="105"/>
      <c r="BX267" s="105"/>
      <c r="BY267" s="106"/>
      <c r="BZ267" s="104"/>
      <c r="CA267" s="105"/>
      <c r="CB267" s="105"/>
      <c r="CC267" s="105"/>
      <c r="CD267" s="105"/>
      <c r="CE267" s="105"/>
      <c r="CF267" s="105"/>
      <c r="CG267" s="105"/>
      <c r="CH267" s="105"/>
      <c r="CI267" s="105"/>
      <c r="CJ267" s="105"/>
      <c r="CK267" s="105"/>
      <c r="CL267" s="104">
        <v>2493788.2441666666</v>
      </c>
      <c r="CM267" s="105">
        <v>2493788.2441666666</v>
      </c>
      <c r="CN267" s="105">
        <v>2493788.2441666666</v>
      </c>
      <c r="CO267" s="105">
        <v>2493788.2441666666</v>
      </c>
      <c r="CP267" s="105">
        <v>2493788.2441666666</v>
      </c>
      <c r="CQ267" s="105">
        <v>2493788.2441666666</v>
      </c>
      <c r="CR267" s="105">
        <v>2493788.2441666666</v>
      </c>
      <c r="CS267" s="105">
        <v>2493788.2441666666</v>
      </c>
      <c r="CT267" s="105">
        <v>2493788.2441666666</v>
      </c>
      <c r="CU267" s="105">
        <v>2493788.2441666666</v>
      </c>
      <c r="CV267" s="105">
        <v>2493788.2441666666</v>
      </c>
      <c r="CW267" s="106">
        <v>2493788.2441666666</v>
      </c>
      <c r="CX267" s="313">
        <v>2712342.7066666675</v>
      </c>
      <c r="CY267" s="316">
        <v>2712342.7066666675</v>
      </c>
      <c r="CZ267" s="316">
        <v>2712342.7066666675</v>
      </c>
      <c r="DA267" s="316">
        <v>2712342.7066666675</v>
      </c>
      <c r="DB267" s="316">
        <v>2712342.7066666675</v>
      </c>
      <c r="DC267" s="316">
        <v>2712342.7066666675</v>
      </c>
      <c r="DD267" s="316">
        <v>2712342.7066666675</v>
      </c>
      <c r="DE267" s="316">
        <v>2712342.7066666675</v>
      </c>
      <c r="DF267" s="316">
        <v>2712342.7066666675</v>
      </c>
      <c r="DG267" s="316">
        <v>2712342.7066666675</v>
      </c>
      <c r="DH267" s="316">
        <v>2712342.7066666675</v>
      </c>
      <c r="DI267" s="312">
        <v>2712342.7066666675</v>
      </c>
      <c r="DJ267" s="104">
        <v>2731089.59</v>
      </c>
      <c r="DK267" s="105">
        <v>2731089.59</v>
      </c>
      <c r="DL267" s="105">
        <v>2731089.59</v>
      </c>
      <c r="DM267" s="105">
        <v>2731089.59</v>
      </c>
      <c r="DN267" s="105">
        <v>2731089.59</v>
      </c>
      <c r="DO267" s="105">
        <v>2731089.59</v>
      </c>
      <c r="DP267" s="105">
        <v>2731089.59</v>
      </c>
      <c r="DQ267" s="105">
        <v>2731089.59</v>
      </c>
      <c r="DR267" s="105">
        <v>2731089.59</v>
      </c>
      <c r="DS267" s="105">
        <v>2731089.59</v>
      </c>
      <c r="DT267" s="105">
        <v>2731089.59</v>
      </c>
      <c r="DU267" s="106">
        <v>2731089.59</v>
      </c>
      <c r="DV267" s="339"/>
      <c r="DW267" s="339"/>
      <c r="DX267" s="339"/>
      <c r="DY267" s="339"/>
      <c r="DZ267" s="339"/>
      <c r="EA267" s="339"/>
      <c r="EB267" s="339"/>
      <c r="EC267" s="339"/>
      <c r="ED267" s="339"/>
      <c r="EE267" s="339"/>
      <c r="EF267" s="339"/>
      <c r="EG267" s="339"/>
      <c r="EH267" s="339"/>
      <c r="EI267" s="337"/>
      <c r="EJ267" s="337"/>
      <c r="EK267" s="337"/>
      <c r="EL267" s="337"/>
      <c r="EM267" s="337"/>
      <c r="EN267" s="337"/>
      <c r="EO267" s="337"/>
      <c r="EP267" s="337"/>
      <c r="EQ267" s="337"/>
      <c r="ER267" s="337"/>
      <c r="ES267" s="337"/>
    </row>
    <row r="268" spans="1:174">
      <c r="D268" s="74" t="str">
        <f t="shared" si="26"/>
        <v>4113p</v>
      </c>
      <c r="E268" s="78" t="s">
        <v>131</v>
      </c>
      <c r="F268" s="104"/>
      <c r="G268" s="105"/>
      <c r="H268" s="105"/>
      <c r="I268" s="105"/>
      <c r="J268" s="105"/>
      <c r="K268" s="105"/>
      <c r="L268" s="105"/>
      <c r="M268" s="105"/>
      <c r="N268" s="105"/>
      <c r="O268" s="105"/>
      <c r="P268" s="105"/>
      <c r="Q268" s="106"/>
      <c r="R268" s="104"/>
      <c r="S268" s="105"/>
      <c r="T268" s="105"/>
      <c r="U268" s="105"/>
      <c r="V268" s="105"/>
      <c r="W268" s="105"/>
      <c r="X268" s="105"/>
      <c r="Y268" s="105"/>
      <c r="Z268" s="105"/>
      <c r="AA268" s="105"/>
      <c r="AB268" s="105"/>
      <c r="AC268" s="106"/>
      <c r="AD268" s="104"/>
      <c r="AE268" s="105"/>
      <c r="AF268" s="105"/>
      <c r="AG268" s="105"/>
      <c r="AH268" s="105"/>
      <c r="AI268" s="105"/>
      <c r="AJ268" s="105"/>
      <c r="AK268" s="105"/>
      <c r="AL268" s="105"/>
      <c r="AM268" s="105"/>
      <c r="AN268" s="105"/>
      <c r="AO268" s="106"/>
      <c r="AP268" s="104"/>
      <c r="AQ268" s="105"/>
      <c r="AR268" s="105"/>
      <c r="AS268" s="105"/>
      <c r="AT268" s="105"/>
      <c r="AU268" s="105"/>
      <c r="AV268" s="105"/>
      <c r="AW268" s="105"/>
      <c r="AX268" s="105"/>
      <c r="AY268" s="105"/>
      <c r="AZ268" s="105"/>
      <c r="BA268" s="106"/>
      <c r="BB268" s="104"/>
      <c r="BC268" s="105"/>
      <c r="BD268" s="105"/>
      <c r="BE268" s="105"/>
      <c r="BF268" s="105"/>
      <c r="BG268" s="105"/>
      <c r="BH268" s="105"/>
      <c r="BI268" s="105"/>
      <c r="BJ268" s="105"/>
      <c r="BK268" s="105"/>
      <c r="BL268" s="105"/>
      <c r="BM268" s="106"/>
      <c r="BN268" s="104"/>
      <c r="BO268" s="105"/>
      <c r="BP268" s="105"/>
      <c r="BQ268" s="105"/>
      <c r="BR268" s="105"/>
      <c r="BS268" s="105"/>
      <c r="BT268" s="105"/>
      <c r="BU268" s="105"/>
      <c r="BV268" s="105"/>
      <c r="BW268" s="105"/>
      <c r="BX268" s="105"/>
      <c r="BY268" s="106"/>
      <c r="BZ268" s="104"/>
      <c r="CA268" s="105"/>
      <c r="CB268" s="105"/>
      <c r="CC268" s="105"/>
      <c r="CD268" s="105"/>
      <c r="CE268" s="105"/>
      <c r="CF268" s="105"/>
      <c r="CG268" s="105"/>
      <c r="CH268" s="105"/>
      <c r="CI268" s="105"/>
      <c r="CJ268" s="105"/>
      <c r="CK268" s="105"/>
      <c r="CL268" s="104">
        <v>6333349.3816666668</v>
      </c>
      <c r="CM268" s="105">
        <v>6333349.3816666668</v>
      </c>
      <c r="CN268" s="105">
        <v>6333349.3816666668</v>
      </c>
      <c r="CO268" s="105">
        <v>6333349.3816666668</v>
      </c>
      <c r="CP268" s="105">
        <v>6333349.3816666668</v>
      </c>
      <c r="CQ268" s="105">
        <v>6333349.3816666668</v>
      </c>
      <c r="CR268" s="105">
        <v>6333349.3816666668</v>
      </c>
      <c r="CS268" s="105">
        <v>6333349.3816666668</v>
      </c>
      <c r="CT268" s="105">
        <v>6333349.3816666668</v>
      </c>
      <c r="CU268" s="105">
        <v>6333349.3816666668</v>
      </c>
      <c r="CV268" s="105">
        <v>6333349.3816666668</v>
      </c>
      <c r="CW268" s="106">
        <v>6333349.3816666668</v>
      </c>
      <c r="CX268" s="313">
        <v>6757582.0116666639</v>
      </c>
      <c r="CY268" s="316">
        <v>6757582.0116666639</v>
      </c>
      <c r="CZ268" s="316">
        <v>6757582.0116666639</v>
      </c>
      <c r="DA268" s="316">
        <v>6757582.0116666639</v>
      </c>
      <c r="DB268" s="316">
        <v>6757582.0116666639</v>
      </c>
      <c r="DC268" s="316">
        <v>6757582.0116666639</v>
      </c>
      <c r="DD268" s="316">
        <v>6757582.0116666639</v>
      </c>
      <c r="DE268" s="316">
        <v>6757582.0116666639</v>
      </c>
      <c r="DF268" s="316">
        <v>6757582.0116666639</v>
      </c>
      <c r="DG268" s="316">
        <v>6757582.0116666639</v>
      </c>
      <c r="DH268" s="316">
        <v>6757582.0116666639</v>
      </c>
      <c r="DI268" s="312">
        <v>6757582.0116666639</v>
      </c>
      <c r="DJ268" s="104">
        <v>6606213.9525000006</v>
      </c>
      <c r="DK268" s="105">
        <v>6606213.9525000006</v>
      </c>
      <c r="DL268" s="105">
        <v>6606213.9525000006</v>
      </c>
      <c r="DM268" s="105">
        <v>6606213.9525000006</v>
      </c>
      <c r="DN268" s="105">
        <v>6606213.9525000006</v>
      </c>
      <c r="DO268" s="105">
        <v>6606213.9525000006</v>
      </c>
      <c r="DP268" s="105">
        <v>6606213.9525000006</v>
      </c>
      <c r="DQ268" s="105">
        <v>6606213.9525000006</v>
      </c>
      <c r="DR268" s="105">
        <v>6606213.9525000006</v>
      </c>
      <c r="DS268" s="105">
        <v>6606213.9525000006</v>
      </c>
      <c r="DT268" s="105">
        <v>6606213.9525000006</v>
      </c>
      <c r="DU268" s="106">
        <v>6606213.9525000006</v>
      </c>
      <c r="DV268" s="339"/>
      <c r="DW268" s="339"/>
      <c r="DX268" s="339"/>
      <c r="DY268" s="339"/>
      <c r="DZ268" s="339"/>
      <c r="EA268" s="339"/>
      <c r="EB268" s="339"/>
      <c r="EC268" s="339"/>
      <c r="ED268" s="339"/>
      <c r="EE268" s="339"/>
      <c r="EF268" s="339"/>
      <c r="EG268" s="339"/>
      <c r="EH268" s="339"/>
      <c r="EI268" s="337"/>
      <c r="EJ268" s="337"/>
      <c r="EK268" s="337"/>
      <c r="EL268" s="337"/>
      <c r="EM268" s="337"/>
      <c r="EN268" s="337"/>
      <c r="EO268" s="337"/>
      <c r="EP268" s="337"/>
      <c r="EQ268" s="337"/>
      <c r="ER268" s="337"/>
      <c r="ES268" s="337"/>
    </row>
    <row r="269" spans="1:174">
      <c r="D269" s="74" t="str">
        <f t="shared" ref="D269:D300" si="41">+CONCATENATE(D59,"p")</f>
        <v>4114p</v>
      </c>
      <c r="E269" s="78" t="s">
        <v>133</v>
      </c>
      <c r="F269" s="104"/>
      <c r="G269" s="105"/>
      <c r="H269" s="105"/>
      <c r="I269" s="105"/>
      <c r="J269" s="105"/>
      <c r="K269" s="105"/>
      <c r="L269" s="105"/>
      <c r="M269" s="105"/>
      <c r="N269" s="105"/>
      <c r="O269" s="105"/>
      <c r="P269" s="105"/>
      <c r="Q269" s="106"/>
      <c r="R269" s="104"/>
      <c r="S269" s="105"/>
      <c r="T269" s="105"/>
      <c r="U269" s="105"/>
      <c r="V269" s="105"/>
      <c r="W269" s="105"/>
      <c r="X269" s="105"/>
      <c r="Y269" s="105"/>
      <c r="Z269" s="105"/>
      <c r="AA269" s="105"/>
      <c r="AB269" s="105"/>
      <c r="AC269" s="106"/>
      <c r="AD269" s="104"/>
      <c r="AE269" s="105"/>
      <c r="AF269" s="105"/>
      <c r="AG269" s="105"/>
      <c r="AH269" s="105"/>
      <c r="AI269" s="105"/>
      <c r="AJ269" s="105"/>
      <c r="AK269" s="105"/>
      <c r="AL269" s="105"/>
      <c r="AM269" s="105"/>
      <c r="AN269" s="105"/>
      <c r="AO269" s="106"/>
      <c r="AP269" s="104"/>
      <c r="AQ269" s="105"/>
      <c r="AR269" s="105"/>
      <c r="AS269" s="105"/>
      <c r="AT269" s="105"/>
      <c r="AU269" s="105"/>
      <c r="AV269" s="105"/>
      <c r="AW269" s="105"/>
      <c r="AX269" s="105"/>
      <c r="AY269" s="105"/>
      <c r="AZ269" s="105"/>
      <c r="BA269" s="106"/>
      <c r="BB269" s="104"/>
      <c r="BC269" s="105"/>
      <c r="BD269" s="105"/>
      <c r="BE269" s="105"/>
      <c r="BF269" s="105"/>
      <c r="BG269" s="105"/>
      <c r="BH269" s="105"/>
      <c r="BI269" s="105"/>
      <c r="BJ269" s="105"/>
      <c r="BK269" s="105"/>
      <c r="BL269" s="105"/>
      <c r="BM269" s="106"/>
      <c r="BN269" s="104"/>
      <c r="BO269" s="105"/>
      <c r="BP269" s="105"/>
      <c r="BQ269" s="105"/>
      <c r="BR269" s="105"/>
      <c r="BS269" s="105"/>
      <c r="BT269" s="105"/>
      <c r="BU269" s="105"/>
      <c r="BV269" s="105"/>
      <c r="BW269" s="105"/>
      <c r="BX269" s="105"/>
      <c r="BY269" s="106"/>
      <c r="BZ269" s="104"/>
      <c r="CA269" s="105"/>
      <c r="CB269" s="105"/>
      <c r="CC269" s="105"/>
      <c r="CD269" s="105"/>
      <c r="CE269" s="105"/>
      <c r="CF269" s="105"/>
      <c r="CG269" s="105"/>
      <c r="CH269" s="105"/>
      <c r="CI269" s="105"/>
      <c r="CJ269" s="105"/>
      <c r="CK269" s="105"/>
      <c r="CL269" s="104">
        <v>3366474.3091666666</v>
      </c>
      <c r="CM269" s="105">
        <v>3366474.3091666666</v>
      </c>
      <c r="CN269" s="105">
        <v>3366474.3091666666</v>
      </c>
      <c r="CO269" s="105">
        <v>3366474.3091666666</v>
      </c>
      <c r="CP269" s="105">
        <v>3366474.3091666666</v>
      </c>
      <c r="CQ269" s="105">
        <v>3366474.3091666666</v>
      </c>
      <c r="CR269" s="105">
        <v>3366474.3091666666</v>
      </c>
      <c r="CS269" s="105">
        <v>3366474.3091666666</v>
      </c>
      <c r="CT269" s="105">
        <v>3366474.3091666666</v>
      </c>
      <c r="CU269" s="105">
        <v>3366474.3091666666</v>
      </c>
      <c r="CV269" s="105">
        <v>3366474.3091666666</v>
      </c>
      <c r="CW269" s="106">
        <v>3366474.3091666666</v>
      </c>
      <c r="CX269" s="313">
        <v>3473848.1883333339</v>
      </c>
      <c r="CY269" s="316">
        <v>3473848.1883333339</v>
      </c>
      <c r="CZ269" s="316">
        <v>3473848.1883333339</v>
      </c>
      <c r="DA269" s="316">
        <v>3473848.1883333339</v>
      </c>
      <c r="DB269" s="316">
        <v>3473848.1883333339</v>
      </c>
      <c r="DC269" s="316">
        <v>3473848.1883333339</v>
      </c>
      <c r="DD269" s="316">
        <v>3473848.1883333339</v>
      </c>
      <c r="DE269" s="316">
        <v>3473848.1883333339</v>
      </c>
      <c r="DF269" s="316">
        <v>3473848.1883333339</v>
      </c>
      <c r="DG269" s="316">
        <v>3473848.1883333339</v>
      </c>
      <c r="DH269" s="316">
        <v>3473848.1883333339</v>
      </c>
      <c r="DI269" s="312">
        <v>3473848.1883333339</v>
      </c>
      <c r="DJ269" s="104">
        <v>3331068.5941666663</v>
      </c>
      <c r="DK269" s="105">
        <v>3331068.5941666663</v>
      </c>
      <c r="DL269" s="105">
        <v>3331068.5941666663</v>
      </c>
      <c r="DM269" s="105">
        <v>3331068.5941666663</v>
      </c>
      <c r="DN269" s="105">
        <v>3331068.5941666663</v>
      </c>
      <c r="DO269" s="105">
        <v>3331068.5941666663</v>
      </c>
      <c r="DP269" s="105">
        <v>3331068.5941666663</v>
      </c>
      <c r="DQ269" s="105">
        <v>3331068.5941666663</v>
      </c>
      <c r="DR269" s="105">
        <v>3331068.5941666663</v>
      </c>
      <c r="DS269" s="105">
        <v>3331068.5941666663</v>
      </c>
      <c r="DT269" s="105">
        <v>3331068.5941666663</v>
      </c>
      <c r="DU269" s="106">
        <v>3331068.5941666663</v>
      </c>
      <c r="DV269" s="339"/>
      <c r="DW269" s="339"/>
      <c r="DX269" s="339"/>
      <c r="DY269" s="339"/>
      <c r="DZ269" s="339"/>
      <c r="EA269" s="339"/>
      <c r="EB269" s="339"/>
      <c r="EC269" s="339"/>
      <c r="ED269" s="339"/>
      <c r="EE269" s="339"/>
      <c r="EF269" s="339"/>
      <c r="EG269" s="339"/>
      <c r="EH269" s="339"/>
      <c r="EI269" s="337"/>
      <c r="EJ269" s="337"/>
      <c r="EK269" s="337"/>
      <c r="EL269" s="337"/>
      <c r="EM269" s="337"/>
      <c r="EN269" s="337"/>
      <c r="EO269" s="337"/>
      <c r="EP269" s="337"/>
      <c r="EQ269" s="337"/>
      <c r="ER269" s="337"/>
      <c r="ES269" s="337"/>
    </row>
    <row r="270" spans="1:174">
      <c r="D270" s="74" t="str">
        <f t="shared" si="41"/>
        <v>4115p</v>
      </c>
      <c r="E270" s="78" t="s">
        <v>135</v>
      </c>
      <c r="F270" s="104"/>
      <c r="G270" s="105"/>
      <c r="H270" s="105"/>
      <c r="I270" s="105"/>
      <c r="J270" s="105"/>
      <c r="K270" s="105"/>
      <c r="L270" s="105"/>
      <c r="M270" s="105"/>
      <c r="N270" s="105"/>
      <c r="O270" s="105"/>
      <c r="P270" s="105"/>
      <c r="Q270" s="106"/>
      <c r="R270" s="104"/>
      <c r="S270" s="105"/>
      <c r="T270" s="105"/>
      <c r="U270" s="105"/>
      <c r="V270" s="105"/>
      <c r="W270" s="105"/>
      <c r="X270" s="105"/>
      <c r="Y270" s="105"/>
      <c r="Z270" s="105"/>
      <c r="AA270" s="105"/>
      <c r="AB270" s="105"/>
      <c r="AC270" s="106"/>
      <c r="AD270" s="104"/>
      <c r="AE270" s="105"/>
      <c r="AF270" s="105"/>
      <c r="AG270" s="105"/>
      <c r="AH270" s="105"/>
      <c r="AI270" s="105"/>
      <c r="AJ270" s="105"/>
      <c r="AK270" s="105"/>
      <c r="AL270" s="105"/>
      <c r="AM270" s="105"/>
      <c r="AN270" s="105"/>
      <c r="AO270" s="106"/>
      <c r="AP270" s="104"/>
      <c r="AQ270" s="105"/>
      <c r="AR270" s="105"/>
      <c r="AS270" s="105"/>
      <c r="AT270" s="105"/>
      <c r="AU270" s="105"/>
      <c r="AV270" s="105"/>
      <c r="AW270" s="105"/>
      <c r="AX270" s="105"/>
      <c r="AY270" s="105"/>
      <c r="AZ270" s="105"/>
      <c r="BA270" s="106"/>
      <c r="BB270" s="104"/>
      <c r="BC270" s="105"/>
      <c r="BD270" s="105"/>
      <c r="BE270" s="105"/>
      <c r="BF270" s="105"/>
      <c r="BG270" s="105"/>
      <c r="BH270" s="105"/>
      <c r="BI270" s="105"/>
      <c r="BJ270" s="105"/>
      <c r="BK270" s="105"/>
      <c r="BL270" s="105"/>
      <c r="BM270" s="106"/>
      <c r="BN270" s="104"/>
      <c r="BO270" s="105"/>
      <c r="BP270" s="105"/>
      <c r="BQ270" s="105"/>
      <c r="BR270" s="105"/>
      <c r="BS270" s="105"/>
      <c r="BT270" s="105"/>
      <c r="BU270" s="105"/>
      <c r="BV270" s="105"/>
      <c r="BW270" s="105"/>
      <c r="BX270" s="105"/>
      <c r="BY270" s="106"/>
      <c r="BZ270" s="104"/>
      <c r="CA270" s="105"/>
      <c r="CB270" s="105"/>
      <c r="CC270" s="105"/>
      <c r="CD270" s="105"/>
      <c r="CE270" s="105"/>
      <c r="CF270" s="105"/>
      <c r="CG270" s="105"/>
      <c r="CH270" s="105"/>
      <c r="CI270" s="105"/>
      <c r="CJ270" s="105"/>
      <c r="CK270" s="105"/>
      <c r="CL270" s="104">
        <v>358892.30750000005</v>
      </c>
      <c r="CM270" s="105">
        <v>358892.30750000005</v>
      </c>
      <c r="CN270" s="105">
        <v>358892.30750000005</v>
      </c>
      <c r="CO270" s="105">
        <v>358892.30750000005</v>
      </c>
      <c r="CP270" s="105">
        <v>358892.30750000005</v>
      </c>
      <c r="CQ270" s="105">
        <v>358892.30750000005</v>
      </c>
      <c r="CR270" s="105">
        <v>358892.30750000005</v>
      </c>
      <c r="CS270" s="105">
        <v>358892.30750000005</v>
      </c>
      <c r="CT270" s="105">
        <v>358892.30750000005</v>
      </c>
      <c r="CU270" s="105">
        <v>358892.30750000005</v>
      </c>
      <c r="CV270" s="105">
        <v>358892.30750000005</v>
      </c>
      <c r="CW270" s="106">
        <v>358892.30750000005</v>
      </c>
      <c r="CX270" s="313">
        <v>383972.43833333335</v>
      </c>
      <c r="CY270" s="316">
        <v>383972.43833333335</v>
      </c>
      <c r="CZ270" s="316">
        <v>383972.43833333335</v>
      </c>
      <c r="DA270" s="316">
        <v>383972.43833333335</v>
      </c>
      <c r="DB270" s="316">
        <v>383972.43833333335</v>
      </c>
      <c r="DC270" s="316">
        <v>383972.43833333335</v>
      </c>
      <c r="DD270" s="316">
        <v>383972.43833333335</v>
      </c>
      <c r="DE270" s="316">
        <v>383972.43833333335</v>
      </c>
      <c r="DF270" s="316">
        <v>383972.43833333335</v>
      </c>
      <c r="DG270" s="316">
        <v>383972.43833333335</v>
      </c>
      <c r="DH270" s="316">
        <v>383972.43833333335</v>
      </c>
      <c r="DI270" s="312">
        <v>383972.43833333335</v>
      </c>
      <c r="DJ270" s="104">
        <v>385390.0716666666</v>
      </c>
      <c r="DK270" s="105">
        <v>385390.0716666666</v>
      </c>
      <c r="DL270" s="105">
        <v>385390.0716666666</v>
      </c>
      <c r="DM270" s="105">
        <v>385390.0716666666</v>
      </c>
      <c r="DN270" s="105">
        <v>385390.0716666666</v>
      </c>
      <c r="DO270" s="105">
        <v>385390.0716666666</v>
      </c>
      <c r="DP270" s="105">
        <v>385390.0716666666</v>
      </c>
      <c r="DQ270" s="105">
        <v>385390.0716666666</v>
      </c>
      <c r="DR270" s="105">
        <v>385390.0716666666</v>
      </c>
      <c r="DS270" s="105">
        <v>385390.0716666666</v>
      </c>
      <c r="DT270" s="105">
        <v>385390.0716666666</v>
      </c>
      <c r="DU270" s="106">
        <v>385390.0716666666</v>
      </c>
      <c r="DV270" s="339"/>
      <c r="DW270" s="339"/>
      <c r="DX270" s="339"/>
      <c r="DY270" s="339"/>
      <c r="DZ270" s="339"/>
      <c r="EA270" s="339"/>
      <c r="EB270" s="339"/>
      <c r="EC270" s="339"/>
      <c r="ED270" s="339"/>
      <c r="EE270" s="339"/>
      <c r="EF270" s="339"/>
      <c r="EG270" s="339"/>
      <c r="EH270" s="339"/>
      <c r="EI270" s="337"/>
      <c r="EJ270" s="337"/>
      <c r="EK270" s="337"/>
      <c r="EL270" s="337"/>
      <c r="EM270" s="337"/>
      <c r="EN270" s="337"/>
      <c r="EO270" s="337"/>
      <c r="EP270" s="337"/>
      <c r="EQ270" s="337"/>
      <c r="ER270" s="337"/>
      <c r="ES270" s="337"/>
    </row>
    <row r="271" spans="1:174" s="9" customFormat="1">
      <c r="A271" s="139"/>
      <c r="B271" s="139"/>
      <c r="C271" s="139">
        <v>412</v>
      </c>
      <c r="D271" s="139" t="str">
        <f t="shared" si="41"/>
        <v>412p</v>
      </c>
      <c r="E271" s="140" t="s">
        <v>137</v>
      </c>
      <c r="F271" s="141"/>
      <c r="G271" s="142"/>
      <c r="H271" s="142"/>
      <c r="I271" s="142"/>
      <c r="J271" s="142"/>
      <c r="K271" s="142"/>
      <c r="L271" s="142"/>
      <c r="M271" s="142"/>
      <c r="N271" s="142"/>
      <c r="O271" s="142"/>
      <c r="P271" s="142"/>
      <c r="Q271" s="143"/>
      <c r="R271" s="141"/>
      <c r="S271" s="142"/>
      <c r="T271" s="142"/>
      <c r="U271" s="142"/>
      <c r="V271" s="142"/>
      <c r="W271" s="142"/>
      <c r="X271" s="142"/>
      <c r="Y271" s="142"/>
      <c r="Z271" s="142"/>
      <c r="AA271" s="142"/>
      <c r="AB271" s="142"/>
      <c r="AC271" s="143"/>
      <c r="AD271" s="141"/>
      <c r="AE271" s="142"/>
      <c r="AF271" s="142"/>
      <c r="AG271" s="142"/>
      <c r="AH271" s="142"/>
      <c r="AI271" s="142"/>
      <c r="AJ271" s="142"/>
      <c r="AK271" s="142"/>
      <c r="AL271" s="142"/>
      <c r="AM271" s="142"/>
      <c r="AN271" s="142"/>
      <c r="AO271" s="143"/>
      <c r="AP271" s="141"/>
      <c r="AQ271" s="142"/>
      <c r="AR271" s="142"/>
      <c r="AS271" s="142"/>
      <c r="AT271" s="142"/>
      <c r="AU271" s="142"/>
      <c r="AV271" s="142"/>
      <c r="AW271" s="142"/>
      <c r="AX271" s="142"/>
      <c r="AY271" s="142"/>
      <c r="AZ271" s="142"/>
      <c r="BA271" s="143"/>
      <c r="BB271" s="141"/>
      <c r="BC271" s="142"/>
      <c r="BD271" s="142"/>
      <c r="BE271" s="142"/>
      <c r="BF271" s="142"/>
      <c r="BG271" s="142"/>
      <c r="BH271" s="142"/>
      <c r="BI271" s="142"/>
      <c r="BJ271" s="142"/>
      <c r="BK271" s="142"/>
      <c r="BL271" s="142"/>
      <c r="BM271" s="143"/>
      <c r="BN271" s="141"/>
      <c r="BO271" s="142"/>
      <c r="BP271" s="142"/>
      <c r="BQ271" s="142"/>
      <c r="BR271" s="142"/>
      <c r="BS271" s="142"/>
      <c r="BT271" s="142"/>
      <c r="BU271" s="142"/>
      <c r="BV271" s="142"/>
      <c r="BW271" s="142"/>
      <c r="BX271" s="142"/>
      <c r="BY271" s="143"/>
      <c r="BZ271" s="141"/>
      <c r="CA271" s="142"/>
      <c r="CB271" s="142"/>
      <c r="CC271" s="142"/>
      <c r="CD271" s="142"/>
      <c r="CE271" s="142"/>
      <c r="CF271" s="142"/>
      <c r="CG271" s="142"/>
      <c r="CH271" s="142"/>
      <c r="CI271" s="142"/>
      <c r="CJ271" s="142"/>
      <c r="CK271" s="142"/>
      <c r="CL271" s="141">
        <f t="shared" ref="CL271:CX271" si="42">+SUM(CL272:CL278)</f>
        <v>901608.53416666668</v>
      </c>
      <c r="CM271" s="142">
        <f t="shared" si="42"/>
        <v>901608.53416666668</v>
      </c>
      <c r="CN271" s="142">
        <f t="shared" si="42"/>
        <v>901608.53416666668</v>
      </c>
      <c r="CO271" s="142">
        <f t="shared" si="42"/>
        <v>901608.53416666668</v>
      </c>
      <c r="CP271" s="142">
        <f t="shared" si="42"/>
        <v>901608.53416666668</v>
      </c>
      <c r="CQ271" s="142">
        <f t="shared" si="42"/>
        <v>901608.53416666668</v>
      </c>
      <c r="CR271" s="142">
        <f t="shared" si="42"/>
        <v>901608.53416666668</v>
      </c>
      <c r="CS271" s="142">
        <f t="shared" si="42"/>
        <v>901608.53416666668</v>
      </c>
      <c r="CT271" s="142">
        <f t="shared" si="42"/>
        <v>901608.53416666668</v>
      </c>
      <c r="CU271" s="142">
        <f t="shared" si="42"/>
        <v>901608.53416666668</v>
      </c>
      <c r="CV271" s="142">
        <f t="shared" si="42"/>
        <v>901608.53416666668</v>
      </c>
      <c r="CW271" s="143">
        <f t="shared" si="42"/>
        <v>901608.53416666668</v>
      </c>
      <c r="CX271" s="314">
        <f t="shared" si="42"/>
        <v>956513.66333333333</v>
      </c>
      <c r="CY271" s="317">
        <f t="shared" ref="CY271:DI271" si="43">+SUM(CY272:CY278)</f>
        <v>956513.66333333333</v>
      </c>
      <c r="CZ271" s="317">
        <f t="shared" si="43"/>
        <v>956513.66333333333</v>
      </c>
      <c r="DA271" s="317">
        <f t="shared" si="43"/>
        <v>956513.66333333333</v>
      </c>
      <c r="DB271" s="317">
        <f t="shared" si="43"/>
        <v>956513.66333333333</v>
      </c>
      <c r="DC271" s="317">
        <f t="shared" si="43"/>
        <v>956513.66333333333</v>
      </c>
      <c r="DD271" s="317">
        <f t="shared" si="43"/>
        <v>956513.66333333333</v>
      </c>
      <c r="DE271" s="317">
        <f t="shared" si="43"/>
        <v>956513.66333333333</v>
      </c>
      <c r="DF271" s="317">
        <f t="shared" si="43"/>
        <v>956513.66333333333</v>
      </c>
      <c r="DG271" s="317">
        <f t="shared" si="43"/>
        <v>956513.66333333333</v>
      </c>
      <c r="DH271" s="317">
        <f t="shared" si="43"/>
        <v>956513.66333333333</v>
      </c>
      <c r="DI271" s="315">
        <f t="shared" si="43"/>
        <v>956513.66333333333</v>
      </c>
      <c r="DJ271" s="141">
        <f>+SUM(DJ272:DJ278)</f>
        <v>968300.41833333322</v>
      </c>
      <c r="DK271" s="142">
        <f t="shared" ref="DK271:DU271" si="44">+SUM(DK272:DK278)</f>
        <v>968300.41833333322</v>
      </c>
      <c r="DL271" s="142">
        <f t="shared" si="44"/>
        <v>968300.41833333322</v>
      </c>
      <c r="DM271" s="142">
        <f t="shared" si="44"/>
        <v>968300.41833333322</v>
      </c>
      <c r="DN271" s="142">
        <f t="shared" si="44"/>
        <v>968300.41833333322</v>
      </c>
      <c r="DO271" s="142">
        <f t="shared" si="44"/>
        <v>968300.41833333322</v>
      </c>
      <c r="DP271" s="142">
        <f t="shared" si="44"/>
        <v>968300.41833333322</v>
      </c>
      <c r="DQ271" s="142">
        <f t="shared" si="44"/>
        <v>968300.41833333322</v>
      </c>
      <c r="DR271" s="142">
        <f t="shared" si="44"/>
        <v>968300.41833333322</v>
      </c>
      <c r="DS271" s="142">
        <f t="shared" si="44"/>
        <v>968300.41833333322</v>
      </c>
      <c r="DT271" s="142">
        <f t="shared" si="44"/>
        <v>968300.41833333322</v>
      </c>
      <c r="DU271" s="143">
        <f t="shared" si="44"/>
        <v>968300.41833333322</v>
      </c>
      <c r="DV271" s="340">
        <v>832657.85499999998</v>
      </c>
      <c r="DW271" s="340">
        <v>832657.85499999998</v>
      </c>
      <c r="DX271" s="340">
        <v>832657.85499999998</v>
      </c>
      <c r="DY271" s="340">
        <v>832657.85499999998</v>
      </c>
      <c r="DZ271" s="340">
        <v>832657.85499999998</v>
      </c>
      <c r="EA271" s="340">
        <v>832657.85499999998</v>
      </c>
      <c r="EB271" s="340">
        <v>832657.85499999998</v>
      </c>
      <c r="EC271" s="340">
        <v>832657.85499999998</v>
      </c>
      <c r="ED271" s="340">
        <v>832657.85499999998</v>
      </c>
      <c r="EE271" s="340">
        <v>832657.85499999998</v>
      </c>
      <c r="EF271" s="340">
        <v>832657.85499999998</v>
      </c>
      <c r="EG271" s="340">
        <v>832657.85499999998</v>
      </c>
      <c r="EH271" s="340">
        <v>849012.24750000006</v>
      </c>
      <c r="EI271" s="340">
        <v>849012.24750000006</v>
      </c>
      <c r="EJ271" s="340">
        <v>849012.24750000006</v>
      </c>
      <c r="EK271" s="340">
        <v>849012.24750000006</v>
      </c>
      <c r="EL271" s="340">
        <v>849012.24750000006</v>
      </c>
      <c r="EM271" s="340">
        <v>849012.24750000006</v>
      </c>
      <c r="EN271" s="340">
        <v>849012.24750000006</v>
      </c>
      <c r="EO271" s="340">
        <v>849012.24750000006</v>
      </c>
      <c r="EP271" s="340">
        <v>849012.24750000006</v>
      </c>
      <c r="EQ271" s="340">
        <v>849012.24750000006</v>
      </c>
      <c r="ER271" s="340">
        <v>849012.24750000006</v>
      </c>
      <c r="ES271" s="347">
        <v>849012.24750000006</v>
      </c>
      <c r="ET271" s="403">
        <v>1045765.8483333333</v>
      </c>
      <c r="EU271" s="403">
        <v>1045765.8483333333</v>
      </c>
      <c r="EV271" s="403">
        <v>1045765.8483333333</v>
      </c>
      <c r="EW271" s="403">
        <v>1064654.7372222226</v>
      </c>
      <c r="EX271" s="403">
        <v>1064654.7372222226</v>
      </c>
      <c r="EY271" s="403">
        <v>1064654.7372222226</v>
      </c>
      <c r="EZ271" s="403">
        <v>1064654.7372222226</v>
      </c>
      <c r="FA271" s="403">
        <v>1064654.7372222226</v>
      </c>
      <c r="FB271" s="403">
        <v>1064654.7372222201</v>
      </c>
      <c r="FC271" s="403">
        <v>1064654.7372222201</v>
      </c>
      <c r="FD271" s="403">
        <v>1064654.7372222226</v>
      </c>
      <c r="FE271" s="403">
        <v>1608087.7372222189</v>
      </c>
      <c r="FF271" s="403">
        <v>1281057.9508333332</v>
      </c>
      <c r="FG271" s="403">
        <v>1323983.3608333331</v>
      </c>
      <c r="FH271" s="403">
        <v>1260740.2808333333</v>
      </c>
      <c r="FI271" s="403">
        <v>1247473.6108333331</v>
      </c>
      <c r="FJ271" s="403">
        <v>1248015.2908333333</v>
      </c>
      <c r="FK271" s="403">
        <v>1249948.9408333332</v>
      </c>
      <c r="FL271" s="403">
        <v>1249158.6208333333</v>
      </c>
      <c r="FM271" s="403">
        <v>1249158.6208333333</v>
      </c>
      <c r="FN271" s="403">
        <v>1249658.6108333331</v>
      </c>
      <c r="FO271" s="403">
        <v>1239658.6108333331</v>
      </c>
      <c r="FP271" s="403">
        <v>1238097.2408333332</v>
      </c>
      <c r="FQ271" s="403">
        <v>1235674.3108333333</v>
      </c>
      <c r="FR271" s="403">
        <v>15072625.449999999</v>
      </c>
    </row>
    <row r="272" spans="1:174">
      <c r="D272" s="74" t="str">
        <f t="shared" si="41"/>
        <v>4121p</v>
      </c>
      <c r="E272" s="78" t="s">
        <v>139</v>
      </c>
      <c r="F272" s="104"/>
      <c r="G272" s="105"/>
      <c r="H272" s="105"/>
      <c r="I272" s="105"/>
      <c r="J272" s="105"/>
      <c r="K272" s="105"/>
      <c r="L272" s="105"/>
      <c r="M272" s="105"/>
      <c r="N272" s="105"/>
      <c r="O272" s="105"/>
      <c r="P272" s="105"/>
      <c r="Q272" s="106"/>
      <c r="R272" s="104"/>
      <c r="S272" s="105"/>
      <c r="T272" s="105"/>
      <c r="U272" s="105"/>
      <c r="V272" s="105"/>
      <c r="W272" s="105"/>
      <c r="X272" s="105"/>
      <c r="Y272" s="105"/>
      <c r="Z272" s="105"/>
      <c r="AA272" s="105"/>
      <c r="AB272" s="105"/>
      <c r="AC272" s="106"/>
      <c r="AD272" s="104"/>
      <c r="AE272" s="105"/>
      <c r="AF272" s="105"/>
      <c r="AG272" s="105"/>
      <c r="AH272" s="105"/>
      <c r="AI272" s="105"/>
      <c r="AJ272" s="105"/>
      <c r="AK272" s="105"/>
      <c r="AL272" s="105"/>
      <c r="AM272" s="105"/>
      <c r="AN272" s="105"/>
      <c r="AO272" s="106"/>
      <c r="AP272" s="104"/>
      <c r="AQ272" s="105"/>
      <c r="AR272" s="105"/>
      <c r="AS272" s="105"/>
      <c r="AT272" s="105"/>
      <c r="AU272" s="105"/>
      <c r="AV272" s="105"/>
      <c r="AW272" s="105"/>
      <c r="AX272" s="105"/>
      <c r="AY272" s="105"/>
      <c r="AZ272" s="105"/>
      <c r="BA272" s="106"/>
      <c r="BB272" s="104"/>
      <c r="BC272" s="105"/>
      <c r="BD272" s="105"/>
      <c r="BE272" s="105"/>
      <c r="BF272" s="105"/>
      <c r="BG272" s="105"/>
      <c r="BH272" s="105"/>
      <c r="BI272" s="105"/>
      <c r="BJ272" s="105"/>
      <c r="BK272" s="105"/>
      <c r="BL272" s="105"/>
      <c r="BM272" s="106"/>
      <c r="BN272" s="104"/>
      <c r="BO272" s="105"/>
      <c r="BP272" s="105"/>
      <c r="BQ272" s="105"/>
      <c r="BR272" s="105"/>
      <c r="BS272" s="105"/>
      <c r="BT272" s="105"/>
      <c r="BU272" s="105"/>
      <c r="BV272" s="105"/>
      <c r="BW272" s="105"/>
      <c r="BX272" s="105"/>
      <c r="BY272" s="106"/>
      <c r="BZ272" s="104"/>
      <c r="CA272" s="105"/>
      <c r="CB272" s="105"/>
      <c r="CC272" s="105"/>
      <c r="CD272" s="105"/>
      <c r="CE272" s="105"/>
      <c r="CF272" s="105"/>
      <c r="CG272" s="105"/>
      <c r="CH272" s="105"/>
      <c r="CI272" s="105"/>
      <c r="CJ272" s="105"/>
      <c r="CK272" s="105"/>
      <c r="CL272" s="104">
        <v>0</v>
      </c>
      <c r="CM272" s="105">
        <v>0</v>
      </c>
      <c r="CN272" s="105">
        <v>0</v>
      </c>
      <c r="CO272" s="105">
        <v>0</v>
      </c>
      <c r="CP272" s="105">
        <v>0</v>
      </c>
      <c r="CQ272" s="105">
        <v>0</v>
      </c>
      <c r="CR272" s="105">
        <v>0</v>
      </c>
      <c r="CS272" s="105">
        <v>0</v>
      </c>
      <c r="CT272" s="105">
        <v>0</v>
      </c>
      <c r="CU272" s="105">
        <v>0</v>
      </c>
      <c r="CV272" s="105">
        <v>0</v>
      </c>
      <c r="CW272" s="106">
        <v>0</v>
      </c>
      <c r="CX272" s="313">
        <v>0</v>
      </c>
      <c r="CY272" s="316">
        <v>0</v>
      </c>
      <c r="CZ272" s="316">
        <v>0</v>
      </c>
      <c r="DA272" s="316">
        <v>0</v>
      </c>
      <c r="DB272" s="316">
        <v>0</v>
      </c>
      <c r="DC272" s="316">
        <v>0</v>
      </c>
      <c r="DD272" s="316">
        <v>0</v>
      </c>
      <c r="DE272" s="316">
        <v>0</v>
      </c>
      <c r="DF272" s="316">
        <v>0</v>
      </c>
      <c r="DG272" s="316">
        <v>0</v>
      </c>
      <c r="DH272" s="316">
        <v>0</v>
      </c>
      <c r="DI272" s="312">
        <v>0</v>
      </c>
      <c r="DJ272" s="104">
        <v>0</v>
      </c>
      <c r="DK272" s="105">
        <v>0</v>
      </c>
      <c r="DL272" s="105">
        <v>0</v>
      </c>
      <c r="DM272" s="105">
        <v>0</v>
      </c>
      <c r="DN272" s="105">
        <v>0</v>
      </c>
      <c r="DO272" s="105">
        <v>0</v>
      </c>
      <c r="DP272" s="105">
        <v>0</v>
      </c>
      <c r="DQ272" s="105">
        <v>0</v>
      </c>
      <c r="DR272" s="105">
        <v>0</v>
      </c>
      <c r="DS272" s="105">
        <v>0</v>
      </c>
      <c r="DT272" s="105">
        <v>0</v>
      </c>
      <c r="DU272" s="106">
        <v>0</v>
      </c>
      <c r="DV272" s="339"/>
      <c r="DW272" s="339"/>
      <c r="DX272" s="339"/>
      <c r="DY272" s="339"/>
      <c r="DZ272" s="339"/>
      <c r="EA272" s="339"/>
      <c r="EB272" s="339"/>
      <c r="EC272" s="339"/>
      <c r="ED272" s="339"/>
      <c r="EE272" s="339"/>
      <c r="EF272" s="339"/>
      <c r="EG272" s="339"/>
      <c r="EH272" s="339"/>
      <c r="EI272" s="337"/>
      <c r="EJ272" s="337"/>
      <c r="EK272" s="337"/>
      <c r="EL272" s="337"/>
      <c r="EM272" s="337"/>
      <c r="EN272" s="337"/>
      <c r="EO272" s="337"/>
      <c r="EP272" s="337"/>
      <c r="EQ272" s="337"/>
      <c r="ER272" s="337"/>
      <c r="ES272" s="337"/>
    </row>
    <row r="273" spans="1:174" ht="30">
      <c r="D273" s="74" t="str">
        <f t="shared" si="41"/>
        <v>4122p</v>
      </c>
      <c r="E273" s="78" t="s">
        <v>141</v>
      </c>
      <c r="F273" s="104"/>
      <c r="G273" s="105"/>
      <c r="H273" s="105"/>
      <c r="I273" s="105"/>
      <c r="J273" s="105"/>
      <c r="K273" s="105"/>
      <c r="L273" s="105"/>
      <c r="M273" s="105"/>
      <c r="N273" s="105"/>
      <c r="O273" s="105"/>
      <c r="P273" s="105"/>
      <c r="Q273" s="106"/>
      <c r="R273" s="104"/>
      <c r="S273" s="105"/>
      <c r="T273" s="105"/>
      <c r="U273" s="105"/>
      <c r="V273" s="105"/>
      <c r="W273" s="105"/>
      <c r="X273" s="105"/>
      <c r="Y273" s="105"/>
      <c r="Z273" s="105"/>
      <c r="AA273" s="105"/>
      <c r="AB273" s="105"/>
      <c r="AC273" s="106"/>
      <c r="AD273" s="104"/>
      <c r="AE273" s="105"/>
      <c r="AF273" s="105"/>
      <c r="AG273" s="105"/>
      <c r="AH273" s="105"/>
      <c r="AI273" s="105"/>
      <c r="AJ273" s="105"/>
      <c r="AK273" s="105"/>
      <c r="AL273" s="105"/>
      <c r="AM273" s="105"/>
      <c r="AN273" s="105"/>
      <c r="AO273" s="106"/>
      <c r="AP273" s="104"/>
      <c r="AQ273" s="105"/>
      <c r="AR273" s="105"/>
      <c r="AS273" s="105"/>
      <c r="AT273" s="105"/>
      <c r="AU273" s="105"/>
      <c r="AV273" s="105"/>
      <c r="AW273" s="105"/>
      <c r="AX273" s="105"/>
      <c r="AY273" s="105"/>
      <c r="AZ273" s="105"/>
      <c r="BA273" s="106"/>
      <c r="BB273" s="104"/>
      <c r="BC273" s="105"/>
      <c r="BD273" s="105"/>
      <c r="BE273" s="105"/>
      <c r="BF273" s="105"/>
      <c r="BG273" s="105"/>
      <c r="BH273" s="105"/>
      <c r="BI273" s="105"/>
      <c r="BJ273" s="105"/>
      <c r="BK273" s="105"/>
      <c r="BL273" s="105"/>
      <c r="BM273" s="106"/>
      <c r="BN273" s="104"/>
      <c r="BO273" s="105"/>
      <c r="BP273" s="105"/>
      <c r="BQ273" s="105"/>
      <c r="BR273" s="105"/>
      <c r="BS273" s="105"/>
      <c r="BT273" s="105"/>
      <c r="BU273" s="105"/>
      <c r="BV273" s="105"/>
      <c r="BW273" s="105"/>
      <c r="BX273" s="105"/>
      <c r="BY273" s="106"/>
      <c r="BZ273" s="104"/>
      <c r="CA273" s="105"/>
      <c r="CB273" s="105"/>
      <c r="CC273" s="105"/>
      <c r="CD273" s="105"/>
      <c r="CE273" s="105"/>
      <c r="CF273" s="105"/>
      <c r="CG273" s="105"/>
      <c r="CH273" s="105"/>
      <c r="CI273" s="105"/>
      <c r="CJ273" s="105"/>
      <c r="CK273" s="105"/>
      <c r="CL273" s="104">
        <v>128521.15000000001</v>
      </c>
      <c r="CM273" s="105">
        <v>128521.15000000001</v>
      </c>
      <c r="CN273" s="105">
        <v>128521.15000000001</v>
      </c>
      <c r="CO273" s="105">
        <v>128521.15000000001</v>
      </c>
      <c r="CP273" s="105">
        <v>128521.15000000001</v>
      </c>
      <c r="CQ273" s="105">
        <v>128521.15000000001</v>
      </c>
      <c r="CR273" s="105">
        <v>128521.15000000001</v>
      </c>
      <c r="CS273" s="105">
        <v>128521.15000000001</v>
      </c>
      <c r="CT273" s="105">
        <v>128521.15000000001</v>
      </c>
      <c r="CU273" s="105">
        <v>128521.15000000001</v>
      </c>
      <c r="CV273" s="105">
        <v>128521.15000000001</v>
      </c>
      <c r="CW273" s="106">
        <v>128521.15000000001</v>
      </c>
      <c r="CX273" s="313">
        <v>176580.35833333331</v>
      </c>
      <c r="CY273" s="316">
        <v>176580.35833333331</v>
      </c>
      <c r="CZ273" s="316">
        <v>176580.35833333331</v>
      </c>
      <c r="DA273" s="316">
        <v>176580.35833333331</v>
      </c>
      <c r="DB273" s="316">
        <v>176580.35833333331</v>
      </c>
      <c r="DC273" s="316">
        <v>176580.35833333331</v>
      </c>
      <c r="DD273" s="316">
        <v>176580.35833333331</v>
      </c>
      <c r="DE273" s="316">
        <v>176580.35833333331</v>
      </c>
      <c r="DF273" s="316">
        <v>176580.35833333331</v>
      </c>
      <c r="DG273" s="316">
        <v>176580.35833333331</v>
      </c>
      <c r="DH273" s="316">
        <v>176580.35833333331</v>
      </c>
      <c r="DI273" s="312">
        <v>176580.35833333331</v>
      </c>
      <c r="DJ273" s="104">
        <v>182094.51583333334</v>
      </c>
      <c r="DK273" s="105">
        <v>182094.51583333334</v>
      </c>
      <c r="DL273" s="105">
        <v>182094.51583333334</v>
      </c>
      <c r="DM273" s="105">
        <v>182094.51583333334</v>
      </c>
      <c r="DN273" s="105">
        <v>182094.51583333334</v>
      </c>
      <c r="DO273" s="105">
        <v>182094.51583333334</v>
      </c>
      <c r="DP273" s="105">
        <v>182094.51583333334</v>
      </c>
      <c r="DQ273" s="105">
        <v>182094.51583333334</v>
      </c>
      <c r="DR273" s="105">
        <v>182094.51583333334</v>
      </c>
      <c r="DS273" s="105">
        <v>182094.51583333334</v>
      </c>
      <c r="DT273" s="105">
        <v>182094.51583333334</v>
      </c>
      <c r="DU273" s="106">
        <v>182094.51583333334</v>
      </c>
      <c r="DV273" s="339"/>
      <c r="DW273" s="339"/>
      <c r="DX273" s="339"/>
      <c r="DY273" s="339"/>
      <c r="DZ273" s="339"/>
      <c r="EA273" s="339"/>
      <c r="EB273" s="339"/>
      <c r="EC273" s="339"/>
      <c r="ED273" s="339"/>
      <c r="EE273" s="339"/>
      <c r="EF273" s="339"/>
      <c r="EG273" s="339"/>
      <c r="EH273" s="339"/>
      <c r="EI273" s="337"/>
      <c r="EJ273" s="337"/>
      <c r="EK273" s="337"/>
      <c r="EL273" s="337"/>
      <c r="EM273" s="337"/>
      <c r="EN273" s="337"/>
      <c r="EO273" s="337"/>
      <c r="EP273" s="337"/>
      <c r="EQ273" s="337"/>
      <c r="ER273" s="337"/>
      <c r="ES273" s="337"/>
    </row>
    <row r="274" spans="1:174">
      <c r="D274" s="74" t="str">
        <f t="shared" si="41"/>
        <v>4123p</v>
      </c>
      <c r="E274" s="78" t="s">
        <v>143</v>
      </c>
      <c r="F274" s="104"/>
      <c r="G274" s="105"/>
      <c r="H274" s="105"/>
      <c r="I274" s="105"/>
      <c r="J274" s="105"/>
      <c r="K274" s="105"/>
      <c r="L274" s="105"/>
      <c r="M274" s="105"/>
      <c r="N274" s="105"/>
      <c r="O274" s="105"/>
      <c r="P274" s="105"/>
      <c r="Q274" s="106"/>
      <c r="R274" s="104"/>
      <c r="S274" s="105"/>
      <c r="T274" s="105"/>
      <c r="U274" s="105"/>
      <c r="V274" s="105"/>
      <c r="W274" s="105"/>
      <c r="X274" s="105"/>
      <c r="Y274" s="105"/>
      <c r="Z274" s="105"/>
      <c r="AA274" s="105"/>
      <c r="AB274" s="105"/>
      <c r="AC274" s="106"/>
      <c r="AD274" s="104"/>
      <c r="AE274" s="105"/>
      <c r="AF274" s="105"/>
      <c r="AG274" s="105"/>
      <c r="AH274" s="105"/>
      <c r="AI274" s="105"/>
      <c r="AJ274" s="105"/>
      <c r="AK274" s="105"/>
      <c r="AL274" s="105"/>
      <c r="AM274" s="105"/>
      <c r="AN274" s="105"/>
      <c r="AO274" s="106"/>
      <c r="AP274" s="104"/>
      <c r="AQ274" s="105"/>
      <c r="AR274" s="105"/>
      <c r="AS274" s="105"/>
      <c r="AT274" s="105"/>
      <c r="AU274" s="105"/>
      <c r="AV274" s="105"/>
      <c r="AW274" s="105"/>
      <c r="AX274" s="105"/>
      <c r="AY274" s="105"/>
      <c r="AZ274" s="105"/>
      <c r="BA274" s="106"/>
      <c r="BB274" s="104"/>
      <c r="BC274" s="105"/>
      <c r="BD274" s="105"/>
      <c r="BE274" s="105"/>
      <c r="BF274" s="105"/>
      <c r="BG274" s="105"/>
      <c r="BH274" s="105"/>
      <c r="BI274" s="105"/>
      <c r="BJ274" s="105"/>
      <c r="BK274" s="105"/>
      <c r="BL274" s="105"/>
      <c r="BM274" s="106"/>
      <c r="BN274" s="104"/>
      <c r="BO274" s="105"/>
      <c r="BP274" s="105"/>
      <c r="BQ274" s="105"/>
      <c r="BR274" s="105"/>
      <c r="BS274" s="105"/>
      <c r="BT274" s="105"/>
      <c r="BU274" s="105"/>
      <c r="BV274" s="105"/>
      <c r="BW274" s="105"/>
      <c r="BX274" s="105"/>
      <c r="BY274" s="106"/>
      <c r="BZ274" s="104"/>
      <c r="CA274" s="105"/>
      <c r="CB274" s="105"/>
      <c r="CC274" s="105"/>
      <c r="CD274" s="105"/>
      <c r="CE274" s="105"/>
      <c r="CF274" s="105"/>
      <c r="CG274" s="105"/>
      <c r="CH274" s="105"/>
      <c r="CI274" s="105"/>
      <c r="CJ274" s="105"/>
      <c r="CK274" s="105"/>
      <c r="CL274" s="104">
        <v>6290.331666666666</v>
      </c>
      <c r="CM274" s="105">
        <v>6290.331666666666</v>
      </c>
      <c r="CN274" s="105">
        <v>6290.331666666666</v>
      </c>
      <c r="CO274" s="105">
        <v>6290.331666666666</v>
      </c>
      <c r="CP274" s="105">
        <v>6290.331666666666</v>
      </c>
      <c r="CQ274" s="105">
        <v>6290.331666666666</v>
      </c>
      <c r="CR274" s="105">
        <v>6290.331666666666</v>
      </c>
      <c r="CS274" s="105">
        <v>6290.331666666666</v>
      </c>
      <c r="CT274" s="105">
        <v>6290.331666666666</v>
      </c>
      <c r="CU274" s="105">
        <v>6290.331666666666</v>
      </c>
      <c r="CV274" s="105">
        <v>6290.331666666666</v>
      </c>
      <c r="CW274" s="106">
        <v>6290.331666666666</v>
      </c>
      <c r="CX274" s="313">
        <v>14691.803333333335</v>
      </c>
      <c r="CY274" s="316">
        <v>14691.803333333335</v>
      </c>
      <c r="CZ274" s="316">
        <v>14691.803333333335</v>
      </c>
      <c r="DA274" s="316">
        <v>14691.803333333335</v>
      </c>
      <c r="DB274" s="316">
        <v>14691.803333333335</v>
      </c>
      <c r="DC274" s="316">
        <v>14691.803333333335</v>
      </c>
      <c r="DD274" s="316">
        <v>14691.803333333335</v>
      </c>
      <c r="DE274" s="316">
        <v>14691.803333333335</v>
      </c>
      <c r="DF274" s="316">
        <v>14691.803333333335</v>
      </c>
      <c r="DG274" s="316">
        <v>14691.803333333335</v>
      </c>
      <c r="DH274" s="316">
        <v>14691.803333333335</v>
      </c>
      <c r="DI274" s="312">
        <v>14691.803333333335</v>
      </c>
      <c r="DJ274" s="104">
        <v>17427.005833333333</v>
      </c>
      <c r="DK274" s="105">
        <v>17427.005833333333</v>
      </c>
      <c r="DL274" s="105">
        <v>17427.005833333333</v>
      </c>
      <c r="DM274" s="105">
        <v>17427.005833333333</v>
      </c>
      <c r="DN274" s="105">
        <v>17427.005833333333</v>
      </c>
      <c r="DO274" s="105">
        <v>17427.005833333333</v>
      </c>
      <c r="DP274" s="105">
        <v>17427.005833333333</v>
      </c>
      <c r="DQ274" s="105">
        <v>17427.005833333333</v>
      </c>
      <c r="DR274" s="105">
        <v>17427.005833333333</v>
      </c>
      <c r="DS274" s="105">
        <v>17427.005833333333</v>
      </c>
      <c r="DT274" s="105">
        <v>17427.005833333333</v>
      </c>
      <c r="DU274" s="106">
        <v>17427.005833333333</v>
      </c>
      <c r="DV274" s="339"/>
      <c r="DW274" s="339"/>
      <c r="DX274" s="339"/>
      <c r="DY274" s="339"/>
      <c r="DZ274" s="339"/>
      <c r="EA274" s="339"/>
      <c r="EB274" s="339"/>
      <c r="EC274" s="339"/>
      <c r="ED274" s="339"/>
      <c r="EE274" s="339"/>
      <c r="EF274" s="339"/>
      <c r="EG274" s="339"/>
      <c r="EH274" s="339"/>
      <c r="EI274" s="337"/>
      <c r="EJ274" s="337"/>
      <c r="EK274" s="337"/>
      <c r="EL274" s="337"/>
      <c r="EM274" s="337"/>
      <c r="EN274" s="337"/>
      <c r="EO274" s="337"/>
      <c r="EP274" s="337"/>
      <c r="EQ274" s="337"/>
      <c r="ER274" s="337"/>
      <c r="ES274" s="337"/>
    </row>
    <row r="275" spans="1:174">
      <c r="D275" s="74" t="str">
        <f t="shared" si="41"/>
        <v>4124p</v>
      </c>
      <c r="E275" s="78" t="s">
        <v>145</v>
      </c>
      <c r="F275" s="104"/>
      <c r="G275" s="105"/>
      <c r="H275" s="105"/>
      <c r="I275" s="105"/>
      <c r="J275" s="105"/>
      <c r="K275" s="105"/>
      <c r="L275" s="105"/>
      <c r="M275" s="105"/>
      <c r="N275" s="105"/>
      <c r="O275" s="105"/>
      <c r="P275" s="105"/>
      <c r="Q275" s="106"/>
      <c r="R275" s="104"/>
      <c r="S275" s="105"/>
      <c r="T275" s="105"/>
      <c r="U275" s="105"/>
      <c r="V275" s="105"/>
      <c r="W275" s="105"/>
      <c r="X275" s="105"/>
      <c r="Y275" s="105"/>
      <c r="Z275" s="105"/>
      <c r="AA275" s="105"/>
      <c r="AB275" s="105"/>
      <c r="AC275" s="106"/>
      <c r="AD275" s="104"/>
      <c r="AE275" s="105"/>
      <c r="AF275" s="105"/>
      <c r="AG275" s="105"/>
      <c r="AH275" s="105"/>
      <c r="AI275" s="105"/>
      <c r="AJ275" s="105"/>
      <c r="AK275" s="105"/>
      <c r="AL275" s="105"/>
      <c r="AM275" s="105"/>
      <c r="AN275" s="105"/>
      <c r="AO275" s="106"/>
      <c r="AP275" s="104"/>
      <c r="AQ275" s="105"/>
      <c r="AR275" s="105"/>
      <c r="AS275" s="105"/>
      <c r="AT275" s="105"/>
      <c r="AU275" s="105"/>
      <c r="AV275" s="105"/>
      <c r="AW275" s="105"/>
      <c r="AX275" s="105"/>
      <c r="AY275" s="105"/>
      <c r="AZ275" s="105"/>
      <c r="BA275" s="106"/>
      <c r="BB275" s="104"/>
      <c r="BC275" s="105"/>
      <c r="BD275" s="105"/>
      <c r="BE275" s="105"/>
      <c r="BF275" s="105"/>
      <c r="BG275" s="105"/>
      <c r="BH275" s="105"/>
      <c r="BI275" s="105"/>
      <c r="BJ275" s="105"/>
      <c r="BK275" s="105"/>
      <c r="BL275" s="105"/>
      <c r="BM275" s="106"/>
      <c r="BN275" s="104"/>
      <c r="BO275" s="105"/>
      <c r="BP275" s="105"/>
      <c r="BQ275" s="105"/>
      <c r="BR275" s="105"/>
      <c r="BS275" s="105"/>
      <c r="BT275" s="105"/>
      <c r="BU275" s="105"/>
      <c r="BV275" s="105"/>
      <c r="BW275" s="105"/>
      <c r="BX275" s="105"/>
      <c r="BY275" s="106"/>
      <c r="BZ275" s="104"/>
      <c r="CA275" s="105"/>
      <c r="CB275" s="105"/>
      <c r="CC275" s="105"/>
      <c r="CD275" s="105"/>
      <c r="CE275" s="105"/>
      <c r="CF275" s="105"/>
      <c r="CG275" s="105"/>
      <c r="CH275" s="105"/>
      <c r="CI275" s="105"/>
      <c r="CJ275" s="105"/>
      <c r="CK275" s="105"/>
      <c r="CL275" s="104">
        <v>8115</v>
      </c>
      <c r="CM275" s="105">
        <v>8115</v>
      </c>
      <c r="CN275" s="105">
        <v>8115</v>
      </c>
      <c r="CO275" s="105">
        <v>8115</v>
      </c>
      <c r="CP275" s="105">
        <v>8115</v>
      </c>
      <c r="CQ275" s="105">
        <v>8115</v>
      </c>
      <c r="CR275" s="105">
        <v>8115</v>
      </c>
      <c r="CS275" s="105">
        <v>8115</v>
      </c>
      <c r="CT275" s="105">
        <v>8115</v>
      </c>
      <c r="CU275" s="105">
        <v>8115</v>
      </c>
      <c r="CV275" s="105">
        <v>8115</v>
      </c>
      <c r="CW275" s="106">
        <v>8115</v>
      </c>
      <c r="CX275" s="313">
        <v>8063.25</v>
      </c>
      <c r="CY275" s="316">
        <v>8063.25</v>
      </c>
      <c r="CZ275" s="316">
        <v>8063.25</v>
      </c>
      <c r="DA275" s="316">
        <v>8063.25</v>
      </c>
      <c r="DB275" s="316">
        <v>8063.25</v>
      </c>
      <c r="DC275" s="316">
        <v>8063.25</v>
      </c>
      <c r="DD275" s="316">
        <v>8063.25</v>
      </c>
      <c r="DE275" s="316">
        <v>8063.25</v>
      </c>
      <c r="DF275" s="316">
        <v>8063.25</v>
      </c>
      <c r="DG275" s="316">
        <v>8063.25</v>
      </c>
      <c r="DH275" s="316">
        <v>8063.25</v>
      </c>
      <c r="DI275" s="312">
        <v>8063.25</v>
      </c>
      <c r="DJ275" s="104">
        <v>10753.916666666666</v>
      </c>
      <c r="DK275" s="105">
        <v>10753.916666666666</v>
      </c>
      <c r="DL275" s="105">
        <v>10753.916666666666</v>
      </c>
      <c r="DM275" s="105">
        <v>10753.916666666666</v>
      </c>
      <c r="DN275" s="105">
        <v>10753.916666666666</v>
      </c>
      <c r="DO275" s="105">
        <v>10753.916666666666</v>
      </c>
      <c r="DP275" s="105">
        <v>10753.916666666666</v>
      </c>
      <c r="DQ275" s="105">
        <v>10753.916666666666</v>
      </c>
      <c r="DR275" s="105">
        <v>10753.916666666666</v>
      </c>
      <c r="DS275" s="105">
        <v>10753.916666666666</v>
      </c>
      <c r="DT275" s="105">
        <v>10753.916666666666</v>
      </c>
      <c r="DU275" s="106">
        <v>10753.916666666666</v>
      </c>
      <c r="DV275" s="339"/>
      <c r="DW275" s="339"/>
      <c r="DX275" s="339"/>
      <c r="DY275" s="339"/>
      <c r="DZ275" s="339"/>
      <c r="EA275" s="339"/>
      <c r="EB275" s="339"/>
      <c r="EC275" s="339"/>
      <c r="ED275" s="339"/>
      <c r="EE275" s="339"/>
      <c r="EF275" s="339"/>
      <c r="EG275" s="339"/>
      <c r="EH275" s="339"/>
      <c r="EI275" s="337"/>
      <c r="EJ275" s="337"/>
      <c r="EK275" s="337"/>
      <c r="EL275" s="337"/>
      <c r="EM275" s="337"/>
      <c r="EN275" s="337"/>
      <c r="EO275" s="337"/>
      <c r="EP275" s="337"/>
      <c r="EQ275" s="337"/>
      <c r="ER275" s="337"/>
      <c r="ES275" s="337"/>
    </row>
    <row r="276" spans="1:174">
      <c r="D276" s="74" t="str">
        <f t="shared" si="41"/>
        <v>4125p</v>
      </c>
      <c r="E276" s="78" t="s">
        <v>147</v>
      </c>
      <c r="F276" s="104"/>
      <c r="G276" s="105"/>
      <c r="H276" s="105"/>
      <c r="I276" s="105"/>
      <c r="J276" s="105"/>
      <c r="K276" s="105"/>
      <c r="L276" s="105"/>
      <c r="M276" s="105"/>
      <c r="N276" s="105"/>
      <c r="O276" s="105"/>
      <c r="P276" s="105"/>
      <c r="Q276" s="106"/>
      <c r="R276" s="104"/>
      <c r="S276" s="105"/>
      <c r="T276" s="105"/>
      <c r="U276" s="105"/>
      <c r="V276" s="105"/>
      <c r="W276" s="105"/>
      <c r="X276" s="105"/>
      <c r="Y276" s="105"/>
      <c r="Z276" s="105"/>
      <c r="AA276" s="105"/>
      <c r="AB276" s="105"/>
      <c r="AC276" s="106"/>
      <c r="AD276" s="104"/>
      <c r="AE276" s="105"/>
      <c r="AF276" s="105"/>
      <c r="AG276" s="105"/>
      <c r="AH276" s="105"/>
      <c r="AI276" s="105"/>
      <c r="AJ276" s="105"/>
      <c r="AK276" s="105"/>
      <c r="AL276" s="105"/>
      <c r="AM276" s="105"/>
      <c r="AN276" s="105"/>
      <c r="AO276" s="106"/>
      <c r="AP276" s="104"/>
      <c r="AQ276" s="105"/>
      <c r="AR276" s="105"/>
      <c r="AS276" s="105"/>
      <c r="AT276" s="105"/>
      <c r="AU276" s="105"/>
      <c r="AV276" s="105"/>
      <c r="AW276" s="105"/>
      <c r="AX276" s="105"/>
      <c r="AY276" s="105"/>
      <c r="AZ276" s="105"/>
      <c r="BA276" s="106"/>
      <c r="BB276" s="104"/>
      <c r="BC276" s="105"/>
      <c r="BD276" s="105"/>
      <c r="BE276" s="105"/>
      <c r="BF276" s="105"/>
      <c r="BG276" s="105"/>
      <c r="BH276" s="105"/>
      <c r="BI276" s="105"/>
      <c r="BJ276" s="105"/>
      <c r="BK276" s="105"/>
      <c r="BL276" s="105"/>
      <c r="BM276" s="106"/>
      <c r="BN276" s="104"/>
      <c r="BO276" s="105"/>
      <c r="BP276" s="105"/>
      <c r="BQ276" s="105"/>
      <c r="BR276" s="105"/>
      <c r="BS276" s="105"/>
      <c r="BT276" s="105"/>
      <c r="BU276" s="105"/>
      <c r="BV276" s="105"/>
      <c r="BW276" s="105"/>
      <c r="BX276" s="105"/>
      <c r="BY276" s="106"/>
      <c r="BZ276" s="104"/>
      <c r="CA276" s="105"/>
      <c r="CB276" s="105"/>
      <c r="CC276" s="105"/>
      <c r="CD276" s="105"/>
      <c r="CE276" s="105"/>
      <c r="CF276" s="105"/>
      <c r="CG276" s="105"/>
      <c r="CH276" s="105"/>
      <c r="CI276" s="105"/>
      <c r="CJ276" s="105"/>
      <c r="CK276" s="105"/>
      <c r="CL276" s="104">
        <v>31286.818333333333</v>
      </c>
      <c r="CM276" s="105">
        <v>31286.818333333333</v>
      </c>
      <c r="CN276" s="105">
        <v>31286.818333333333</v>
      </c>
      <c r="CO276" s="105">
        <v>31286.818333333333</v>
      </c>
      <c r="CP276" s="105">
        <v>31286.818333333333</v>
      </c>
      <c r="CQ276" s="105">
        <v>31286.818333333333</v>
      </c>
      <c r="CR276" s="105">
        <v>31286.818333333333</v>
      </c>
      <c r="CS276" s="105">
        <v>31286.818333333333</v>
      </c>
      <c r="CT276" s="105">
        <v>31286.818333333333</v>
      </c>
      <c r="CU276" s="105">
        <v>31286.818333333333</v>
      </c>
      <c r="CV276" s="105">
        <v>31286.818333333333</v>
      </c>
      <c r="CW276" s="106">
        <v>31286.818333333333</v>
      </c>
      <c r="CX276" s="313">
        <v>50250.643333333333</v>
      </c>
      <c r="CY276" s="316">
        <v>50250.643333333333</v>
      </c>
      <c r="CZ276" s="316">
        <v>50250.643333333333</v>
      </c>
      <c r="DA276" s="316">
        <v>50250.643333333333</v>
      </c>
      <c r="DB276" s="316">
        <v>50250.643333333333</v>
      </c>
      <c r="DC276" s="316">
        <v>50250.643333333333</v>
      </c>
      <c r="DD276" s="316">
        <v>50250.643333333333</v>
      </c>
      <c r="DE276" s="316">
        <v>50250.643333333333</v>
      </c>
      <c r="DF276" s="316">
        <v>50250.643333333333</v>
      </c>
      <c r="DG276" s="316">
        <v>50250.643333333333</v>
      </c>
      <c r="DH276" s="316">
        <v>50250.643333333333</v>
      </c>
      <c r="DI276" s="312">
        <v>50250.643333333333</v>
      </c>
      <c r="DJ276" s="104">
        <v>48826.666666666664</v>
      </c>
      <c r="DK276" s="105">
        <v>48826.666666666664</v>
      </c>
      <c r="DL276" s="105">
        <v>48826.666666666664</v>
      </c>
      <c r="DM276" s="105">
        <v>48826.666666666664</v>
      </c>
      <c r="DN276" s="105">
        <v>48826.666666666664</v>
      </c>
      <c r="DO276" s="105">
        <v>48826.666666666664</v>
      </c>
      <c r="DP276" s="105">
        <v>48826.666666666664</v>
      </c>
      <c r="DQ276" s="105">
        <v>48826.666666666664</v>
      </c>
      <c r="DR276" s="105">
        <v>48826.666666666664</v>
      </c>
      <c r="DS276" s="105">
        <v>48826.666666666664</v>
      </c>
      <c r="DT276" s="105">
        <v>48826.666666666664</v>
      </c>
      <c r="DU276" s="106">
        <v>48826.666666666664</v>
      </c>
      <c r="DV276" s="339"/>
      <c r="DW276" s="339"/>
      <c r="DX276" s="339"/>
      <c r="DY276" s="339"/>
      <c r="DZ276" s="339"/>
      <c r="EA276" s="339"/>
      <c r="EB276" s="339"/>
      <c r="EC276" s="339"/>
      <c r="ED276" s="339"/>
      <c r="EE276" s="339"/>
      <c r="EF276" s="339"/>
      <c r="EG276" s="339"/>
      <c r="EH276" s="339"/>
      <c r="EI276" s="337"/>
      <c r="EJ276" s="337"/>
      <c r="EK276" s="337"/>
      <c r="EL276" s="337"/>
      <c r="EM276" s="337"/>
      <c r="EN276" s="337"/>
      <c r="EO276" s="337"/>
      <c r="EP276" s="337"/>
      <c r="EQ276" s="337"/>
      <c r="ER276" s="337"/>
      <c r="ES276" s="337"/>
    </row>
    <row r="277" spans="1:174" ht="30">
      <c r="D277" s="74" t="str">
        <f t="shared" si="41"/>
        <v>4126p</v>
      </c>
      <c r="E277" s="78" t="s">
        <v>149</v>
      </c>
      <c r="F277" s="104"/>
      <c r="G277" s="105"/>
      <c r="H277" s="105"/>
      <c r="I277" s="105"/>
      <c r="J277" s="105"/>
      <c r="K277" s="105"/>
      <c r="L277" s="105"/>
      <c r="M277" s="105"/>
      <c r="N277" s="105"/>
      <c r="O277" s="105"/>
      <c r="P277" s="105"/>
      <c r="Q277" s="106"/>
      <c r="R277" s="104"/>
      <c r="S277" s="105"/>
      <c r="T277" s="105"/>
      <c r="U277" s="105"/>
      <c r="V277" s="105"/>
      <c r="W277" s="105"/>
      <c r="X277" s="105"/>
      <c r="Y277" s="105"/>
      <c r="Z277" s="105"/>
      <c r="AA277" s="105"/>
      <c r="AB277" s="105"/>
      <c r="AC277" s="106"/>
      <c r="AD277" s="104"/>
      <c r="AE277" s="105"/>
      <c r="AF277" s="105"/>
      <c r="AG277" s="105"/>
      <c r="AH277" s="105"/>
      <c r="AI277" s="105"/>
      <c r="AJ277" s="105"/>
      <c r="AK277" s="105"/>
      <c r="AL277" s="105"/>
      <c r="AM277" s="105"/>
      <c r="AN277" s="105"/>
      <c r="AO277" s="106"/>
      <c r="AP277" s="104"/>
      <c r="AQ277" s="105"/>
      <c r="AR277" s="105"/>
      <c r="AS277" s="105"/>
      <c r="AT277" s="105"/>
      <c r="AU277" s="105"/>
      <c r="AV277" s="105"/>
      <c r="AW277" s="105"/>
      <c r="AX277" s="105"/>
      <c r="AY277" s="105"/>
      <c r="AZ277" s="105"/>
      <c r="BA277" s="106"/>
      <c r="BB277" s="104"/>
      <c r="BC277" s="105"/>
      <c r="BD277" s="105"/>
      <c r="BE277" s="105"/>
      <c r="BF277" s="105"/>
      <c r="BG277" s="105"/>
      <c r="BH277" s="105"/>
      <c r="BI277" s="105"/>
      <c r="BJ277" s="105"/>
      <c r="BK277" s="105"/>
      <c r="BL277" s="105"/>
      <c r="BM277" s="106"/>
      <c r="BN277" s="104"/>
      <c r="BO277" s="105"/>
      <c r="BP277" s="105"/>
      <c r="BQ277" s="105"/>
      <c r="BR277" s="105"/>
      <c r="BS277" s="105"/>
      <c r="BT277" s="105"/>
      <c r="BU277" s="105"/>
      <c r="BV277" s="105"/>
      <c r="BW277" s="105"/>
      <c r="BX277" s="105"/>
      <c r="BY277" s="106"/>
      <c r="BZ277" s="104"/>
      <c r="CA277" s="105"/>
      <c r="CB277" s="105"/>
      <c r="CC277" s="105"/>
      <c r="CD277" s="105"/>
      <c r="CE277" s="105"/>
      <c r="CF277" s="105"/>
      <c r="CG277" s="105"/>
      <c r="CH277" s="105"/>
      <c r="CI277" s="105"/>
      <c r="CJ277" s="105"/>
      <c r="CK277" s="105"/>
      <c r="CL277" s="104">
        <v>30000</v>
      </c>
      <c r="CM277" s="105">
        <v>30000</v>
      </c>
      <c r="CN277" s="105">
        <v>30000</v>
      </c>
      <c r="CO277" s="105">
        <v>30000</v>
      </c>
      <c r="CP277" s="105">
        <v>30000</v>
      </c>
      <c r="CQ277" s="105">
        <v>30000</v>
      </c>
      <c r="CR277" s="105">
        <v>30000</v>
      </c>
      <c r="CS277" s="105">
        <v>30000</v>
      </c>
      <c r="CT277" s="105">
        <v>30000</v>
      </c>
      <c r="CU277" s="105">
        <v>30000</v>
      </c>
      <c r="CV277" s="105">
        <v>30000</v>
      </c>
      <c r="CW277" s="106">
        <v>30000</v>
      </c>
      <c r="CX277" s="313">
        <v>33333.333333333336</v>
      </c>
      <c r="CY277" s="316">
        <v>33333.333333333336</v>
      </c>
      <c r="CZ277" s="316">
        <v>33333.333333333336</v>
      </c>
      <c r="DA277" s="316">
        <v>33333.333333333336</v>
      </c>
      <c r="DB277" s="316">
        <v>33333.333333333336</v>
      </c>
      <c r="DC277" s="316">
        <v>33333.333333333336</v>
      </c>
      <c r="DD277" s="316">
        <v>33333.333333333336</v>
      </c>
      <c r="DE277" s="316">
        <v>33333.333333333336</v>
      </c>
      <c r="DF277" s="316">
        <v>33333.333333333336</v>
      </c>
      <c r="DG277" s="316">
        <v>33333.333333333336</v>
      </c>
      <c r="DH277" s="316">
        <v>33333.333333333336</v>
      </c>
      <c r="DI277" s="312">
        <v>33333.333333333336</v>
      </c>
      <c r="DJ277" s="104">
        <v>33333.333333333336</v>
      </c>
      <c r="DK277" s="105">
        <v>33333.333333333336</v>
      </c>
      <c r="DL277" s="105">
        <v>33333.333333333336</v>
      </c>
      <c r="DM277" s="105">
        <v>33333.333333333336</v>
      </c>
      <c r="DN277" s="105">
        <v>33333.333333333336</v>
      </c>
      <c r="DO277" s="105">
        <v>33333.333333333336</v>
      </c>
      <c r="DP277" s="105">
        <v>33333.333333333336</v>
      </c>
      <c r="DQ277" s="105">
        <v>33333.333333333336</v>
      </c>
      <c r="DR277" s="105">
        <v>33333.333333333336</v>
      </c>
      <c r="DS277" s="105">
        <v>33333.333333333336</v>
      </c>
      <c r="DT277" s="105">
        <v>33333.333333333336</v>
      </c>
      <c r="DU277" s="106">
        <v>33333.333333333336</v>
      </c>
      <c r="DV277" s="339"/>
      <c r="DW277" s="339"/>
      <c r="DX277" s="339"/>
      <c r="DY277" s="339"/>
      <c r="DZ277" s="339"/>
      <c r="EA277" s="339"/>
      <c r="EB277" s="339"/>
      <c r="EC277" s="339"/>
      <c r="ED277" s="339"/>
      <c r="EE277" s="339"/>
      <c r="EF277" s="339"/>
      <c r="EG277" s="339"/>
      <c r="EH277" s="339"/>
      <c r="EI277" s="337"/>
      <c r="EJ277" s="337"/>
      <c r="EK277" s="337"/>
      <c r="EL277" s="337"/>
      <c r="EM277" s="337"/>
      <c r="EN277" s="337"/>
      <c r="EO277" s="337"/>
      <c r="EP277" s="337"/>
      <c r="EQ277" s="337"/>
      <c r="ER277" s="337"/>
      <c r="ES277" s="337"/>
    </row>
    <row r="278" spans="1:174">
      <c r="D278" s="74" t="str">
        <f t="shared" si="41"/>
        <v>4127p</v>
      </c>
      <c r="E278" s="78" t="s">
        <v>83</v>
      </c>
      <c r="F278" s="104"/>
      <c r="G278" s="105"/>
      <c r="H278" s="105"/>
      <c r="I278" s="105"/>
      <c r="J278" s="105"/>
      <c r="K278" s="105"/>
      <c r="L278" s="105"/>
      <c r="M278" s="105"/>
      <c r="N278" s="105"/>
      <c r="O278" s="105"/>
      <c r="P278" s="105"/>
      <c r="Q278" s="106"/>
      <c r="R278" s="104"/>
      <c r="S278" s="105"/>
      <c r="T278" s="105"/>
      <c r="U278" s="105"/>
      <c r="V278" s="105"/>
      <c r="W278" s="105"/>
      <c r="X278" s="105"/>
      <c r="Y278" s="105"/>
      <c r="Z278" s="105"/>
      <c r="AA278" s="105"/>
      <c r="AB278" s="105"/>
      <c r="AC278" s="106"/>
      <c r="AD278" s="104"/>
      <c r="AE278" s="105"/>
      <c r="AF278" s="105"/>
      <c r="AG278" s="105"/>
      <c r="AH278" s="105"/>
      <c r="AI278" s="105"/>
      <c r="AJ278" s="105"/>
      <c r="AK278" s="105"/>
      <c r="AL278" s="105"/>
      <c r="AM278" s="105"/>
      <c r="AN278" s="105"/>
      <c r="AO278" s="106"/>
      <c r="AP278" s="104"/>
      <c r="AQ278" s="105"/>
      <c r="AR278" s="105"/>
      <c r="AS278" s="105"/>
      <c r="AT278" s="105"/>
      <c r="AU278" s="105"/>
      <c r="AV278" s="105"/>
      <c r="AW278" s="105"/>
      <c r="AX278" s="105"/>
      <c r="AY278" s="105"/>
      <c r="AZ278" s="105"/>
      <c r="BA278" s="106"/>
      <c r="BB278" s="104"/>
      <c r="BC278" s="105"/>
      <c r="BD278" s="105"/>
      <c r="BE278" s="105"/>
      <c r="BF278" s="105"/>
      <c r="BG278" s="105"/>
      <c r="BH278" s="105"/>
      <c r="BI278" s="105"/>
      <c r="BJ278" s="105"/>
      <c r="BK278" s="105"/>
      <c r="BL278" s="105"/>
      <c r="BM278" s="106"/>
      <c r="BN278" s="104"/>
      <c r="BO278" s="105"/>
      <c r="BP278" s="105"/>
      <c r="BQ278" s="105"/>
      <c r="BR278" s="105"/>
      <c r="BS278" s="105"/>
      <c r="BT278" s="105"/>
      <c r="BU278" s="105"/>
      <c r="BV278" s="105"/>
      <c r="BW278" s="105"/>
      <c r="BX278" s="105"/>
      <c r="BY278" s="106"/>
      <c r="BZ278" s="104"/>
      <c r="CA278" s="105"/>
      <c r="CB278" s="105"/>
      <c r="CC278" s="105"/>
      <c r="CD278" s="105"/>
      <c r="CE278" s="105"/>
      <c r="CF278" s="105"/>
      <c r="CG278" s="105"/>
      <c r="CH278" s="105"/>
      <c r="CI278" s="105"/>
      <c r="CJ278" s="105"/>
      <c r="CK278" s="105"/>
      <c r="CL278" s="104">
        <v>697395.23416666663</v>
      </c>
      <c r="CM278" s="105">
        <v>697395.23416666663</v>
      </c>
      <c r="CN278" s="105">
        <v>697395.23416666663</v>
      </c>
      <c r="CO278" s="105">
        <v>697395.23416666663</v>
      </c>
      <c r="CP278" s="105">
        <v>697395.23416666663</v>
      </c>
      <c r="CQ278" s="105">
        <v>697395.23416666663</v>
      </c>
      <c r="CR278" s="105">
        <v>697395.23416666663</v>
      </c>
      <c r="CS278" s="105">
        <v>697395.23416666663</v>
      </c>
      <c r="CT278" s="105">
        <v>697395.23416666663</v>
      </c>
      <c r="CU278" s="105">
        <v>697395.23416666663</v>
      </c>
      <c r="CV278" s="105">
        <v>697395.23416666663</v>
      </c>
      <c r="CW278" s="106">
        <v>697395.23416666663</v>
      </c>
      <c r="CX278" s="313">
        <v>673594.27500000002</v>
      </c>
      <c r="CY278" s="316">
        <v>673594.27500000002</v>
      </c>
      <c r="CZ278" s="316">
        <v>673594.27500000002</v>
      </c>
      <c r="DA278" s="316">
        <v>673594.27500000002</v>
      </c>
      <c r="DB278" s="316">
        <v>673594.27500000002</v>
      </c>
      <c r="DC278" s="316">
        <v>673594.27500000002</v>
      </c>
      <c r="DD278" s="316">
        <v>673594.27500000002</v>
      </c>
      <c r="DE278" s="316">
        <v>673594.27500000002</v>
      </c>
      <c r="DF278" s="316">
        <v>673594.27500000002</v>
      </c>
      <c r="DG278" s="316">
        <v>673594.27500000002</v>
      </c>
      <c r="DH278" s="316">
        <v>673594.27500000002</v>
      </c>
      <c r="DI278" s="312">
        <v>673594.27500000002</v>
      </c>
      <c r="DJ278" s="104">
        <v>675864.98</v>
      </c>
      <c r="DK278" s="105">
        <v>675864.98</v>
      </c>
      <c r="DL278" s="105">
        <v>675864.98</v>
      </c>
      <c r="DM278" s="105">
        <v>675864.98</v>
      </c>
      <c r="DN278" s="105">
        <v>675864.98</v>
      </c>
      <c r="DO278" s="105">
        <v>675864.98</v>
      </c>
      <c r="DP278" s="105">
        <v>675864.98</v>
      </c>
      <c r="DQ278" s="105">
        <v>675864.98</v>
      </c>
      <c r="DR278" s="105">
        <v>675864.98</v>
      </c>
      <c r="DS278" s="105">
        <v>675864.98</v>
      </c>
      <c r="DT278" s="105">
        <v>675864.98</v>
      </c>
      <c r="DU278" s="106">
        <v>675864.98</v>
      </c>
      <c r="DV278" s="339"/>
      <c r="DW278" s="339"/>
      <c r="DX278" s="339"/>
      <c r="DY278" s="339"/>
      <c r="DZ278" s="339"/>
      <c r="EA278" s="339"/>
      <c r="EB278" s="339"/>
      <c r="EC278" s="339"/>
      <c r="ED278" s="339"/>
      <c r="EE278" s="339"/>
      <c r="EF278" s="339"/>
      <c r="EG278" s="339"/>
      <c r="EH278" s="339"/>
      <c r="EI278" s="337"/>
      <c r="EJ278" s="337"/>
      <c r="EK278" s="337"/>
      <c r="EL278" s="337"/>
      <c r="EM278" s="337"/>
      <c r="EN278" s="337"/>
      <c r="EO278" s="337"/>
      <c r="EP278" s="337"/>
      <c r="EQ278" s="337"/>
      <c r="ER278" s="337"/>
      <c r="ES278" s="337"/>
    </row>
    <row r="279" spans="1:174" s="9" customFormat="1">
      <c r="A279" s="139"/>
      <c r="B279" s="139"/>
      <c r="C279" s="139">
        <v>413</v>
      </c>
      <c r="D279" s="139" t="str">
        <f t="shared" si="41"/>
        <v>413p</v>
      </c>
      <c r="E279" s="140" t="s">
        <v>152</v>
      </c>
      <c r="F279" s="141"/>
      <c r="G279" s="142"/>
      <c r="H279" s="142"/>
      <c r="I279" s="142"/>
      <c r="J279" s="142"/>
      <c r="K279" s="142"/>
      <c r="L279" s="142"/>
      <c r="M279" s="142"/>
      <c r="N279" s="142"/>
      <c r="O279" s="142"/>
      <c r="P279" s="142"/>
      <c r="Q279" s="143"/>
      <c r="R279" s="141"/>
      <c r="S279" s="142"/>
      <c r="T279" s="142"/>
      <c r="U279" s="142"/>
      <c r="V279" s="142"/>
      <c r="W279" s="142"/>
      <c r="X279" s="142"/>
      <c r="Y279" s="142"/>
      <c r="Z279" s="142"/>
      <c r="AA279" s="142"/>
      <c r="AB279" s="142"/>
      <c r="AC279" s="143"/>
      <c r="AD279" s="141"/>
      <c r="AE279" s="142"/>
      <c r="AF279" s="142"/>
      <c r="AG279" s="142"/>
      <c r="AH279" s="142"/>
      <c r="AI279" s="142"/>
      <c r="AJ279" s="142"/>
      <c r="AK279" s="142"/>
      <c r="AL279" s="142"/>
      <c r="AM279" s="142"/>
      <c r="AN279" s="142"/>
      <c r="AO279" s="143"/>
      <c r="AP279" s="141"/>
      <c r="AQ279" s="142"/>
      <c r="AR279" s="142"/>
      <c r="AS279" s="142"/>
      <c r="AT279" s="142"/>
      <c r="AU279" s="142"/>
      <c r="AV279" s="142"/>
      <c r="AW279" s="142"/>
      <c r="AX279" s="142"/>
      <c r="AY279" s="142"/>
      <c r="AZ279" s="142"/>
      <c r="BA279" s="143"/>
      <c r="BB279" s="141"/>
      <c r="BC279" s="142"/>
      <c r="BD279" s="142"/>
      <c r="BE279" s="142"/>
      <c r="BF279" s="142"/>
      <c r="BG279" s="142"/>
      <c r="BH279" s="142"/>
      <c r="BI279" s="142"/>
      <c r="BJ279" s="142"/>
      <c r="BK279" s="142"/>
      <c r="BL279" s="142"/>
      <c r="BM279" s="143"/>
      <c r="BN279" s="141"/>
      <c r="BO279" s="142"/>
      <c r="BP279" s="142"/>
      <c r="BQ279" s="142"/>
      <c r="BR279" s="142"/>
      <c r="BS279" s="142"/>
      <c r="BT279" s="142"/>
      <c r="BU279" s="142"/>
      <c r="BV279" s="142"/>
      <c r="BW279" s="142"/>
      <c r="BX279" s="142"/>
      <c r="BY279" s="143"/>
      <c r="BZ279" s="141"/>
      <c r="CA279" s="142"/>
      <c r="CB279" s="142"/>
      <c r="CC279" s="142"/>
      <c r="CD279" s="142"/>
      <c r="CE279" s="142"/>
      <c r="CF279" s="142"/>
      <c r="CG279" s="142"/>
      <c r="CH279" s="142"/>
      <c r="CI279" s="142"/>
      <c r="CJ279" s="142"/>
      <c r="CK279" s="142"/>
      <c r="CL279" s="141">
        <f t="shared" ref="CL279:CX279" si="45">+SUM(CL280:CL285)</f>
        <v>2109966.5125000002</v>
      </c>
      <c r="CM279" s="142">
        <f t="shared" si="45"/>
        <v>2109966.5125000002</v>
      </c>
      <c r="CN279" s="142">
        <f t="shared" si="45"/>
        <v>2109966.5125000002</v>
      </c>
      <c r="CO279" s="142">
        <f t="shared" si="45"/>
        <v>2109966.5125000002</v>
      </c>
      <c r="CP279" s="142">
        <f t="shared" si="45"/>
        <v>2109966.5125000002</v>
      </c>
      <c r="CQ279" s="142">
        <f t="shared" si="45"/>
        <v>2109966.5125000002</v>
      </c>
      <c r="CR279" s="142">
        <f t="shared" si="45"/>
        <v>2109966.5125000002</v>
      </c>
      <c r="CS279" s="142">
        <f t="shared" si="45"/>
        <v>2109966.5125000002</v>
      </c>
      <c r="CT279" s="142">
        <f t="shared" si="45"/>
        <v>2109966.5125000002</v>
      </c>
      <c r="CU279" s="142">
        <f t="shared" si="45"/>
        <v>2109966.5125000002</v>
      </c>
      <c r="CV279" s="142">
        <f t="shared" si="45"/>
        <v>2109966.5125000002</v>
      </c>
      <c r="CW279" s="143">
        <f t="shared" si="45"/>
        <v>2109966.5125000002</v>
      </c>
      <c r="CX279" s="314">
        <f t="shared" si="45"/>
        <v>2567060.8260771562</v>
      </c>
      <c r="CY279" s="317">
        <f t="shared" ref="CY279:DI279" si="46">+SUM(CY280:CY285)</f>
        <v>2567060.8260771562</v>
      </c>
      <c r="CZ279" s="317">
        <f t="shared" si="46"/>
        <v>2567060.8260771562</v>
      </c>
      <c r="DA279" s="317">
        <f t="shared" si="46"/>
        <v>2567060.8260771562</v>
      </c>
      <c r="DB279" s="317">
        <f t="shared" si="46"/>
        <v>2567060.8260771562</v>
      </c>
      <c r="DC279" s="317">
        <f t="shared" si="46"/>
        <v>2567060.8260771562</v>
      </c>
      <c r="DD279" s="317">
        <f t="shared" si="46"/>
        <v>2567060.8260771562</v>
      </c>
      <c r="DE279" s="317">
        <f t="shared" si="46"/>
        <v>2567060.8260771562</v>
      </c>
      <c r="DF279" s="317">
        <f t="shared" si="46"/>
        <v>2567060.8260771562</v>
      </c>
      <c r="DG279" s="317">
        <f t="shared" si="46"/>
        <v>2567060.8260771562</v>
      </c>
      <c r="DH279" s="317">
        <f t="shared" si="46"/>
        <v>2567060.8260771562</v>
      </c>
      <c r="DI279" s="315">
        <f t="shared" si="46"/>
        <v>2567060.8260771562</v>
      </c>
      <c r="DJ279" s="141">
        <f>+SUM(DJ280:DJ285)</f>
        <v>2450506.84</v>
      </c>
      <c r="DK279" s="142">
        <f t="shared" ref="DK279:DU279" si="47">+SUM(DK280:DK285)</f>
        <v>2450506.84</v>
      </c>
      <c r="DL279" s="142">
        <f t="shared" si="47"/>
        <v>2450506.84</v>
      </c>
      <c r="DM279" s="142">
        <f t="shared" si="47"/>
        <v>2450506.84</v>
      </c>
      <c r="DN279" s="142">
        <f t="shared" si="47"/>
        <v>2450506.84</v>
      </c>
      <c r="DO279" s="142">
        <f t="shared" si="47"/>
        <v>2450506.84</v>
      </c>
      <c r="DP279" s="142">
        <f t="shared" si="47"/>
        <v>2450506.84</v>
      </c>
      <c r="DQ279" s="142">
        <f t="shared" si="47"/>
        <v>2450506.84</v>
      </c>
      <c r="DR279" s="142">
        <f t="shared" si="47"/>
        <v>2450506.84</v>
      </c>
      <c r="DS279" s="142">
        <f t="shared" si="47"/>
        <v>2450506.84</v>
      </c>
      <c r="DT279" s="142">
        <f t="shared" si="47"/>
        <v>2450506.84</v>
      </c>
      <c r="DU279" s="143">
        <f t="shared" si="47"/>
        <v>2450506.84</v>
      </c>
      <c r="DV279" s="340">
        <v>2552421.9891666668</v>
      </c>
      <c r="DW279" s="340">
        <v>2552421.9891666668</v>
      </c>
      <c r="DX279" s="340">
        <v>2552421.9891666668</v>
      </c>
      <c r="DY279" s="340">
        <v>2552421.9891666668</v>
      </c>
      <c r="DZ279" s="340">
        <v>2552421.9891666668</v>
      </c>
      <c r="EA279" s="340">
        <v>2552421.9891666668</v>
      </c>
      <c r="EB279" s="340">
        <v>2552421.9891666668</v>
      </c>
      <c r="EC279" s="340">
        <v>2552421.9891666668</v>
      </c>
      <c r="ED279" s="340">
        <v>2552421.9891666668</v>
      </c>
      <c r="EE279" s="340">
        <v>2552421.9891666668</v>
      </c>
      <c r="EF279" s="340">
        <v>2552421.9891666668</v>
      </c>
      <c r="EG279" s="340">
        <v>2552421.9891666668</v>
      </c>
      <c r="EH279" s="340">
        <v>1973140.86</v>
      </c>
      <c r="EI279" s="340">
        <v>1973140.86</v>
      </c>
      <c r="EJ279" s="340">
        <v>1973140.86</v>
      </c>
      <c r="EK279" s="340">
        <v>1973140.86</v>
      </c>
      <c r="EL279" s="340">
        <v>1973140.86</v>
      </c>
      <c r="EM279" s="340">
        <v>1973140.86</v>
      </c>
      <c r="EN279" s="340">
        <v>2959711.29</v>
      </c>
      <c r="EO279" s="340">
        <v>2959711.29</v>
      </c>
      <c r="EP279" s="340">
        <v>2959711.29</v>
      </c>
      <c r="EQ279" s="340">
        <v>2959711.29</v>
      </c>
      <c r="ER279" s="340">
        <v>2959711.29</v>
      </c>
      <c r="ES279" s="340">
        <v>2959711.29</v>
      </c>
      <c r="ET279" s="403">
        <v>2429373.3213333334</v>
      </c>
      <c r="EU279" s="403">
        <v>2429373.3213333334</v>
      </c>
      <c r="EV279" s="403">
        <v>2429373.3213333334</v>
      </c>
      <c r="EW279" s="403">
        <v>2429373.3213333334</v>
      </c>
      <c r="EX279" s="403">
        <v>2429373.3213333334</v>
      </c>
      <c r="EY279" s="403">
        <v>2429373.3213333334</v>
      </c>
      <c r="EZ279" s="403">
        <v>3644059.9819999994</v>
      </c>
      <c r="FA279" s="403">
        <v>3644059.9819999994</v>
      </c>
      <c r="FB279" s="403">
        <v>4454463.4019999988</v>
      </c>
      <c r="FC279" s="403">
        <v>4454463.4019999988</v>
      </c>
      <c r="FD279" s="403">
        <v>4454463.4019999988</v>
      </c>
      <c r="FE279" s="403">
        <v>4454463.4019999988</v>
      </c>
      <c r="FF279" s="403">
        <v>3067786.435833334</v>
      </c>
      <c r="FG279" s="403">
        <v>3019826.0658333339</v>
      </c>
      <c r="FH279" s="403">
        <v>3058309.8858333337</v>
      </c>
      <c r="FI279" s="403">
        <v>3046755.8058333341</v>
      </c>
      <c r="FJ279" s="403">
        <v>3057105.8058333341</v>
      </c>
      <c r="FK279" s="403">
        <v>3056755.8058333341</v>
      </c>
      <c r="FL279" s="403">
        <v>3059180.8058333341</v>
      </c>
      <c r="FM279" s="403">
        <v>3059180.8058333341</v>
      </c>
      <c r="FN279" s="403">
        <v>3059040.8058333341</v>
      </c>
      <c r="FO279" s="403">
        <v>3063161.8058333341</v>
      </c>
      <c r="FP279" s="403">
        <v>3060771.8058333341</v>
      </c>
      <c r="FQ279" s="403">
        <v>3044951.8258333337</v>
      </c>
      <c r="FR279" s="403">
        <v>36652827.660000004</v>
      </c>
    </row>
    <row r="280" spans="1:174">
      <c r="D280" s="74" t="str">
        <f t="shared" si="41"/>
        <v>4131p</v>
      </c>
      <c r="E280" s="78" t="s">
        <v>154</v>
      </c>
      <c r="F280" s="104"/>
      <c r="G280" s="105"/>
      <c r="H280" s="105"/>
      <c r="I280" s="105"/>
      <c r="J280" s="105"/>
      <c r="K280" s="105"/>
      <c r="L280" s="105"/>
      <c r="M280" s="105"/>
      <c r="N280" s="105"/>
      <c r="O280" s="105"/>
      <c r="P280" s="105"/>
      <c r="Q280" s="106"/>
      <c r="R280" s="104"/>
      <c r="S280" s="105"/>
      <c r="T280" s="105"/>
      <c r="U280" s="105"/>
      <c r="V280" s="105"/>
      <c r="W280" s="105"/>
      <c r="X280" s="105"/>
      <c r="Y280" s="105"/>
      <c r="Z280" s="105"/>
      <c r="AA280" s="105"/>
      <c r="AB280" s="105"/>
      <c r="AC280" s="106"/>
      <c r="AD280" s="104"/>
      <c r="AE280" s="105"/>
      <c r="AF280" s="105"/>
      <c r="AG280" s="105"/>
      <c r="AH280" s="105"/>
      <c r="AI280" s="105"/>
      <c r="AJ280" s="105"/>
      <c r="AK280" s="105"/>
      <c r="AL280" s="105"/>
      <c r="AM280" s="105"/>
      <c r="AN280" s="105"/>
      <c r="AO280" s="106"/>
      <c r="AP280" s="104"/>
      <c r="AQ280" s="105"/>
      <c r="AR280" s="105"/>
      <c r="AS280" s="105"/>
      <c r="AT280" s="105"/>
      <c r="AU280" s="105"/>
      <c r="AV280" s="105"/>
      <c r="AW280" s="105"/>
      <c r="AX280" s="105"/>
      <c r="AY280" s="105"/>
      <c r="AZ280" s="105"/>
      <c r="BA280" s="106"/>
      <c r="BB280" s="104"/>
      <c r="BC280" s="105"/>
      <c r="BD280" s="105"/>
      <c r="BE280" s="105"/>
      <c r="BF280" s="105"/>
      <c r="BG280" s="105"/>
      <c r="BH280" s="105"/>
      <c r="BI280" s="105"/>
      <c r="BJ280" s="105"/>
      <c r="BK280" s="105"/>
      <c r="BL280" s="105"/>
      <c r="BM280" s="106"/>
      <c r="BN280" s="104"/>
      <c r="BO280" s="105"/>
      <c r="BP280" s="105"/>
      <c r="BQ280" s="105"/>
      <c r="BR280" s="105"/>
      <c r="BS280" s="105"/>
      <c r="BT280" s="105"/>
      <c r="BU280" s="105"/>
      <c r="BV280" s="105"/>
      <c r="BW280" s="105"/>
      <c r="BX280" s="105"/>
      <c r="BY280" s="106"/>
      <c r="BZ280" s="104"/>
      <c r="CA280" s="105"/>
      <c r="CB280" s="105"/>
      <c r="CC280" s="105"/>
      <c r="CD280" s="105"/>
      <c r="CE280" s="105"/>
      <c r="CF280" s="105"/>
      <c r="CG280" s="105"/>
      <c r="CH280" s="105"/>
      <c r="CI280" s="105"/>
      <c r="CJ280" s="105"/>
      <c r="CK280" s="105"/>
      <c r="CL280" s="104">
        <v>524982.86083333334</v>
      </c>
      <c r="CM280" s="105">
        <v>524982.86083333334</v>
      </c>
      <c r="CN280" s="105">
        <v>524982.86083333334</v>
      </c>
      <c r="CO280" s="105">
        <v>524982.86083333334</v>
      </c>
      <c r="CP280" s="105">
        <v>524982.86083333334</v>
      </c>
      <c r="CQ280" s="105">
        <v>524982.86083333334</v>
      </c>
      <c r="CR280" s="105">
        <v>524982.86083333334</v>
      </c>
      <c r="CS280" s="105">
        <v>524982.86083333334</v>
      </c>
      <c r="CT280" s="105">
        <v>524982.86083333334</v>
      </c>
      <c r="CU280" s="105">
        <v>524982.86083333334</v>
      </c>
      <c r="CV280" s="105">
        <v>524982.86083333334</v>
      </c>
      <c r="CW280" s="106">
        <v>524982.86083333334</v>
      </c>
      <c r="CX280" s="313">
        <v>509745.79880760954</v>
      </c>
      <c r="CY280" s="316">
        <v>509745.79880760954</v>
      </c>
      <c r="CZ280" s="316">
        <v>509745.79880760954</v>
      </c>
      <c r="DA280" s="316">
        <v>509745.79880760954</v>
      </c>
      <c r="DB280" s="316">
        <v>509745.79880760954</v>
      </c>
      <c r="DC280" s="316">
        <v>509745.79880760954</v>
      </c>
      <c r="DD280" s="316">
        <v>509745.79880760954</v>
      </c>
      <c r="DE280" s="316">
        <v>509745.79880760954</v>
      </c>
      <c r="DF280" s="316">
        <v>509745.79880760954</v>
      </c>
      <c r="DG280" s="316">
        <v>509745.79880760954</v>
      </c>
      <c r="DH280" s="316">
        <v>509745.79880760954</v>
      </c>
      <c r="DI280" s="312">
        <v>509745.79880760954</v>
      </c>
      <c r="DJ280" s="104">
        <v>563652.23916666664</v>
      </c>
      <c r="DK280" s="105">
        <v>563652.23916666664</v>
      </c>
      <c r="DL280" s="105">
        <v>563652.23916666664</v>
      </c>
      <c r="DM280" s="105">
        <v>563652.23916666664</v>
      </c>
      <c r="DN280" s="105">
        <v>563652.23916666664</v>
      </c>
      <c r="DO280" s="105">
        <v>563652.23916666664</v>
      </c>
      <c r="DP280" s="105">
        <v>563652.23916666664</v>
      </c>
      <c r="DQ280" s="105">
        <v>563652.23916666664</v>
      </c>
      <c r="DR280" s="105">
        <v>563652.23916666664</v>
      </c>
      <c r="DS280" s="105">
        <v>563652.23916666664</v>
      </c>
      <c r="DT280" s="105">
        <v>563652.23916666664</v>
      </c>
      <c r="DU280" s="106">
        <v>563652.23916666664</v>
      </c>
      <c r="DV280" s="339"/>
      <c r="DW280" s="339"/>
      <c r="DX280" s="339"/>
      <c r="DY280" s="339"/>
      <c r="DZ280" s="339"/>
      <c r="EA280" s="339"/>
      <c r="EB280" s="339"/>
      <c r="EC280" s="339"/>
      <c r="ED280" s="339"/>
      <c r="EE280" s="339"/>
      <c r="EF280" s="339"/>
      <c r="EG280" s="339"/>
      <c r="EH280" s="339"/>
      <c r="EI280" s="337"/>
      <c r="EJ280" s="337"/>
      <c r="EK280" s="337"/>
      <c r="EL280" s="337"/>
      <c r="EM280" s="337"/>
      <c r="EN280" s="337"/>
      <c r="EO280" s="337"/>
      <c r="EP280" s="337"/>
      <c r="EQ280" s="337"/>
      <c r="ER280" s="337"/>
      <c r="ES280" s="337"/>
    </row>
    <row r="281" spans="1:174">
      <c r="D281" s="74" t="str">
        <f t="shared" si="41"/>
        <v>4132p</v>
      </c>
      <c r="E281" s="78" t="s">
        <v>156</v>
      </c>
      <c r="F281" s="104"/>
      <c r="G281" s="105"/>
      <c r="H281" s="105"/>
      <c r="I281" s="105"/>
      <c r="J281" s="105"/>
      <c r="K281" s="105"/>
      <c r="L281" s="105"/>
      <c r="M281" s="105"/>
      <c r="N281" s="105"/>
      <c r="O281" s="105"/>
      <c r="P281" s="105"/>
      <c r="Q281" s="106"/>
      <c r="R281" s="104"/>
      <c r="S281" s="105"/>
      <c r="T281" s="105"/>
      <c r="U281" s="105"/>
      <c r="V281" s="105"/>
      <c r="W281" s="105"/>
      <c r="X281" s="105"/>
      <c r="Y281" s="105"/>
      <c r="Z281" s="105"/>
      <c r="AA281" s="105"/>
      <c r="AB281" s="105"/>
      <c r="AC281" s="106"/>
      <c r="AD281" s="104"/>
      <c r="AE281" s="105"/>
      <c r="AF281" s="105"/>
      <c r="AG281" s="105"/>
      <c r="AH281" s="105"/>
      <c r="AI281" s="105"/>
      <c r="AJ281" s="105"/>
      <c r="AK281" s="105"/>
      <c r="AL281" s="105"/>
      <c r="AM281" s="105"/>
      <c r="AN281" s="105"/>
      <c r="AO281" s="106"/>
      <c r="AP281" s="104"/>
      <c r="AQ281" s="105"/>
      <c r="AR281" s="105"/>
      <c r="AS281" s="105"/>
      <c r="AT281" s="105"/>
      <c r="AU281" s="105"/>
      <c r="AV281" s="105"/>
      <c r="AW281" s="105"/>
      <c r="AX281" s="105"/>
      <c r="AY281" s="105"/>
      <c r="AZ281" s="105"/>
      <c r="BA281" s="106"/>
      <c r="BB281" s="104"/>
      <c r="BC281" s="105"/>
      <c r="BD281" s="105"/>
      <c r="BE281" s="105"/>
      <c r="BF281" s="105"/>
      <c r="BG281" s="105"/>
      <c r="BH281" s="105"/>
      <c r="BI281" s="105"/>
      <c r="BJ281" s="105"/>
      <c r="BK281" s="105"/>
      <c r="BL281" s="105"/>
      <c r="BM281" s="106"/>
      <c r="BN281" s="104"/>
      <c r="BO281" s="105"/>
      <c r="BP281" s="105"/>
      <c r="BQ281" s="105"/>
      <c r="BR281" s="105"/>
      <c r="BS281" s="105"/>
      <c r="BT281" s="105"/>
      <c r="BU281" s="105"/>
      <c r="BV281" s="105"/>
      <c r="BW281" s="105"/>
      <c r="BX281" s="105"/>
      <c r="BY281" s="106"/>
      <c r="BZ281" s="104"/>
      <c r="CA281" s="105"/>
      <c r="CB281" s="105"/>
      <c r="CC281" s="105"/>
      <c r="CD281" s="105"/>
      <c r="CE281" s="105"/>
      <c r="CF281" s="105"/>
      <c r="CG281" s="105"/>
      <c r="CH281" s="105"/>
      <c r="CI281" s="105"/>
      <c r="CJ281" s="105"/>
      <c r="CK281" s="105"/>
      <c r="CL281" s="104">
        <v>57550.642499999994</v>
      </c>
      <c r="CM281" s="105">
        <v>57550.642499999994</v>
      </c>
      <c r="CN281" s="105">
        <v>57550.642499999994</v>
      </c>
      <c r="CO281" s="105">
        <v>57550.642499999994</v>
      </c>
      <c r="CP281" s="105">
        <v>57550.642499999994</v>
      </c>
      <c r="CQ281" s="105">
        <v>57550.642499999994</v>
      </c>
      <c r="CR281" s="105">
        <v>57550.642499999994</v>
      </c>
      <c r="CS281" s="105">
        <v>57550.642499999994</v>
      </c>
      <c r="CT281" s="105">
        <v>57550.642499999994</v>
      </c>
      <c r="CU281" s="105">
        <v>57550.642499999994</v>
      </c>
      <c r="CV281" s="105">
        <v>57550.642499999994</v>
      </c>
      <c r="CW281" s="106">
        <v>57550.642499999994</v>
      </c>
      <c r="CX281" s="313">
        <v>68000.435934037057</v>
      </c>
      <c r="CY281" s="316">
        <v>68000.435934037057</v>
      </c>
      <c r="CZ281" s="316">
        <v>68000.435934037057</v>
      </c>
      <c r="DA281" s="316">
        <v>68000.435934037057</v>
      </c>
      <c r="DB281" s="316">
        <v>68000.435934037057</v>
      </c>
      <c r="DC281" s="316">
        <v>68000.435934037057</v>
      </c>
      <c r="DD281" s="316">
        <v>68000.435934037057</v>
      </c>
      <c r="DE281" s="316">
        <v>68000.435934037057</v>
      </c>
      <c r="DF281" s="316">
        <v>68000.435934037057</v>
      </c>
      <c r="DG281" s="316">
        <v>68000.435934037057</v>
      </c>
      <c r="DH281" s="316">
        <v>68000.435934037057</v>
      </c>
      <c r="DI281" s="312">
        <v>68000.435934037057</v>
      </c>
      <c r="DJ281" s="104">
        <v>82363.179166666669</v>
      </c>
      <c r="DK281" s="105">
        <v>82363.179166666669</v>
      </c>
      <c r="DL281" s="105">
        <v>82363.179166666669</v>
      </c>
      <c r="DM281" s="105">
        <v>82363.179166666669</v>
      </c>
      <c r="DN281" s="105">
        <v>82363.179166666669</v>
      </c>
      <c r="DO281" s="105">
        <v>82363.179166666669</v>
      </c>
      <c r="DP281" s="105">
        <v>82363.179166666669</v>
      </c>
      <c r="DQ281" s="105">
        <v>82363.179166666669</v>
      </c>
      <c r="DR281" s="105">
        <v>82363.179166666669</v>
      </c>
      <c r="DS281" s="105">
        <v>82363.179166666669</v>
      </c>
      <c r="DT281" s="105">
        <v>82363.179166666669</v>
      </c>
      <c r="DU281" s="106">
        <v>82363.179166666669</v>
      </c>
      <c r="DV281" s="339"/>
      <c r="DW281" s="339"/>
      <c r="DX281" s="339"/>
      <c r="DY281" s="339"/>
      <c r="DZ281" s="339"/>
      <c r="EA281" s="339"/>
      <c r="EB281" s="339"/>
      <c r="EC281" s="339"/>
      <c r="ED281" s="339"/>
      <c r="EE281" s="339"/>
      <c r="EF281" s="339"/>
      <c r="EG281" s="339"/>
      <c r="EH281" s="339"/>
      <c r="EI281" s="337"/>
      <c r="EJ281" s="337"/>
      <c r="EK281" s="337"/>
      <c r="EL281" s="337"/>
      <c r="EM281" s="337"/>
      <c r="EN281" s="337"/>
      <c r="EO281" s="337"/>
      <c r="EP281" s="337"/>
      <c r="EQ281" s="337"/>
      <c r="ER281" s="337"/>
      <c r="ES281" s="337"/>
    </row>
    <row r="282" spans="1:174">
      <c r="D282" s="74" t="str">
        <f t="shared" si="41"/>
        <v>4133p</v>
      </c>
      <c r="E282" s="78" t="s">
        <v>158</v>
      </c>
      <c r="F282" s="104"/>
      <c r="G282" s="105"/>
      <c r="H282" s="105"/>
      <c r="I282" s="105"/>
      <c r="J282" s="105"/>
      <c r="K282" s="105"/>
      <c r="L282" s="105"/>
      <c r="M282" s="105"/>
      <c r="N282" s="105"/>
      <c r="O282" s="105"/>
      <c r="P282" s="105"/>
      <c r="Q282" s="106"/>
      <c r="R282" s="104"/>
      <c r="S282" s="105"/>
      <c r="T282" s="105"/>
      <c r="U282" s="105"/>
      <c r="V282" s="105"/>
      <c r="W282" s="105"/>
      <c r="X282" s="105"/>
      <c r="Y282" s="105"/>
      <c r="Z282" s="105"/>
      <c r="AA282" s="105"/>
      <c r="AB282" s="105"/>
      <c r="AC282" s="106"/>
      <c r="AD282" s="104"/>
      <c r="AE282" s="105"/>
      <c r="AF282" s="105"/>
      <c r="AG282" s="105"/>
      <c r="AH282" s="105"/>
      <c r="AI282" s="105"/>
      <c r="AJ282" s="105"/>
      <c r="AK282" s="105"/>
      <c r="AL282" s="105"/>
      <c r="AM282" s="105"/>
      <c r="AN282" s="105"/>
      <c r="AO282" s="106"/>
      <c r="AP282" s="104"/>
      <c r="AQ282" s="105"/>
      <c r="AR282" s="105"/>
      <c r="AS282" s="105"/>
      <c r="AT282" s="105"/>
      <c r="AU282" s="105"/>
      <c r="AV282" s="105"/>
      <c r="AW282" s="105"/>
      <c r="AX282" s="105"/>
      <c r="AY282" s="105"/>
      <c r="AZ282" s="105"/>
      <c r="BA282" s="106"/>
      <c r="BB282" s="104"/>
      <c r="BC282" s="105"/>
      <c r="BD282" s="105"/>
      <c r="BE282" s="105"/>
      <c r="BF282" s="105"/>
      <c r="BG282" s="105"/>
      <c r="BH282" s="105"/>
      <c r="BI282" s="105"/>
      <c r="BJ282" s="105"/>
      <c r="BK282" s="105"/>
      <c r="BL282" s="105"/>
      <c r="BM282" s="106"/>
      <c r="BN282" s="104"/>
      <c r="BO282" s="105"/>
      <c r="BP282" s="105"/>
      <c r="BQ282" s="105"/>
      <c r="BR282" s="105"/>
      <c r="BS282" s="105"/>
      <c r="BT282" s="105"/>
      <c r="BU282" s="105"/>
      <c r="BV282" s="105"/>
      <c r="BW282" s="105"/>
      <c r="BX282" s="105"/>
      <c r="BY282" s="106"/>
      <c r="BZ282" s="104"/>
      <c r="CA282" s="105"/>
      <c r="CB282" s="105"/>
      <c r="CC282" s="105"/>
      <c r="CD282" s="105"/>
      <c r="CE282" s="105"/>
      <c r="CF282" s="105"/>
      <c r="CG282" s="105"/>
      <c r="CH282" s="105"/>
      <c r="CI282" s="105"/>
      <c r="CJ282" s="105"/>
      <c r="CK282" s="105"/>
      <c r="CL282" s="104">
        <v>388482.88500000001</v>
      </c>
      <c r="CM282" s="105">
        <v>388482.88500000001</v>
      </c>
      <c r="CN282" s="105">
        <v>388482.88500000001</v>
      </c>
      <c r="CO282" s="105">
        <v>388482.88500000001</v>
      </c>
      <c r="CP282" s="105">
        <v>388482.88500000001</v>
      </c>
      <c r="CQ282" s="105">
        <v>388482.88500000001</v>
      </c>
      <c r="CR282" s="105">
        <v>388482.88500000001</v>
      </c>
      <c r="CS282" s="105">
        <v>388482.88500000001</v>
      </c>
      <c r="CT282" s="105">
        <v>388482.88500000001</v>
      </c>
      <c r="CU282" s="105">
        <v>388482.88500000001</v>
      </c>
      <c r="CV282" s="105">
        <v>388482.88500000001</v>
      </c>
      <c r="CW282" s="106">
        <v>388482.88500000001</v>
      </c>
      <c r="CX282" s="313">
        <v>504921.06750279834</v>
      </c>
      <c r="CY282" s="316">
        <v>504921.06750279834</v>
      </c>
      <c r="CZ282" s="316">
        <v>504921.06750279834</v>
      </c>
      <c r="DA282" s="316">
        <v>504921.06750279834</v>
      </c>
      <c r="DB282" s="316">
        <v>504921.06750279834</v>
      </c>
      <c r="DC282" s="316">
        <v>504921.06750279834</v>
      </c>
      <c r="DD282" s="316">
        <v>504921.06750279834</v>
      </c>
      <c r="DE282" s="316">
        <v>504921.06750279834</v>
      </c>
      <c r="DF282" s="316">
        <v>504921.06750279834</v>
      </c>
      <c r="DG282" s="316">
        <v>504921.06750279834</v>
      </c>
      <c r="DH282" s="316">
        <v>504921.06750279834</v>
      </c>
      <c r="DI282" s="312">
        <v>504921.06750279834</v>
      </c>
      <c r="DJ282" s="104">
        <v>428059.09333333332</v>
      </c>
      <c r="DK282" s="105">
        <v>428059.09333333332</v>
      </c>
      <c r="DL282" s="105">
        <v>428059.09333333332</v>
      </c>
      <c r="DM282" s="105">
        <v>428059.09333333332</v>
      </c>
      <c r="DN282" s="105">
        <v>428059.09333333332</v>
      </c>
      <c r="DO282" s="105">
        <v>428059.09333333332</v>
      </c>
      <c r="DP282" s="105">
        <v>428059.09333333332</v>
      </c>
      <c r="DQ282" s="105">
        <v>428059.09333333332</v>
      </c>
      <c r="DR282" s="105">
        <v>428059.09333333332</v>
      </c>
      <c r="DS282" s="105">
        <v>428059.09333333332</v>
      </c>
      <c r="DT282" s="105">
        <v>428059.09333333332</v>
      </c>
      <c r="DU282" s="106">
        <v>428059.09333333332</v>
      </c>
      <c r="DV282" s="339"/>
      <c r="DW282" s="339"/>
      <c r="DX282" s="339"/>
      <c r="DY282" s="339"/>
      <c r="DZ282" s="339"/>
      <c r="EA282" s="339"/>
      <c r="EB282" s="339"/>
      <c r="EC282" s="339"/>
      <c r="ED282" s="339"/>
      <c r="EE282" s="339"/>
      <c r="EF282" s="339"/>
      <c r="EG282" s="339"/>
      <c r="EH282" s="339"/>
      <c r="EI282" s="337"/>
      <c r="EJ282" s="337"/>
      <c r="EK282" s="337"/>
      <c r="EL282" s="337"/>
      <c r="EM282" s="337"/>
      <c r="EN282" s="337"/>
      <c r="EO282" s="337"/>
      <c r="EP282" s="337"/>
      <c r="EQ282" s="337"/>
      <c r="ER282" s="337"/>
      <c r="ES282" s="337"/>
    </row>
    <row r="283" spans="1:174">
      <c r="D283" s="74" t="str">
        <f t="shared" si="41"/>
        <v>4134p</v>
      </c>
      <c r="E283" s="78" t="s">
        <v>160</v>
      </c>
      <c r="F283" s="104"/>
      <c r="G283" s="105"/>
      <c r="H283" s="105"/>
      <c r="I283" s="105"/>
      <c r="J283" s="105"/>
      <c r="K283" s="105"/>
      <c r="L283" s="105"/>
      <c r="M283" s="105"/>
      <c r="N283" s="105"/>
      <c r="O283" s="105"/>
      <c r="P283" s="105"/>
      <c r="Q283" s="106"/>
      <c r="R283" s="104"/>
      <c r="S283" s="105"/>
      <c r="T283" s="105"/>
      <c r="U283" s="105"/>
      <c r="V283" s="105"/>
      <c r="W283" s="105"/>
      <c r="X283" s="105"/>
      <c r="Y283" s="105"/>
      <c r="Z283" s="105"/>
      <c r="AA283" s="105"/>
      <c r="AB283" s="105"/>
      <c r="AC283" s="106"/>
      <c r="AD283" s="104"/>
      <c r="AE283" s="105"/>
      <c r="AF283" s="105"/>
      <c r="AG283" s="105"/>
      <c r="AH283" s="105"/>
      <c r="AI283" s="105"/>
      <c r="AJ283" s="105"/>
      <c r="AK283" s="105"/>
      <c r="AL283" s="105"/>
      <c r="AM283" s="105"/>
      <c r="AN283" s="105"/>
      <c r="AO283" s="106"/>
      <c r="AP283" s="104"/>
      <c r="AQ283" s="105"/>
      <c r="AR283" s="105"/>
      <c r="AS283" s="105"/>
      <c r="AT283" s="105"/>
      <c r="AU283" s="105"/>
      <c r="AV283" s="105"/>
      <c r="AW283" s="105"/>
      <c r="AX283" s="105"/>
      <c r="AY283" s="105"/>
      <c r="AZ283" s="105"/>
      <c r="BA283" s="106"/>
      <c r="BB283" s="104"/>
      <c r="BC283" s="105"/>
      <c r="BD283" s="105"/>
      <c r="BE283" s="105"/>
      <c r="BF283" s="105"/>
      <c r="BG283" s="105"/>
      <c r="BH283" s="105"/>
      <c r="BI283" s="105"/>
      <c r="BJ283" s="105"/>
      <c r="BK283" s="105"/>
      <c r="BL283" s="105"/>
      <c r="BM283" s="106"/>
      <c r="BN283" s="104"/>
      <c r="BO283" s="105"/>
      <c r="BP283" s="105"/>
      <c r="BQ283" s="105"/>
      <c r="BR283" s="105"/>
      <c r="BS283" s="105"/>
      <c r="BT283" s="105"/>
      <c r="BU283" s="105"/>
      <c r="BV283" s="105"/>
      <c r="BW283" s="105"/>
      <c r="BX283" s="105"/>
      <c r="BY283" s="106"/>
      <c r="BZ283" s="104"/>
      <c r="CA283" s="105"/>
      <c r="CB283" s="105"/>
      <c r="CC283" s="105"/>
      <c r="CD283" s="105"/>
      <c r="CE283" s="105"/>
      <c r="CF283" s="105"/>
      <c r="CG283" s="105"/>
      <c r="CH283" s="105"/>
      <c r="CI283" s="105"/>
      <c r="CJ283" s="105"/>
      <c r="CK283" s="105"/>
      <c r="CL283" s="104">
        <v>500217.03249999997</v>
      </c>
      <c r="CM283" s="105">
        <v>500217.03249999997</v>
      </c>
      <c r="CN283" s="105">
        <v>500217.03249999997</v>
      </c>
      <c r="CO283" s="105">
        <v>500217.03249999997</v>
      </c>
      <c r="CP283" s="105">
        <v>500217.03249999997</v>
      </c>
      <c r="CQ283" s="105">
        <v>500217.03249999997</v>
      </c>
      <c r="CR283" s="105">
        <v>500217.03249999997</v>
      </c>
      <c r="CS283" s="105">
        <v>500217.03249999997</v>
      </c>
      <c r="CT283" s="105">
        <v>500217.03249999997</v>
      </c>
      <c r="CU283" s="105">
        <v>500217.03249999997</v>
      </c>
      <c r="CV283" s="105">
        <v>500217.03249999997</v>
      </c>
      <c r="CW283" s="106">
        <v>500217.03249999997</v>
      </c>
      <c r="CX283" s="313">
        <v>570061.04204176902</v>
      </c>
      <c r="CY283" s="316">
        <v>570061.04204176902</v>
      </c>
      <c r="CZ283" s="316">
        <v>570061.04204176902</v>
      </c>
      <c r="DA283" s="316">
        <v>570061.04204176902</v>
      </c>
      <c r="DB283" s="316">
        <v>570061.04204176902</v>
      </c>
      <c r="DC283" s="316">
        <v>570061.04204176902</v>
      </c>
      <c r="DD283" s="316">
        <v>570061.04204176902</v>
      </c>
      <c r="DE283" s="316">
        <v>570061.04204176902</v>
      </c>
      <c r="DF283" s="316">
        <v>570061.04204176902</v>
      </c>
      <c r="DG283" s="316">
        <v>570061.04204176902</v>
      </c>
      <c r="DH283" s="316">
        <v>570061.04204176902</v>
      </c>
      <c r="DI283" s="312">
        <v>570061.04204176902</v>
      </c>
      <c r="DJ283" s="104">
        <v>589989.77749999997</v>
      </c>
      <c r="DK283" s="105">
        <v>589989.77749999997</v>
      </c>
      <c r="DL283" s="105">
        <v>589989.77749999997</v>
      </c>
      <c r="DM283" s="105">
        <v>589989.77749999997</v>
      </c>
      <c r="DN283" s="105">
        <v>589989.77749999997</v>
      </c>
      <c r="DO283" s="105">
        <v>589989.77749999997</v>
      </c>
      <c r="DP283" s="105">
        <v>589989.77749999997</v>
      </c>
      <c r="DQ283" s="105">
        <v>589989.77749999997</v>
      </c>
      <c r="DR283" s="105">
        <v>589989.77749999997</v>
      </c>
      <c r="DS283" s="105">
        <v>589989.77749999997</v>
      </c>
      <c r="DT283" s="105">
        <v>589989.77749999997</v>
      </c>
      <c r="DU283" s="106">
        <v>589989.77749999997</v>
      </c>
      <c r="DV283" s="339"/>
      <c r="DW283" s="339"/>
      <c r="DX283" s="339"/>
      <c r="DY283" s="339"/>
      <c r="DZ283" s="339"/>
      <c r="EA283" s="339"/>
      <c r="EB283" s="339"/>
      <c r="EC283" s="339"/>
      <c r="ED283" s="339"/>
      <c r="EE283" s="339"/>
      <c r="EF283" s="339"/>
      <c r="EG283" s="339"/>
      <c r="EH283" s="339"/>
      <c r="EI283" s="337"/>
      <c r="EJ283" s="337"/>
      <c r="EK283" s="337"/>
      <c r="EL283" s="337"/>
      <c r="EM283" s="337"/>
      <c r="EN283" s="337"/>
      <c r="EO283" s="337"/>
      <c r="EP283" s="337"/>
      <c r="EQ283" s="337"/>
      <c r="ER283" s="337"/>
      <c r="ES283" s="337"/>
    </row>
    <row r="284" spans="1:174">
      <c r="D284" s="74" t="str">
        <f t="shared" si="41"/>
        <v>4135p</v>
      </c>
      <c r="E284" s="78" t="s">
        <v>162</v>
      </c>
      <c r="F284" s="104"/>
      <c r="G284" s="105"/>
      <c r="H284" s="105"/>
      <c r="I284" s="105"/>
      <c r="J284" s="105"/>
      <c r="K284" s="105"/>
      <c r="L284" s="105"/>
      <c r="M284" s="105"/>
      <c r="N284" s="105"/>
      <c r="O284" s="105"/>
      <c r="P284" s="105"/>
      <c r="Q284" s="106"/>
      <c r="R284" s="104"/>
      <c r="S284" s="105"/>
      <c r="T284" s="105"/>
      <c r="U284" s="105"/>
      <c r="V284" s="105"/>
      <c r="W284" s="105"/>
      <c r="X284" s="105"/>
      <c r="Y284" s="105"/>
      <c r="Z284" s="105"/>
      <c r="AA284" s="105"/>
      <c r="AB284" s="105"/>
      <c r="AC284" s="106"/>
      <c r="AD284" s="104"/>
      <c r="AE284" s="105"/>
      <c r="AF284" s="105"/>
      <c r="AG284" s="105"/>
      <c r="AH284" s="105"/>
      <c r="AI284" s="105"/>
      <c r="AJ284" s="105"/>
      <c r="AK284" s="105"/>
      <c r="AL284" s="105"/>
      <c r="AM284" s="105"/>
      <c r="AN284" s="105"/>
      <c r="AO284" s="106"/>
      <c r="AP284" s="104"/>
      <c r="AQ284" s="105"/>
      <c r="AR284" s="105"/>
      <c r="AS284" s="105"/>
      <c r="AT284" s="105"/>
      <c r="AU284" s="105"/>
      <c r="AV284" s="105"/>
      <c r="AW284" s="105"/>
      <c r="AX284" s="105"/>
      <c r="AY284" s="105"/>
      <c r="AZ284" s="105"/>
      <c r="BA284" s="106"/>
      <c r="BB284" s="104"/>
      <c r="BC284" s="105"/>
      <c r="BD284" s="105"/>
      <c r="BE284" s="105"/>
      <c r="BF284" s="105"/>
      <c r="BG284" s="105"/>
      <c r="BH284" s="105"/>
      <c r="BI284" s="105"/>
      <c r="BJ284" s="105"/>
      <c r="BK284" s="105"/>
      <c r="BL284" s="105"/>
      <c r="BM284" s="106"/>
      <c r="BN284" s="104"/>
      <c r="BO284" s="105"/>
      <c r="BP284" s="105"/>
      <c r="BQ284" s="105"/>
      <c r="BR284" s="105"/>
      <c r="BS284" s="105"/>
      <c r="BT284" s="105"/>
      <c r="BU284" s="105"/>
      <c r="BV284" s="105"/>
      <c r="BW284" s="105"/>
      <c r="BX284" s="105"/>
      <c r="BY284" s="106"/>
      <c r="BZ284" s="104"/>
      <c r="CA284" s="105"/>
      <c r="CB284" s="105"/>
      <c r="CC284" s="105"/>
      <c r="CD284" s="105"/>
      <c r="CE284" s="105"/>
      <c r="CF284" s="105"/>
      <c r="CG284" s="105"/>
      <c r="CH284" s="105"/>
      <c r="CI284" s="105"/>
      <c r="CJ284" s="105"/>
      <c r="CK284" s="105"/>
      <c r="CL284" s="104">
        <v>638733.09166666667</v>
      </c>
      <c r="CM284" s="105">
        <v>638733.09166666667</v>
      </c>
      <c r="CN284" s="105">
        <v>638733.09166666667</v>
      </c>
      <c r="CO284" s="105">
        <v>638733.09166666667</v>
      </c>
      <c r="CP284" s="105">
        <v>638733.09166666667</v>
      </c>
      <c r="CQ284" s="105">
        <v>638733.09166666667</v>
      </c>
      <c r="CR284" s="105">
        <v>638733.09166666667</v>
      </c>
      <c r="CS284" s="105">
        <v>638733.09166666667</v>
      </c>
      <c r="CT284" s="105">
        <v>638733.09166666667</v>
      </c>
      <c r="CU284" s="105">
        <v>638733.09166666667</v>
      </c>
      <c r="CV284" s="105">
        <v>638733.09166666667</v>
      </c>
      <c r="CW284" s="106">
        <v>638733.09166666667</v>
      </c>
      <c r="CX284" s="313">
        <v>894502.49057674524</v>
      </c>
      <c r="CY284" s="316">
        <v>894502.49057674524</v>
      </c>
      <c r="CZ284" s="316">
        <v>894502.49057674524</v>
      </c>
      <c r="DA284" s="316">
        <v>894502.49057674524</v>
      </c>
      <c r="DB284" s="316">
        <v>894502.49057674524</v>
      </c>
      <c r="DC284" s="316">
        <v>894502.49057674524</v>
      </c>
      <c r="DD284" s="316">
        <v>894502.49057674524</v>
      </c>
      <c r="DE284" s="316">
        <v>894502.49057674524</v>
      </c>
      <c r="DF284" s="316">
        <v>894502.49057674524</v>
      </c>
      <c r="DG284" s="316">
        <v>894502.49057674524</v>
      </c>
      <c r="DH284" s="316">
        <v>894502.49057674524</v>
      </c>
      <c r="DI284" s="312">
        <v>894502.49057674524</v>
      </c>
      <c r="DJ284" s="104">
        <v>755325.88416666677</v>
      </c>
      <c r="DK284" s="105">
        <v>755325.88416666677</v>
      </c>
      <c r="DL284" s="105">
        <v>755325.88416666677</v>
      </c>
      <c r="DM284" s="105">
        <v>755325.88416666677</v>
      </c>
      <c r="DN284" s="105">
        <v>755325.88416666677</v>
      </c>
      <c r="DO284" s="105">
        <v>755325.88416666677</v>
      </c>
      <c r="DP284" s="105">
        <v>755325.88416666677</v>
      </c>
      <c r="DQ284" s="105">
        <v>755325.88416666677</v>
      </c>
      <c r="DR284" s="105">
        <v>755325.88416666677</v>
      </c>
      <c r="DS284" s="105">
        <v>755325.88416666677</v>
      </c>
      <c r="DT284" s="105">
        <v>755325.88416666677</v>
      </c>
      <c r="DU284" s="106">
        <v>755325.88416666677</v>
      </c>
      <c r="DV284" s="339"/>
      <c r="DW284" s="339"/>
      <c r="DX284" s="339"/>
      <c r="DY284" s="339"/>
      <c r="DZ284" s="339"/>
      <c r="EA284" s="339"/>
      <c r="EB284" s="339"/>
      <c r="EC284" s="339"/>
      <c r="ED284" s="339"/>
      <c r="EE284" s="339"/>
      <c r="EF284" s="339"/>
      <c r="EG284" s="339"/>
      <c r="EH284" s="339"/>
      <c r="EI284" s="337"/>
      <c r="EJ284" s="337"/>
      <c r="EK284" s="337"/>
      <c r="EL284" s="337"/>
      <c r="EM284" s="337"/>
      <c r="EN284" s="337"/>
      <c r="EO284" s="337"/>
      <c r="EP284" s="337"/>
      <c r="EQ284" s="337"/>
      <c r="ER284" s="337"/>
      <c r="ES284" s="337"/>
    </row>
    <row r="285" spans="1:174">
      <c r="D285" s="74" t="str">
        <f t="shared" si="41"/>
        <v>4139p</v>
      </c>
      <c r="E285" s="78" t="s">
        <v>164</v>
      </c>
      <c r="F285" s="104"/>
      <c r="G285" s="105"/>
      <c r="H285" s="105"/>
      <c r="I285" s="105"/>
      <c r="J285" s="105"/>
      <c r="K285" s="105"/>
      <c r="L285" s="105"/>
      <c r="M285" s="105"/>
      <c r="N285" s="105"/>
      <c r="O285" s="105"/>
      <c r="P285" s="105"/>
      <c r="Q285" s="106"/>
      <c r="R285" s="104"/>
      <c r="S285" s="105"/>
      <c r="T285" s="105"/>
      <c r="U285" s="105"/>
      <c r="V285" s="105"/>
      <c r="W285" s="105"/>
      <c r="X285" s="105"/>
      <c r="Y285" s="105"/>
      <c r="Z285" s="105"/>
      <c r="AA285" s="105"/>
      <c r="AB285" s="105"/>
      <c r="AC285" s="106"/>
      <c r="AD285" s="104"/>
      <c r="AE285" s="105"/>
      <c r="AF285" s="105"/>
      <c r="AG285" s="105"/>
      <c r="AH285" s="105"/>
      <c r="AI285" s="105"/>
      <c r="AJ285" s="105"/>
      <c r="AK285" s="105"/>
      <c r="AL285" s="105"/>
      <c r="AM285" s="105"/>
      <c r="AN285" s="105"/>
      <c r="AO285" s="106"/>
      <c r="AP285" s="104"/>
      <c r="AQ285" s="105"/>
      <c r="AR285" s="105"/>
      <c r="AS285" s="105"/>
      <c r="AT285" s="105"/>
      <c r="AU285" s="105"/>
      <c r="AV285" s="105"/>
      <c r="AW285" s="105"/>
      <c r="AX285" s="105"/>
      <c r="AY285" s="105"/>
      <c r="AZ285" s="105"/>
      <c r="BA285" s="106"/>
      <c r="BB285" s="104"/>
      <c r="BC285" s="105"/>
      <c r="BD285" s="105"/>
      <c r="BE285" s="105"/>
      <c r="BF285" s="105"/>
      <c r="BG285" s="105"/>
      <c r="BH285" s="105"/>
      <c r="BI285" s="105"/>
      <c r="BJ285" s="105"/>
      <c r="BK285" s="105"/>
      <c r="BL285" s="105"/>
      <c r="BM285" s="106"/>
      <c r="BN285" s="104"/>
      <c r="BO285" s="105"/>
      <c r="BP285" s="105"/>
      <c r="BQ285" s="105"/>
      <c r="BR285" s="105"/>
      <c r="BS285" s="105"/>
      <c r="BT285" s="105"/>
      <c r="BU285" s="105"/>
      <c r="BV285" s="105"/>
      <c r="BW285" s="105"/>
      <c r="BX285" s="105"/>
      <c r="BY285" s="106"/>
      <c r="BZ285" s="104"/>
      <c r="CA285" s="105"/>
      <c r="CB285" s="105"/>
      <c r="CC285" s="105"/>
      <c r="CD285" s="105"/>
      <c r="CE285" s="105"/>
      <c r="CF285" s="105"/>
      <c r="CG285" s="105"/>
      <c r="CH285" s="105"/>
      <c r="CI285" s="105"/>
      <c r="CJ285" s="105"/>
      <c r="CK285" s="105"/>
      <c r="CL285" s="104"/>
      <c r="CM285" s="105"/>
      <c r="CN285" s="105"/>
      <c r="CO285" s="105"/>
      <c r="CP285" s="105"/>
      <c r="CQ285" s="105"/>
      <c r="CR285" s="105"/>
      <c r="CS285" s="105"/>
      <c r="CT285" s="105"/>
      <c r="CU285" s="105"/>
      <c r="CV285" s="105"/>
      <c r="CW285" s="106"/>
      <c r="CX285" s="313">
        <v>19829.9912141971</v>
      </c>
      <c r="CY285" s="316">
        <v>19829.9912141971</v>
      </c>
      <c r="CZ285" s="316">
        <v>19829.9912141971</v>
      </c>
      <c r="DA285" s="316">
        <v>19829.9912141971</v>
      </c>
      <c r="DB285" s="316">
        <v>19829.9912141971</v>
      </c>
      <c r="DC285" s="316">
        <v>19829.9912141971</v>
      </c>
      <c r="DD285" s="316">
        <v>19829.9912141971</v>
      </c>
      <c r="DE285" s="316">
        <v>19829.9912141971</v>
      </c>
      <c r="DF285" s="316">
        <v>19829.9912141971</v>
      </c>
      <c r="DG285" s="316">
        <v>19829.9912141971</v>
      </c>
      <c r="DH285" s="316">
        <v>19829.9912141971</v>
      </c>
      <c r="DI285" s="312">
        <v>19829.9912141971</v>
      </c>
      <c r="DJ285" s="104">
        <v>31116.666666666668</v>
      </c>
      <c r="DK285" s="105">
        <v>31116.666666666668</v>
      </c>
      <c r="DL285" s="105">
        <v>31116.666666666668</v>
      </c>
      <c r="DM285" s="105">
        <v>31116.666666666668</v>
      </c>
      <c r="DN285" s="105">
        <v>31116.666666666668</v>
      </c>
      <c r="DO285" s="105">
        <v>31116.666666666668</v>
      </c>
      <c r="DP285" s="105">
        <v>31116.666666666668</v>
      </c>
      <c r="DQ285" s="105">
        <v>31116.666666666668</v>
      </c>
      <c r="DR285" s="105">
        <v>31116.666666666668</v>
      </c>
      <c r="DS285" s="105">
        <v>31116.666666666668</v>
      </c>
      <c r="DT285" s="105">
        <v>31116.666666666668</v>
      </c>
      <c r="DU285" s="106">
        <v>31116.666666666668</v>
      </c>
      <c r="DV285" s="339"/>
      <c r="DW285" s="339"/>
      <c r="DX285" s="339"/>
      <c r="DY285" s="339"/>
      <c r="DZ285" s="339"/>
      <c r="EA285" s="339"/>
      <c r="EB285" s="339"/>
      <c r="EC285" s="339"/>
      <c r="ED285" s="339"/>
      <c r="EE285" s="339"/>
      <c r="EF285" s="339"/>
      <c r="EG285" s="339"/>
      <c r="EH285" s="339"/>
      <c r="EI285" s="337"/>
      <c r="EJ285" s="337"/>
      <c r="EK285" s="337"/>
      <c r="EL285" s="337"/>
      <c r="EM285" s="337"/>
      <c r="EN285" s="337"/>
      <c r="EO285" s="337"/>
      <c r="EP285" s="337"/>
      <c r="EQ285" s="337"/>
      <c r="ER285" s="337"/>
      <c r="ES285" s="337"/>
    </row>
    <row r="286" spans="1:174" s="9" customFormat="1">
      <c r="A286" s="139"/>
      <c r="B286" s="139"/>
      <c r="C286" s="139">
        <v>414</v>
      </c>
      <c r="D286" s="139" t="str">
        <f t="shared" si="41"/>
        <v>414p</v>
      </c>
      <c r="E286" s="140" t="s">
        <v>166</v>
      </c>
      <c r="F286" s="141"/>
      <c r="G286" s="142"/>
      <c r="H286" s="142"/>
      <c r="I286" s="142"/>
      <c r="J286" s="142"/>
      <c r="K286" s="142"/>
      <c r="L286" s="142"/>
      <c r="M286" s="142"/>
      <c r="N286" s="142"/>
      <c r="O286" s="142"/>
      <c r="P286" s="142"/>
      <c r="Q286" s="143"/>
      <c r="R286" s="141"/>
      <c r="S286" s="142"/>
      <c r="T286" s="142"/>
      <c r="U286" s="142"/>
      <c r="V286" s="142"/>
      <c r="W286" s="142"/>
      <c r="X286" s="142"/>
      <c r="Y286" s="142"/>
      <c r="Z286" s="142"/>
      <c r="AA286" s="142"/>
      <c r="AB286" s="142"/>
      <c r="AC286" s="143"/>
      <c r="AD286" s="141"/>
      <c r="AE286" s="142"/>
      <c r="AF286" s="142"/>
      <c r="AG286" s="142"/>
      <c r="AH286" s="142"/>
      <c r="AI286" s="142"/>
      <c r="AJ286" s="142"/>
      <c r="AK286" s="142"/>
      <c r="AL286" s="142"/>
      <c r="AM286" s="142"/>
      <c r="AN286" s="142"/>
      <c r="AO286" s="143"/>
      <c r="AP286" s="141"/>
      <c r="AQ286" s="142"/>
      <c r="AR286" s="142"/>
      <c r="AS286" s="142"/>
      <c r="AT286" s="142"/>
      <c r="AU286" s="142"/>
      <c r="AV286" s="142"/>
      <c r="AW286" s="142"/>
      <c r="AX286" s="142"/>
      <c r="AY286" s="142"/>
      <c r="AZ286" s="142"/>
      <c r="BA286" s="143"/>
      <c r="BB286" s="141"/>
      <c r="BC286" s="142"/>
      <c r="BD286" s="142"/>
      <c r="BE286" s="142"/>
      <c r="BF286" s="142"/>
      <c r="BG286" s="142"/>
      <c r="BH286" s="142"/>
      <c r="BI286" s="142"/>
      <c r="BJ286" s="142"/>
      <c r="BK286" s="142"/>
      <c r="BL286" s="142"/>
      <c r="BM286" s="143"/>
      <c r="BN286" s="141"/>
      <c r="BO286" s="142"/>
      <c r="BP286" s="142"/>
      <c r="BQ286" s="142"/>
      <c r="BR286" s="142"/>
      <c r="BS286" s="142"/>
      <c r="BT286" s="142"/>
      <c r="BU286" s="142"/>
      <c r="BV286" s="142"/>
      <c r="BW286" s="142"/>
      <c r="BX286" s="142"/>
      <c r="BY286" s="143"/>
      <c r="BZ286" s="141"/>
      <c r="CA286" s="142"/>
      <c r="CB286" s="142"/>
      <c r="CC286" s="142"/>
      <c r="CD286" s="142"/>
      <c r="CE286" s="142"/>
      <c r="CF286" s="142"/>
      <c r="CG286" s="142"/>
      <c r="CH286" s="142"/>
      <c r="CI286" s="142"/>
      <c r="CJ286" s="142"/>
      <c r="CK286" s="142"/>
      <c r="CL286" s="141">
        <f t="shared" ref="CL286:CX286" si="48">+SUM(CL287:CL295)</f>
        <v>3636728.03</v>
      </c>
      <c r="CM286" s="142">
        <f t="shared" si="48"/>
        <v>3636728.03</v>
      </c>
      <c r="CN286" s="142">
        <f t="shared" si="48"/>
        <v>3636728.03</v>
      </c>
      <c r="CO286" s="142">
        <f t="shared" si="48"/>
        <v>3636728.03</v>
      </c>
      <c r="CP286" s="142">
        <f t="shared" si="48"/>
        <v>3636728.03</v>
      </c>
      <c r="CQ286" s="142">
        <f t="shared" si="48"/>
        <v>3636728.03</v>
      </c>
      <c r="CR286" s="142">
        <f t="shared" si="48"/>
        <v>3636728.03</v>
      </c>
      <c r="CS286" s="142">
        <f t="shared" si="48"/>
        <v>3636728.03</v>
      </c>
      <c r="CT286" s="142">
        <f t="shared" si="48"/>
        <v>3636728.03</v>
      </c>
      <c r="CU286" s="142">
        <f t="shared" si="48"/>
        <v>3636728.03</v>
      </c>
      <c r="CV286" s="142">
        <f t="shared" si="48"/>
        <v>3636728.03</v>
      </c>
      <c r="CW286" s="143">
        <f t="shared" si="48"/>
        <v>3636728.03</v>
      </c>
      <c r="CX286" s="314">
        <f t="shared" si="48"/>
        <v>3555210.7859614557</v>
      </c>
      <c r="CY286" s="317">
        <f t="shared" ref="CY286:DI286" si="49">+SUM(CY287:CY295)</f>
        <v>3555210.7859614557</v>
      </c>
      <c r="CZ286" s="317">
        <f t="shared" si="49"/>
        <v>3555210.7859614557</v>
      </c>
      <c r="DA286" s="317">
        <f t="shared" si="49"/>
        <v>3555210.7859614557</v>
      </c>
      <c r="DB286" s="317">
        <f t="shared" si="49"/>
        <v>3555210.7859614557</v>
      </c>
      <c r="DC286" s="317">
        <f t="shared" si="49"/>
        <v>3555210.7859614557</v>
      </c>
      <c r="DD286" s="317">
        <f t="shared" si="49"/>
        <v>3555210.7859614557</v>
      </c>
      <c r="DE286" s="317">
        <f t="shared" si="49"/>
        <v>3555210.7859614557</v>
      </c>
      <c r="DF286" s="317">
        <f t="shared" si="49"/>
        <v>3555210.7859614557</v>
      </c>
      <c r="DG286" s="317">
        <f t="shared" si="49"/>
        <v>3555210.7859614557</v>
      </c>
      <c r="DH286" s="317">
        <f t="shared" si="49"/>
        <v>3555210.7859614557</v>
      </c>
      <c r="DI286" s="315">
        <f t="shared" si="49"/>
        <v>3555210.7859614557</v>
      </c>
      <c r="DJ286" s="141">
        <f>+SUM(DJ287:DJ295)</f>
        <v>3460881.1266666669</v>
      </c>
      <c r="DK286" s="142">
        <f t="shared" ref="DK286:DU286" si="50">+SUM(DK287:DK295)</f>
        <v>3460881.1266666669</v>
      </c>
      <c r="DL286" s="142">
        <f t="shared" si="50"/>
        <v>3460881.1266666669</v>
      </c>
      <c r="DM286" s="142">
        <f t="shared" si="50"/>
        <v>3460881.1266666669</v>
      </c>
      <c r="DN286" s="142">
        <f t="shared" si="50"/>
        <v>3460881.1266666669</v>
      </c>
      <c r="DO286" s="142">
        <f t="shared" si="50"/>
        <v>3460881.1266666669</v>
      </c>
      <c r="DP286" s="142">
        <f t="shared" si="50"/>
        <v>3460881.1266666669</v>
      </c>
      <c r="DQ286" s="142">
        <f t="shared" si="50"/>
        <v>3460881.1266666669</v>
      </c>
      <c r="DR286" s="142">
        <f t="shared" si="50"/>
        <v>3460881.1266666669</v>
      </c>
      <c r="DS286" s="142">
        <f t="shared" si="50"/>
        <v>3460881.1266666669</v>
      </c>
      <c r="DT286" s="142">
        <f t="shared" si="50"/>
        <v>3460881.1266666669</v>
      </c>
      <c r="DU286" s="143">
        <f t="shared" si="50"/>
        <v>3460881.1266666669</v>
      </c>
      <c r="DV286" s="340">
        <v>3780934.8033333328</v>
      </c>
      <c r="DW286" s="340">
        <v>3780934.8033333328</v>
      </c>
      <c r="DX286" s="340">
        <v>3780934.8033333328</v>
      </c>
      <c r="DY286" s="340">
        <v>3780934.8033333328</v>
      </c>
      <c r="DZ286" s="340">
        <v>3780934.8033333328</v>
      </c>
      <c r="EA286" s="340">
        <v>3780934.8033333328</v>
      </c>
      <c r="EB286" s="340">
        <v>3780934.8033333328</v>
      </c>
      <c r="EC286" s="340">
        <v>3780934.8033333328</v>
      </c>
      <c r="ED286" s="340">
        <v>3780934.8033333328</v>
      </c>
      <c r="EE286" s="340">
        <v>3780934.8033333328</v>
      </c>
      <c r="EF286" s="340">
        <v>3780934.8033333328</v>
      </c>
      <c r="EG286" s="340">
        <v>3780934.8033333328</v>
      </c>
      <c r="EH286" s="340">
        <v>3534983.4</v>
      </c>
      <c r="EI286" s="340">
        <v>3534983.4</v>
      </c>
      <c r="EJ286" s="340">
        <v>3534983.4</v>
      </c>
      <c r="EK286" s="340">
        <v>3534983.4</v>
      </c>
      <c r="EL286" s="340">
        <v>3534983.4</v>
      </c>
      <c r="EM286" s="340">
        <v>3534983.4</v>
      </c>
      <c r="EN286" s="340">
        <v>5302475.09</v>
      </c>
      <c r="EO286" s="340">
        <v>5302475.09</v>
      </c>
      <c r="EP286" s="340">
        <v>5302475.09</v>
      </c>
      <c r="EQ286" s="340">
        <v>5302475.09</v>
      </c>
      <c r="ER286" s="340">
        <v>5302475.09</v>
      </c>
      <c r="ES286" s="340">
        <v>5302475.09</v>
      </c>
      <c r="ET286" s="403">
        <v>3986420.5893333331</v>
      </c>
      <c r="EU286" s="403">
        <v>3986420.5893333331</v>
      </c>
      <c r="EV286" s="403">
        <v>3986420.5893333331</v>
      </c>
      <c r="EW286" s="403">
        <v>4097531.7004444432</v>
      </c>
      <c r="EX286" s="403">
        <v>4097531.7004444432</v>
      </c>
      <c r="EY286" s="403">
        <v>4097531.7004444432</v>
      </c>
      <c r="EZ286" s="403">
        <v>6090741.9951111097</v>
      </c>
      <c r="FA286" s="403">
        <v>6090741.9951111097</v>
      </c>
      <c r="FB286" s="403">
        <v>5577148.0201111175</v>
      </c>
      <c r="FC286" s="403">
        <v>5577148.0201111175</v>
      </c>
      <c r="FD286" s="403">
        <v>5577148.0201111175</v>
      </c>
      <c r="FE286" s="403">
        <v>5577148.0201111175</v>
      </c>
      <c r="FF286" s="403">
        <v>6120514.5875000004</v>
      </c>
      <c r="FG286" s="403">
        <v>5971668.0075000003</v>
      </c>
      <c r="FH286" s="403">
        <v>5177760.0175000001</v>
      </c>
      <c r="FI286" s="403">
        <v>5087042.1275000004</v>
      </c>
      <c r="FJ286" s="403">
        <v>5141875.5275000008</v>
      </c>
      <c r="FK286" s="403">
        <v>5197534.4975000005</v>
      </c>
      <c r="FL286" s="403">
        <v>5045534.8375000004</v>
      </c>
      <c r="FM286" s="403">
        <v>5057538.8375000004</v>
      </c>
      <c r="FN286" s="403">
        <v>5162334.3375000004</v>
      </c>
      <c r="FO286" s="403">
        <v>5048700.9275000002</v>
      </c>
      <c r="FP286" s="403">
        <v>5048329.2575000003</v>
      </c>
      <c r="FQ286" s="403">
        <v>4986898.6075000009</v>
      </c>
      <c r="FR286" s="403">
        <v>63045731.57</v>
      </c>
    </row>
    <row r="287" spans="1:174">
      <c r="D287" s="74" t="str">
        <f t="shared" si="41"/>
        <v>4141p</v>
      </c>
      <c r="E287" s="78" t="s">
        <v>168</v>
      </c>
      <c r="F287" s="104"/>
      <c r="G287" s="105"/>
      <c r="H287" s="105"/>
      <c r="I287" s="105"/>
      <c r="J287" s="105"/>
      <c r="K287" s="105"/>
      <c r="L287" s="105"/>
      <c r="M287" s="105"/>
      <c r="N287" s="105"/>
      <c r="O287" s="105"/>
      <c r="P287" s="105"/>
      <c r="Q287" s="106"/>
      <c r="R287" s="104"/>
      <c r="S287" s="105"/>
      <c r="T287" s="105"/>
      <c r="U287" s="105"/>
      <c r="V287" s="105"/>
      <c r="W287" s="105"/>
      <c r="X287" s="105"/>
      <c r="Y287" s="105"/>
      <c r="Z287" s="105"/>
      <c r="AA287" s="105"/>
      <c r="AB287" s="105"/>
      <c r="AC287" s="106"/>
      <c r="AD287" s="104"/>
      <c r="AE287" s="105"/>
      <c r="AF287" s="105"/>
      <c r="AG287" s="105"/>
      <c r="AH287" s="105"/>
      <c r="AI287" s="105"/>
      <c r="AJ287" s="105"/>
      <c r="AK287" s="105"/>
      <c r="AL287" s="105"/>
      <c r="AM287" s="105"/>
      <c r="AN287" s="105"/>
      <c r="AO287" s="106"/>
      <c r="AP287" s="104"/>
      <c r="AQ287" s="105"/>
      <c r="AR287" s="105"/>
      <c r="AS287" s="105"/>
      <c r="AT287" s="105"/>
      <c r="AU287" s="105"/>
      <c r="AV287" s="105"/>
      <c r="AW287" s="105"/>
      <c r="AX287" s="105"/>
      <c r="AY287" s="105"/>
      <c r="AZ287" s="105"/>
      <c r="BA287" s="106"/>
      <c r="BB287" s="104"/>
      <c r="BC287" s="105"/>
      <c r="BD287" s="105"/>
      <c r="BE287" s="105"/>
      <c r="BF287" s="105"/>
      <c r="BG287" s="105"/>
      <c r="BH287" s="105"/>
      <c r="BI287" s="105"/>
      <c r="BJ287" s="105"/>
      <c r="BK287" s="105"/>
      <c r="BL287" s="105"/>
      <c r="BM287" s="106"/>
      <c r="BN287" s="104"/>
      <c r="BO287" s="105"/>
      <c r="BP287" s="105"/>
      <c r="BQ287" s="105"/>
      <c r="BR287" s="105"/>
      <c r="BS287" s="105"/>
      <c r="BT287" s="105"/>
      <c r="BU287" s="105"/>
      <c r="BV287" s="105"/>
      <c r="BW287" s="105"/>
      <c r="BX287" s="105"/>
      <c r="BY287" s="106"/>
      <c r="BZ287" s="104"/>
      <c r="CA287" s="105"/>
      <c r="CB287" s="105"/>
      <c r="CC287" s="105"/>
      <c r="CD287" s="105"/>
      <c r="CE287" s="105"/>
      <c r="CF287" s="105"/>
      <c r="CG287" s="105"/>
      <c r="CH287" s="105"/>
      <c r="CI287" s="105"/>
      <c r="CJ287" s="105"/>
      <c r="CK287" s="105"/>
      <c r="CL287" s="104">
        <v>403359.6141666667</v>
      </c>
      <c r="CM287" s="105">
        <v>403359.6141666667</v>
      </c>
      <c r="CN287" s="105">
        <v>403359.6141666667</v>
      </c>
      <c r="CO287" s="105">
        <v>403359.6141666667</v>
      </c>
      <c r="CP287" s="105">
        <v>403359.6141666667</v>
      </c>
      <c r="CQ287" s="105">
        <v>403359.6141666667</v>
      </c>
      <c r="CR287" s="105">
        <v>403359.6141666667</v>
      </c>
      <c r="CS287" s="105">
        <v>403359.6141666667</v>
      </c>
      <c r="CT287" s="105">
        <v>403359.6141666667</v>
      </c>
      <c r="CU287" s="105">
        <v>403359.6141666667</v>
      </c>
      <c r="CV287" s="105">
        <v>403359.6141666667</v>
      </c>
      <c r="CW287" s="106">
        <v>403359.6141666667</v>
      </c>
      <c r="CX287" s="313">
        <v>474900.64720598352</v>
      </c>
      <c r="CY287" s="316">
        <v>474900.64720598352</v>
      </c>
      <c r="CZ287" s="316">
        <v>474900.64720598352</v>
      </c>
      <c r="DA287" s="316">
        <v>474900.64720598352</v>
      </c>
      <c r="DB287" s="316">
        <v>474900.64720598352</v>
      </c>
      <c r="DC287" s="316">
        <v>474900.64720598352</v>
      </c>
      <c r="DD287" s="316">
        <v>474900.64720598352</v>
      </c>
      <c r="DE287" s="316">
        <v>474900.64720598352</v>
      </c>
      <c r="DF287" s="316">
        <v>474900.64720598352</v>
      </c>
      <c r="DG287" s="316">
        <v>474900.64720598352</v>
      </c>
      <c r="DH287" s="316">
        <v>474900.64720598352</v>
      </c>
      <c r="DI287" s="312">
        <v>474900.64720598352</v>
      </c>
      <c r="DJ287" s="104">
        <v>359062.23833333334</v>
      </c>
      <c r="DK287" s="105">
        <v>359062.23833333334</v>
      </c>
      <c r="DL287" s="105">
        <v>359062.23833333334</v>
      </c>
      <c r="DM287" s="105">
        <v>359062.23833333334</v>
      </c>
      <c r="DN287" s="105">
        <v>359062.23833333334</v>
      </c>
      <c r="DO287" s="105">
        <v>359062.23833333334</v>
      </c>
      <c r="DP287" s="105">
        <v>359062.23833333334</v>
      </c>
      <c r="DQ287" s="105">
        <v>359062.23833333334</v>
      </c>
      <c r="DR287" s="105">
        <v>359062.23833333334</v>
      </c>
      <c r="DS287" s="105">
        <v>359062.23833333334</v>
      </c>
      <c r="DT287" s="105">
        <v>359062.23833333334</v>
      </c>
      <c r="DU287" s="106">
        <v>359062.23833333334</v>
      </c>
      <c r="DV287" s="339"/>
      <c r="DW287" s="339"/>
      <c r="DX287" s="339"/>
      <c r="DY287" s="339"/>
      <c r="DZ287" s="339"/>
      <c r="EA287" s="339"/>
      <c r="EB287" s="339"/>
      <c r="EC287" s="339"/>
      <c r="ED287" s="339"/>
      <c r="EE287" s="339"/>
      <c r="EF287" s="339"/>
      <c r="EG287" s="339"/>
      <c r="EH287" s="339"/>
      <c r="EI287" s="337"/>
      <c r="EJ287" s="337"/>
      <c r="EK287" s="337"/>
      <c r="EL287" s="337"/>
      <c r="EM287" s="337"/>
      <c r="EN287" s="337"/>
      <c r="EO287" s="337"/>
      <c r="EP287" s="337"/>
      <c r="EQ287" s="337"/>
      <c r="ER287" s="337"/>
      <c r="ES287" s="337"/>
    </row>
    <row r="288" spans="1:174">
      <c r="D288" s="74" t="str">
        <f t="shared" si="41"/>
        <v>4142p</v>
      </c>
      <c r="E288" s="78" t="s">
        <v>170</v>
      </c>
      <c r="F288" s="104"/>
      <c r="G288" s="105"/>
      <c r="H288" s="105"/>
      <c r="I288" s="105"/>
      <c r="J288" s="105"/>
      <c r="K288" s="105"/>
      <c r="L288" s="105"/>
      <c r="M288" s="105"/>
      <c r="N288" s="105"/>
      <c r="O288" s="105"/>
      <c r="P288" s="105"/>
      <c r="Q288" s="106"/>
      <c r="R288" s="104"/>
      <c r="S288" s="105"/>
      <c r="T288" s="105"/>
      <c r="U288" s="105"/>
      <c r="V288" s="105"/>
      <c r="W288" s="105"/>
      <c r="X288" s="105"/>
      <c r="Y288" s="105"/>
      <c r="Z288" s="105"/>
      <c r="AA288" s="105"/>
      <c r="AB288" s="105"/>
      <c r="AC288" s="106"/>
      <c r="AD288" s="104"/>
      <c r="AE288" s="105"/>
      <c r="AF288" s="105"/>
      <c r="AG288" s="105"/>
      <c r="AH288" s="105"/>
      <c r="AI288" s="105"/>
      <c r="AJ288" s="105"/>
      <c r="AK288" s="105"/>
      <c r="AL288" s="105"/>
      <c r="AM288" s="105"/>
      <c r="AN288" s="105"/>
      <c r="AO288" s="106"/>
      <c r="AP288" s="104"/>
      <c r="AQ288" s="105"/>
      <c r="AR288" s="105"/>
      <c r="AS288" s="105"/>
      <c r="AT288" s="105"/>
      <c r="AU288" s="105"/>
      <c r="AV288" s="105"/>
      <c r="AW288" s="105"/>
      <c r="AX288" s="105"/>
      <c r="AY288" s="105"/>
      <c r="AZ288" s="105"/>
      <c r="BA288" s="106"/>
      <c r="BB288" s="104"/>
      <c r="BC288" s="105"/>
      <c r="BD288" s="105"/>
      <c r="BE288" s="105"/>
      <c r="BF288" s="105"/>
      <c r="BG288" s="105"/>
      <c r="BH288" s="105"/>
      <c r="BI288" s="105"/>
      <c r="BJ288" s="105"/>
      <c r="BK288" s="105"/>
      <c r="BL288" s="105"/>
      <c r="BM288" s="106"/>
      <c r="BN288" s="104"/>
      <c r="BO288" s="105"/>
      <c r="BP288" s="105"/>
      <c r="BQ288" s="105"/>
      <c r="BR288" s="105"/>
      <c r="BS288" s="105"/>
      <c r="BT288" s="105"/>
      <c r="BU288" s="105"/>
      <c r="BV288" s="105"/>
      <c r="BW288" s="105"/>
      <c r="BX288" s="105"/>
      <c r="BY288" s="106"/>
      <c r="BZ288" s="104"/>
      <c r="CA288" s="105"/>
      <c r="CB288" s="105"/>
      <c r="CC288" s="105"/>
      <c r="CD288" s="105"/>
      <c r="CE288" s="105"/>
      <c r="CF288" s="105"/>
      <c r="CG288" s="105"/>
      <c r="CH288" s="105"/>
      <c r="CI288" s="105"/>
      <c r="CJ288" s="105"/>
      <c r="CK288" s="105"/>
      <c r="CL288" s="104">
        <v>41926.574166666665</v>
      </c>
      <c r="CM288" s="105">
        <v>41926.574166666665</v>
      </c>
      <c r="CN288" s="105">
        <v>41926.574166666665</v>
      </c>
      <c r="CO288" s="105">
        <v>41926.574166666665</v>
      </c>
      <c r="CP288" s="105">
        <v>41926.574166666665</v>
      </c>
      <c r="CQ288" s="105">
        <v>41926.574166666665</v>
      </c>
      <c r="CR288" s="105">
        <v>41926.574166666665</v>
      </c>
      <c r="CS288" s="105">
        <v>41926.574166666665</v>
      </c>
      <c r="CT288" s="105">
        <v>41926.574166666665</v>
      </c>
      <c r="CU288" s="105">
        <v>41926.574166666665</v>
      </c>
      <c r="CV288" s="105">
        <v>41926.574166666665</v>
      </c>
      <c r="CW288" s="106">
        <v>41926.574166666665</v>
      </c>
      <c r="CX288" s="313">
        <v>36601.72000316067</v>
      </c>
      <c r="CY288" s="316">
        <v>36601.72000316067</v>
      </c>
      <c r="CZ288" s="316">
        <v>36601.72000316067</v>
      </c>
      <c r="DA288" s="316">
        <v>36601.72000316067</v>
      </c>
      <c r="DB288" s="316">
        <v>36601.72000316067</v>
      </c>
      <c r="DC288" s="316">
        <v>36601.72000316067</v>
      </c>
      <c r="DD288" s="316">
        <v>36601.72000316067</v>
      </c>
      <c r="DE288" s="316">
        <v>36601.72000316067</v>
      </c>
      <c r="DF288" s="316">
        <v>36601.72000316067</v>
      </c>
      <c r="DG288" s="316">
        <v>36601.72000316067</v>
      </c>
      <c r="DH288" s="316">
        <v>36601.72000316067</v>
      </c>
      <c r="DI288" s="312">
        <v>36601.72000316067</v>
      </c>
      <c r="DJ288" s="104">
        <v>34338.280833333331</v>
      </c>
      <c r="DK288" s="105">
        <v>34338.280833333331</v>
      </c>
      <c r="DL288" s="105">
        <v>34338.280833333331</v>
      </c>
      <c r="DM288" s="105">
        <v>34338.280833333331</v>
      </c>
      <c r="DN288" s="105">
        <v>34338.280833333331</v>
      </c>
      <c r="DO288" s="105">
        <v>34338.280833333331</v>
      </c>
      <c r="DP288" s="105">
        <v>34338.280833333331</v>
      </c>
      <c r="DQ288" s="105">
        <v>34338.280833333331</v>
      </c>
      <c r="DR288" s="105">
        <v>34338.280833333331</v>
      </c>
      <c r="DS288" s="105">
        <v>34338.280833333331</v>
      </c>
      <c r="DT288" s="105">
        <v>34338.280833333331</v>
      </c>
      <c r="DU288" s="106">
        <v>34338.280833333331</v>
      </c>
      <c r="DV288" s="339"/>
      <c r="DW288" s="339"/>
      <c r="DX288" s="339"/>
      <c r="DY288" s="339"/>
      <c r="DZ288" s="339"/>
      <c r="EA288" s="339"/>
      <c r="EB288" s="339"/>
      <c r="EC288" s="339"/>
      <c r="ED288" s="339"/>
      <c r="EE288" s="339"/>
      <c r="EF288" s="339"/>
      <c r="EG288" s="339"/>
      <c r="EH288" s="339"/>
      <c r="EI288" s="337"/>
      <c r="EJ288" s="337"/>
      <c r="EK288" s="337"/>
      <c r="EL288" s="337"/>
      <c r="EM288" s="337"/>
      <c r="EN288" s="337"/>
      <c r="EO288" s="337"/>
      <c r="EP288" s="337"/>
      <c r="EQ288" s="337"/>
      <c r="ER288" s="337"/>
      <c r="ES288" s="337"/>
    </row>
    <row r="289" spans="1:174">
      <c r="D289" s="74" t="str">
        <f t="shared" si="41"/>
        <v>4143p</v>
      </c>
      <c r="E289" s="78" t="s">
        <v>172</v>
      </c>
      <c r="F289" s="104"/>
      <c r="G289" s="105"/>
      <c r="H289" s="105"/>
      <c r="I289" s="105"/>
      <c r="J289" s="105"/>
      <c r="K289" s="105"/>
      <c r="L289" s="105"/>
      <c r="M289" s="105"/>
      <c r="N289" s="105"/>
      <c r="O289" s="105"/>
      <c r="P289" s="105"/>
      <c r="Q289" s="106"/>
      <c r="R289" s="104"/>
      <c r="S289" s="105"/>
      <c r="T289" s="105"/>
      <c r="U289" s="105"/>
      <c r="V289" s="105"/>
      <c r="W289" s="105"/>
      <c r="X289" s="105"/>
      <c r="Y289" s="105"/>
      <c r="Z289" s="105"/>
      <c r="AA289" s="105"/>
      <c r="AB289" s="105"/>
      <c r="AC289" s="106"/>
      <c r="AD289" s="104"/>
      <c r="AE289" s="105"/>
      <c r="AF289" s="105"/>
      <c r="AG289" s="105"/>
      <c r="AH289" s="105"/>
      <c r="AI289" s="105"/>
      <c r="AJ289" s="105"/>
      <c r="AK289" s="105"/>
      <c r="AL289" s="105"/>
      <c r="AM289" s="105"/>
      <c r="AN289" s="105"/>
      <c r="AO289" s="106"/>
      <c r="AP289" s="104"/>
      <c r="AQ289" s="105"/>
      <c r="AR289" s="105"/>
      <c r="AS289" s="105"/>
      <c r="AT289" s="105"/>
      <c r="AU289" s="105"/>
      <c r="AV289" s="105"/>
      <c r="AW289" s="105"/>
      <c r="AX289" s="105"/>
      <c r="AY289" s="105"/>
      <c r="AZ289" s="105"/>
      <c r="BA289" s="106"/>
      <c r="BB289" s="104"/>
      <c r="BC289" s="105"/>
      <c r="BD289" s="105"/>
      <c r="BE289" s="105"/>
      <c r="BF289" s="105"/>
      <c r="BG289" s="105"/>
      <c r="BH289" s="105"/>
      <c r="BI289" s="105"/>
      <c r="BJ289" s="105"/>
      <c r="BK289" s="105"/>
      <c r="BL289" s="105"/>
      <c r="BM289" s="106"/>
      <c r="BN289" s="104"/>
      <c r="BO289" s="105"/>
      <c r="BP289" s="105"/>
      <c r="BQ289" s="105"/>
      <c r="BR289" s="105"/>
      <c r="BS289" s="105"/>
      <c r="BT289" s="105"/>
      <c r="BU289" s="105"/>
      <c r="BV289" s="105"/>
      <c r="BW289" s="105"/>
      <c r="BX289" s="105"/>
      <c r="BY289" s="106"/>
      <c r="BZ289" s="104"/>
      <c r="CA289" s="105"/>
      <c r="CB289" s="105"/>
      <c r="CC289" s="105"/>
      <c r="CD289" s="105"/>
      <c r="CE289" s="105"/>
      <c r="CF289" s="105"/>
      <c r="CG289" s="105"/>
      <c r="CH289" s="105"/>
      <c r="CI289" s="105"/>
      <c r="CJ289" s="105"/>
      <c r="CK289" s="105"/>
      <c r="CL289" s="104">
        <v>520158.69</v>
      </c>
      <c r="CM289" s="105">
        <v>520158.69</v>
      </c>
      <c r="CN289" s="105">
        <v>520158.69</v>
      </c>
      <c r="CO289" s="105">
        <v>520158.69</v>
      </c>
      <c r="CP289" s="105">
        <v>520158.69</v>
      </c>
      <c r="CQ289" s="105">
        <v>520158.69</v>
      </c>
      <c r="CR289" s="105">
        <v>520158.69</v>
      </c>
      <c r="CS289" s="105">
        <v>520158.69</v>
      </c>
      <c r="CT289" s="105">
        <v>520158.69</v>
      </c>
      <c r="CU289" s="105">
        <v>520158.69</v>
      </c>
      <c r="CV289" s="105">
        <v>520158.69</v>
      </c>
      <c r="CW289" s="106">
        <v>520158.69</v>
      </c>
      <c r="CX289" s="313">
        <v>554477.60404232587</v>
      </c>
      <c r="CY289" s="316">
        <v>554477.60404232587</v>
      </c>
      <c r="CZ289" s="316">
        <v>554477.60404232587</v>
      </c>
      <c r="DA289" s="316">
        <v>554477.60404232587</v>
      </c>
      <c r="DB289" s="316">
        <v>554477.60404232587</v>
      </c>
      <c r="DC289" s="316">
        <v>554477.60404232587</v>
      </c>
      <c r="DD289" s="316">
        <v>554477.60404232587</v>
      </c>
      <c r="DE289" s="316">
        <v>554477.60404232587</v>
      </c>
      <c r="DF289" s="316">
        <v>554477.60404232587</v>
      </c>
      <c r="DG289" s="316">
        <v>554477.60404232587</v>
      </c>
      <c r="DH289" s="316">
        <v>554477.60404232587</v>
      </c>
      <c r="DI289" s="312">
        <v>554477.60404232587</v>
      </c>
      <c r="DJ289" s="104">
        <v>523482.64500000002</v>
      </c>
      <c r="DK289" s="105">
        <v>523482.64500000002</v>
      </c>
      <c r="DL289" s="105">
        <v>523482.64500000002</v>
      </c>
      <c r="DM289" s="105">
        <v>523482.64500000002</v>
      </c>
      <c r="DN289" s="105">
        <v>523482.64500000002</v>
      </c>
      <c r="DO289" s="105">
        <v>523482.64500000002</v>
      </c>
      <c r="DP289" s="105">
        <v>523482.64500000002</v>
      </c>
      <c r="DQ289" s="105">
        <v>523482.64500000002</v>
      </c>
      <c r="DR289" s="105">
        <v>523482.64500000002</v>
      </c>
      <c r="DS289" s="105">
        <v>523482.64500000002</v>
      </c>
      <c r="DT289" s="105">
        <v>523482.64500000002</v>
      </c>
      <c r="DU289" s="106">
        <v>523482.64500000002</v>
      </c>
      <c r="DV289" s="339"/>
      <c r="DW289" s="339"/>
      <c r="DX289" s="339"/>
      <c r="DY289" s="339"/>
      <c r="DZ289" s="339"/>
      <c r="EA289" s="339"/>
      <c r="EB289" s="339"/>
      <c r="EC289" s="339"/>
      <c r="ED289" s="339"/>
      <c r="EE289" s="339"/>
      <c r="EF289" s="339"/>
      <c r="EG289" s="339"/>
      <c r="EH289" s="339"/>
      <c r="EI289" s="337"/>
      <c r="EJ289" s="337"/>
      <c r="EK289" s="337"/>
      <c r="EL289" s="337"/>
      <c r="EM289" s="337"/>
      <c r="EN289" s="337"/>
      <c r="EO289" s="337"/>
      <c r="EP289" s="337"/>
      <c r="EQ289" s="337"/>
      <c r="ER289" s="337"/>
      <c r="ES289" s="337"/>
    </row>
    <row r="290" spans="1:174" ht="30">
      <c r="D290" s="74" t="str">
        <f t="shared" si="41"/>
        <v>4144p</v>
      </c>
      <c r="E290" s="78" t="s">
        <v>174</v>
      </c>
      <c r="F290" s="104"/>
      <c r="G290" s="105"/>
      <c r="H290" s="105"/>
      <c r="I290" s="105"/>
      <c r="J290" s="105"/>
      <c r="K290" s="105"/>
      <c r="L290" s="105"/>
      <c r="M290" s="105"/>
      <c r="N290" s="105"/>
      <c r="O290" s="105"/>
      <c r="P290" s="105"/>
      <c r="Q290" s="106"/>
      <c r="R290" s="104"/>
      <c r="S290" s="105"/>
      <c r="T290" s="105"/>
      <c r="U290" s="105"/>
      <c r="V290" s="105"/>
      <c r="W290" s="105"/>
      <c r="X290" s="105"/>
      <c r="Y290" s="105"/>
      <c r="Z290" s="105"/>
      <c r="AA290" s="105"/>
      <c r="AB290" s="105"/>
      <c r="AC290" s="106"/>
      <c r="AD290" s="104"/>
      <c r="AE290" s="105"/>
      <c r="AF290" s="105"/>
      <c r="AG290" s="105"/>
      <c r="AH290" s="105"/>
      <c r="AI290" s="105"/>
      <c r="AJ290" s="105"/>
      <c r="AK290" s="105"/>
      <c r="AL290" s="105"/>
      <c r="AM290" s="105"/>
      <c r="AN290" s="105"/>
      <c r="AO290" s="106"/>
      <c r="AP290" s="104"/>
      <c r="AQ290" s="105"/>
      <c r="AR290" s="105"/>
      <c r="AS290" s="105"/>
      <c r="AT290" s="105"/>
      <c r="AU290" s="105"/>
      <c r="AV290" s="105"/>
      <c r="AW290" s="105"/>
      <c r="AX290" s="105"/>
      <c r="AY290" s="105"/>
      <c r="AZ290" s="105"/>
      <c r="BA290" s="106"/>
      <c r="BB290" s="104"/>
      <c r="BC290" s="105"/>
      <c r="BD290" s="105"/>
      <c r="BE290" s="105"/>
      <c r="BF290" s="105"/>
      <c r="BG290" s="105"/>
      <c r="BH290" s="105"/>
      <c r="BI290" s="105"/>
      <c r="BJ290" s="105"/>
      <c r="BK290" s="105"/>
      <c r="BL290" s="105"/>
      <c r="BM290" s="106"/>
      <c r="BN290" s="104"/>
      <c r="BO290" s="105"/>
      <c r="BP290" s="105"/>
      <c r="BQ290" s="105"/>
      <c r="BR290" s="105"/>
      <c r="BS290" s="105"/>
      <c r="BT290" s="105"/>
      <c r="BU290" s="105"/>
      <c r="BV290" s="105"/>
      <c r="BW290" s="105"/>
      <c r="BX290" s="105"/>
      <c r="BY290" s="106"/>
      <c r="BZ290" s="104"/>
      <c r="CA290" s="105"/>
      <c r="CB290" s="105"/>
      <c r="CC290" s="105"/>
      <c r="CD290" s="105"/>
      <c r="CE290" s="105"/>
      <c r="CF290" s="105"/>
      <c r="CG290" s="105"/>
      <c r="CH290" s="105"/>
      <c r="CI290" s="105"/>
      <c r="CJ290" s="105"/>
      <c r="CK290" s="105"/>
      <c r="CL290" s="104">
        <v>245645.35499999998</v>
      </c>
      <c r="CM290" s="105">
        <v>245645.35499999998</v>
      </c>
      <c r="CN290" s="105">
        <v>245645.35499999998</v>
      </c>
      <c r="CO290" s="105">
        <v>245645.35499999998</v>
      </c>
      <c r="CP290" s="105">
        <v>245645.35499999998</v>
      </c>
      <c r="CQ290" s="105">
        <v>245645.35499999998</v>
      </c>
      <c r="CR290" s="105">
        <v>245645.35499999998</v>
      </c>
      <c r="CS290" s="105">
        <v>245645.35499999998</v>
      </c>
      <c r="CT290" s="105">
        <v>245645.35499999998</v>
      </c>
      <c r="CU290" s="105">
        <v>245645.35499999998</v>
      </c>
      <c r="CV290" s="105">
        <v>245645.35499999998</v>
      </c>
      <c r="CW290" s="106">
        <v>245645.35499999998</v>
      </c>
      <c r="CX290" s="313">
        <v>255268.47321223555</v>
      </c>
      <c r="CY290" s="316">
        <v>255268.47321223555</v>
      </c>
      <c r="CZ290" s="316">
        <v>255268.47321223555</v>
      </c>
      <c r="DA290" s="316">
        <v>255268.47321223555</v>
      </c>
      <c r="DB290" s="316">
        <v>255268.47321223555</v>
      </c>
      <c r="DC290" s="316">
        <v>255268.47321223555</v>
      </c>
      <c r="DD290" s="316">
        <v>255268.47321223555</v>
      </c>
      <c r="DE290" s="316">
        <v>255268.47321223555</v>
      </c>
      <c r="DF290" s="316">
        <v>255268.47321223555</v>
      </c>
      <c r="DG290" s="316">
        <v>255268.47321223555</v>
      </c>
      <c r="DH290" s="316">
        <v>255268.47321223555</v>
      </c>
      <c r="DI290" s="312">
        <v>255268.47321223555</v>
      </c>
      <c r="DJ290" s="104">
        <v>370596.14833333337</v>
      </c>
      <c r="DK290" s="105">
        <v>370596.14833333337</v>
      </c>
      <c r="DL290" s="105">
        <v>370596.14833333337</v>
      </c>
      <c r="DM290" s="105">
        <v>370596.14833333337</v>
      </c>
      <c r="DN290" s="105">
        <v>370596.14833333337</v>
      </c>
      <c r="DO290" s="105">
        <v>370596.14833333337</v>
      </c>
      <c r="DP290" s="105">
        <v>370596.14833333337</v>
      </c>
      <c r="DQ290" s="105">
        <v>370596.14833333337</v>
      </c>
      <c r="DR290" s="105">
        <v>370596.14833333337</v>
      </c>
      <c r="DS290" s="105">
        <v>370596.14833333337</v>
      </c>
      <c r="DT290" s="105">
        <v>370596.14833333337</v>
      </c>
      <c r="DU290" s="106">
        <v>370596.14833333337</v>
      </c>
      <c r="DV290" s="339"/>
      <c r="DW290" s="339"/>
      <c r="DX290" s="339"/>
      <c r="DY290" s="339"/>
      <c r="DZ290" s="339"/>
      <c r="EA290" s="339"/>
      <c r="EB290" s="339"/>
      <c r="EC290" s="339"/>
      <c r="ED290" s="339"/>
      <c r="EE290" s="339"/>
      <c r="EF290" s="339"/>
      <c r="EG290" s="339"/>
      <c r="EH290" s="339"/>
      <c r="EI290" s="337"/>
      <c r="EJ290" s="337"/>
      <c r="EK290" s="337"/>
      <c r="EL290" s="337"/>
      <c r="EM290" s="337"/>
      <c r="EN290" s="337"/>
      <c r="EO290" s="337"/>
      <c r="EP290" s="337"/>
      <c r="EQ290" s="337"/>
      <c r="ER290" s="337"/>
      <c r="ES290" s="337"/>
    </row>
    <row r="291" spans="1:174">
      <c r="D291" s="74" t="str">
        <f t="shared" si="41"/>
        <v>4145p</v>
      </c>
      <c r="E291" s="78" t="s">
        <v>176</v>
      </c>
      <c r="F291" s="104"/>
      <c r="G291" s="105"/>
      <c r="H291" s="105"/>
      <c r="I291" s="105"/>
      <c r="J291" s="105"/>
      <c r="K291" s="105"/>
      <c r="L291" s="105"/>
      <c r="M291" s="105"/>
      <c r="N291" s="105"/>
      <c r="O291" s="105"/>
      <c r="P291" s="105"/>
      <c r="Q291" s="106"/>
      <c r="R291" s="104"/>
      <c r="S291" s="105"/>
      <c r="T291" s="105"/>
      <c r="U291" s="105"/>
      <c r="V291" s="105"/>
      <c r="W291" s="105"/>
      <c r="X291" s="105"/>
      <c r="Y291" s="105"/>
      <c r="Z291" s="105"/>
      <c r="AA291" s="105"/>
      <c r="AB291" s="105"/>
      <c r="AC291" s="106"/>
      <c r="AD291" s="104"/>
      <c r="AE291" s="105"/>
      <c r="AF291" s="105"/>
      <c r="AG291" s="105"/>
      <c r="AH291" s="105"/>
      <c r="AI291" s="105"/>
      <c r="AJ291" s="105"/>
      <c r="AK291" s="105"/>
      <c r="AL291" s="105"/>
      <c r="AM291" s="105"/>
      <c r="AN291" s="105"/>
      <c r="AO291" s="106"/>
      <c r="AP291" s="104"/>
      <c r="AQ291" s="105"/>
      <c r="AR291" s="105"/>
      <c r="AS291" s="105"/>
      <c r="AT291" s="105"/>
      <c r="AU291" s="105"/>
      <c r="AV291" s="105"/>
      <c r="AW291" s="105"/>
      <c r="AX291" s="105"/>
      <c r="AY291" s="105"/>
      <c r="AZ291" s="105"/>
      <c r="BA291" s="106"/>
      <c r="BB291" s="104"/>
      <c r="BC291" s="105"/>
      <c r="BD291" s="105"/>
      <c r="BE291" s="105"/>
      <c r="BF291" s="105"/>
      <c r="BG291" s="105"/>
      <c r="BH291" s="105"/>
      <c r="BI291" s="105"/>
      <c r="BJ291" s="105"/>
      <c r="BK291" s="105"/>
      <c r="BL291" s="105"/>
      <c r="BM291" s="106"/>
      <c r="BN291" s="104"/>
      <c r="BO291" s="105"/>
      <c r="BP291" s="105"/>
      <c r="BQ291" s="105"/>
      <c r="BR291" s="105"/>
      <c r="BS291" s="105"/>
      <c r="BT291" s="105"/>
      <c r="BU291" s="105"/>
      <c r="BV291" s="105"/>
      <c r="BW291" s="105"/>
      <c r="BX291" s="105"/>
      <c r="BY291" s="106"/>
      <c r="BZ291" s="104"/>
      <c r="CA291" s="105"/>
      <c r="CB291" s="105"/>
      <c r="CC291" s="105"/>
      <c r="CD291" s="105"/>
      <c r="CE291" s="105"/>
      <c r="CF291" s="105"/>
      <c r="CG291" s="105"/>
      <c r="CH291" s="105"/>
      <c r="CI291" s="105"/>
      <c r="CJ291" s="105"/>
      <c r="CK291" s="105"/>
      <c r="CL291" s="104">
        <v>91913.333333333328</v>
      </c>
      <c r="CM291" s="105">
        <v>91913.333333333328</v>
      </c>
      <c r="CN291" s="105">
        <v>91913.333333333328</v>
      </c>
      <c r="CO291" s="105">
        <v>91913.333333333328</v>
      </c>
      <c r="CP291" s="105">
        <v>91913.333333333328</v>
      </c>
      <c r="CQ291" s="105">
        <v>91913.333333333328</v>
      </c>
      <c r="CR291" s="105">
        <v>91913.333333333328</v>
      </c>
      <c r="CS291" s="105">
        <v>91913.333333333328</v>
      </c>
      <c r="CT291" s="105">
        <v>91913.333333333328</v>
      </c>
      <c r="CU291" s="105">
        <v>91913.333333333328</v>
      </c>
      <c r="CV291" s="105">
        <v>91913.333333333328</v>
      </c>
      <c r="CW291" s="106">
        <v>91913.333333333328</v>
      </c>
      <c r="CX291" s="313">
        <v>95320.115048602951</v>
      </c>
      <c r="CY291" s="316">
        <v>95320.115048602951</v>
      </c>
      <c r="CZ291" s="316">
        <v>95320.115048602951</v>
      </c>
      <c r="DA291" s="316">
        <v>95320.115048602951</v>
      </c>
      <c r="DB291" s="316">
        <v>95320.115048602951</v>
      </c>
      <c r="DC291" s="316">
        <v>95320.115048602951</v>
      </c>
      <c r="DD291" s="316">
        <v>95320.115048602951</v>
      </c>
      <c r="DE291" s="316">
        <v>95320.115048602951</v>
      </c>
      <c r="DF291" s="316">
        <v>95320.115048602951</v>
      </c>
      <c r="DG291" s="316">
        <v>95320.115048602951</v>
      </c>
      <c r="DH291" s="316">
        <v>95320.115048602951</v>
      </c>
      <c r="DI291" s="312">
        <v>95320.115048602951</v>
      </c>
      <c r="DJ291" s="104">
        <v>78915.125</v>
      </c>
      <c r="DK291" s="105">
        <v>78915.125</v>
      </c>
      <c r="DL291" s="105">
        <v>78915.125</v>
      </c>
      <c r="DM291" s="105">
        <v>78915.125</v>
      </c>
      <c r="DN291" s="105">
        <v>78915.125</v>
      </c>
      <c r="DO291" s="105">
        <v>78915.125</v>
      </c>
      <c r="DP291" s="105">
        <v>78915.125</v>
      </c>
      <c r="DQ291" s="105">
        <v>78915.125</v>
      </c>
      <c r="DR291" s="105">
        <v>78915.125</v>
      </c>
      <c r="DS291" s="105">
        <v>78915.125</v>
      </c>
      <c r="DT291" s="105">
        <v>78915.125</v>
      </c>
      <c r="DU291" s="106">
        <v>78915.125</v>
      </c>
      <c r="DV291" s="339"/>
      <c r="DW291" s="339"/>
      <c r="DX291" s="339"/>
      <c r="DY291" s="339"/>
      <c r="DZ291" s="339"/>
      <c r="EA291" s="339"/>
      <c r="EB291" s="339"/>
      <c r="EC291" s="339"/>
      <c r="ED291" s="339"/>
      <c r="EE291" s="339"/>
      <c r="EF291" s="339"/>
      <c r="EG291" s="339"/>
      <c r="EH291" s="339"/>
      <c r="EI291" s="337"/>
      <c r="EJ291" s="337"/>
      <c r="EK291" s="337"/>
      <c r="EL291" s="337"/>
      <c r="EM291" s="337"/>
      <c r="EN291" s="337"/>
      <c r="EO291" s="337"/>
      <c r="EP291" s="337"/>
      <c r="EQ291" s="337"/>
      <c r="ER291" s="337"/>
      <c r="ES291" s="337"/>
    </row>
    <row r="292" spans="1:174" ht="30">
      <c r="D292" s="74" t="str">
        <f t="shared" si="41"/>
        <v>4146p</v>
      </c>
      <c r="E292" s="78" t="s">
        <v>178</v>
      </c>
      <c r="F292" s="104"/>
      <c r="G292" s="105"/>
      <c r="H292" s="105"/>
      <c r="I292" s="105"/>
      <c r="J292" s="105"/>
      <c r="K292" s="105"/>
      <c r="L292" s="105"/>
      <c r="M292" s="105"/>
      <c r="N292" s="105"/>
      <c r="O292" s="105"/>
      <c r="P292" s="105"/>
      <c r="Q292" s="106"/>
      <c r="R292" s="104"/>
      <c r="S292" s="105"/>
      <c r="T292" s="105"/>
      <c r="U292" s="105"/>
      <c r="V292" s="105"/>
      <c r="W292" s="105"/>
      <c r="X292" s="105"/>
      <c r="Y292" s="105"/>
      <c r="Z292" s="105"/>
      <c r="AA292" s="105"/>
      <c r="AB292" s="105"/>
      <c r="AC292" s="106"/>
      <c r="AD292" s="104"/>
      <c r="AE292" s="105"/>
      <c r="AF292" s="105"/>
      <c r="AG292" s="105"/>
      <c r="AH292" s="105"/>
      <c r="AI292" s="105"/>
      <c r="AJ292" s="105"/>
      <c r="AK292" s="105"/>
      <c r="AL292" s="105"/>
      <c r="AM292" s="105"/>
      <c r="AN292" s="105"/>
      <c r="AO292" s="106"/>
      <c r="AP292" s="104"/>
      <c r="AQ292" s="105"/>
      <c r="AR292" s="105"/>
      <c r="AS292" s="105"/>
      <c r="AT292" s="105"/>
      <c r="AU292" s="105"/>
      <c r="AV292" s="105"/>
      <c r="AW292" s="105"/>
      <c r="AX292" s="105"/>
      <c r="AY292" s="105"/>
      <c r="AZ292" s="105"/>
      <c r="BA292" s="106"/>
      <c r="BB292" s="104"/>
      <c r="BC292" s="105"/>
      <c r="BD292" s="105"/>
      <c r="BE292" s="105"/>
      <c r="BF292" s="105"/>
      <c r="BG292" s="105"/>
      <c r="BH292" s="105"/>
      <c r="BI292" s="105"/>
      <c r="BJ292" s="105"/>
      <c r="BK292" s="105"/>
      <c r="BL292" s="105"/>
      <c r="BM292" s="106"/>
      <c r="BN292" s="104"/>
      <c r="BO292" s="105"/>
      <c r="BP292" s="105"/>
      <c r="BQ292" s="105"/>
      <c r="BR292" s="105"/>
      <c r="BS292" s="105"/>
      <c r="BT292" s="105"/>
      <c r="BU292" s="105"/>
      <c r="BV292" s="105"/>
      <c r="BW292" s="105"/>
      <c r="BX292" s="105"/>
      <c r="BY292" s="106"/>
      <c r="BZ292" s="104"/>
      <c r="CA292" s="105"/>
      <c r="CB292" s="105"/>
      <c r="CC292" s="105"/>
      <c r="CD292" s="105"/>
      <c r="CE292" s="105"/>
      <c r="CF292" s="105"/>
      <c r="CG292" s="105"/>
      <c r="CH292" s="105"/>
      <c r="CI292" s="105"/>
      <c r="CJ292" s="105"/>
      <c r="CK292" s="105"/>
      <c r="CL292" s="104">
        <v>129867.41666666667</v>
      </c>
      <c r="CM292" s="105">
        <v>129867.41666666667</v>
      </c>
      <c r="CN292" s="105">
        <v>129867.41666666667</v>
      </c>
      <c r="CO292" s="105">
        <v>129867.41666666667</v>
      </c>
      <c r="CP292" s="105">
        <v>129867.41666666667</v>
      </c>
      <c r="CQ292" s="105">
        <v>129867.41666666667</v>
      </c>
      <c r="CR292" s="105">
        <v>129867.41666666667</v>
      </c>
      <c r="CS292" s="105">
        <v>129867.41666666667</v>
      </c>
      <c r="CT292" s="105">
        <v>129867.41666666667</v>
      </c>
      <c r="CU292" s="105">
        <v>129867.41666666667</v>
      </c>
      <c r="CV292" s="105">
        <v>129867.41666666667</v>
      </c>
      <c r="CW292" s="106">
        <v>129867.41666666667</v>
      </c>
      <c r="CX292" s="313">
        <v>191362.34434435467</v>
      </c>
      <c r="CY292" s="316">
        <v>191362.34434435467</v>
      </c>
      <c r="CZ292" s="316">
        <v>191362.34434435467</v>
      </c>
      <c r="DA292" s="316">
        <v>191362.34434435467</v>
      </c>
      <c r="DB292" s="316">
        <v>191362.34434435467</v>
      </c>
      <c r="DC292" s="316">
        <v>191362.34434435467</v>
      </c>
      <c r="DD292" s="316">
        <v>191362.34434435467</v>
      </c>
      <c r="DE292" s="316">
        <v>191362.34434435467</v>
      </c>
      <c r="DF292" s="316">
        <v>191362.34434435467</v>
      </c>
      <c r="DG292" s="316">
        <v>191362.34434435467</v>
      </c>
      <c r="DH292" s="316">
        <v>191362.34434435467</v>
      </c>
      <c r="DI292" s="312">
        <v>191362.34434435467</v>
      </c>
      <c r="DJ292" s="104">
        <v>176326.52416666667</v>
      </c>
      <c r="DK292" s="105">
        <v>176326.52416666667</v>
      </c>
      <c r="DL292" s="105">
        <v>176326.52416666667</v>
      </c>
      <c r="DM292" s="105">
        <v>176326.52416666667</v>
      </c>
      <c r="DN292" s="105">
        <v>176326.52416666667</v>
      </c>
      <c r="DO292" s="105">
        <v>176326.52416666667</v>
      </c>
      <c r="DP292" s="105">
        <v>176326.52416666667</v>
      </c>
      <c r="DQ292" s="105">
        <v>176326.52416666667</v>
      </c>
      <c r="DR292" s="105">
        <v>176326.52416666667</v>
      </c>
      <c r="DS292" s="105">
        <v>176326.52416666667</v>
      </c>
      <c r="DT292" s="105">
        <v>176326.52416666667</v>
      </c>
      <c r="DU292" s="106">
        <v>176326.52416666667</v>
      </c>
      <c r="DV292" s="339"/>
      <c r="DW292" s="339"/>
      <c r="DX292" s="339"/>
      <c r="DY292" s="339"/>
      <c r="DZ292" s="339"/>
      <c r="EA292" s="339"/>
      <c r="EB292" s="339"/>
      <c r="EC292" s="339"/>
      <c r="ED292" s="339"/>
      <c r="EE292" s="339"/>
      <c r="EF292" s="339"/>
      <c r="EG292" s="339"/>
      <c r="EH292" s="339"/>
      <c r="EI292" s="337"/>
      <c r="EJ292" s="337"/>
      <c r="EK292" s="337"/>
      <c r="EL292" s="337"/>
      <c r="EM292" s="337"/>
      <c r="EN292" s="337"/>
      <c r="EO292" s="337"/>
      <c r="EP292" s="337"/>
      <c r="EQ292" s="337"/>
      <c r="ER292" s="337"/>
      <c r="ES292" s="337"/>
    </row>
    <row r="293" spans="1:174" ht="30">
      <c r="D293" s="74" t="str">
        <f t="shared" si="41"/>
        <v>4147p</v>
      </c>
      <c r="E293" s="78" t="s">
        <v>180</v>
      </c>
      <c r="F293" s="104"/>
      <c r="G293" s="105"/>
      <c r="H293" s="105"/>
      <c r="I293" s="105"/>
      <c r="J293" s="105"/>
      <c r="K293" s="105"/>
      <c r="L293" s="105"/>
      <c r="M293" s="105"/>
      <c r="N293" s="105"/>
      <c r="O293" s="105"/>
      <c r="P293" s="105"/>
      <c r="Q293" s="106"/>
      <c r="R293" s="104"/>
      <c r="S293" s="105"/>
      <c r="T293" s="105"/>
      <c r="U293" s="105"/>
      <c r="V293" s="105"/>
      <c r="W293" s="105"/>
      <c r="X293" s="105"/>
      <c r="Y293" s="105"/>
      <c r="Z293" s="105"/>
      <c r="AA293" s="105"/>
      <c r="AB293" s="105"/>
      <c r="AC293" s="106"/>
      <c r="AD293" s="104"/>
      <c r="AE293" s="105"/>
      <c r="AF293" s="105"/>
      <c r="AG293" s="105"/>
      <c r="AH293" s="105"/>
      <c r="AI293" s="105"/>
      <c r="AJ293" s="105"/>
      <c r="AK293" s="105"/>
      <c r="AL293" s="105"/>
      <c r="AM293" s="105"/>
      <c r="AN293" s="105"/>
      <c r="AO293" s="106"/>
      <c r="AP293" s="104"/>
      <c r="AQ293" s="105"/>
      <c r="AR293" s="105"/>
      <c r="AS293" s="105"/>
      <c r="AT293" s="105"/>
      <c r="AU293" s="105"/>
      <c r="AV293" s="105"/>
      <c r="AW293" s="105"/>
      <c r="AX293" s="105"/>
      <c r="AY293" s="105"/>
      <c r="AZ293" s="105"/>
      <c r="BA293" s="106"/>
      <c r="BB293" s="104"/>
      <c r="BC293" s="105"/>
      <c r="BD293" s="105"/>
      <c r="BE293" s="105"/>
      <c r="BF293" s="105"/>
      <c r="BG293" s="105"/>
      <c r="BH293" s="105"/>
      <c r="BI293" s="105"/>
      <c r="BJ293" s="105"/>
      <c r="BK293" s="105"/>
      <c r="BL293" s="105"/>
      <c r="BM293" s="106"/>
      <c r="BN293" s="104"/>
      <c r="BO293" s="105"/>
      <c r="BP293" s="105"/>
      <c r="BQ293" s="105"/>
      <c r="BR293" s="105"/>
      <c r="BS293" s="105"/>
      <c r="BT293" s="105"/>
      <c r="BU293" s="105"/>
      <c r="BV293" s="105"/>
      <c r="BW293" s="105"/>
      <c r="BX293" s="105"/>
      <c r="BY293" s="106"/>
      <c r="BZ293" s="104"/>
      <c r="CA293" s="105"/>
      <c r="CB293" s="105"/>
      <c r="CC293" s="105"/>
      <c r="CD293" s="105"/>
      <c r="CE293" s="105"/>
      <c r="CF293" s="105"/>
      <c r="CG293" s="105"/>
      <c r="CH293" s="105"/>
      <c r="CI293" s="105"/>
      <c r="CJ293" s="105"/>
      <c r="CK293" s="105"/>
      <c r="CL293" s="104">
        <v>1562893.1016666666</v>
      </c>
      <c r="CM293" s="105">
        <v>1562893.1016666666</v>
      </c>
      <c r="CN293" s="105">
        <v>1562893.1016666666</v>
      </c>
      <c r="CO293" s="105">
        <v>1562893.1016666666</v>
      </c>
      <c r="CP293" s="105">
        <v>1562893.1016666666</v>
      </c>
      <c r="CQ293" s="105">
        <v>1562893.1016666666</v>
      </c>
      <c r="CR293" s="105">
        <v>1562893.1016666666</v>
      </c>
      <c r="CS293" s="105">
        <v>1562893.1016666666</v>
      </c>
      <c r="CT293" s="105">
        <v>1562893.1016666666</v>
      </c>
      <c r="CU293" s="105">
        <v>1562893.1016666666</v>
      </c>
      <c r="CV293" s="105">
        <v>1562893.1016666666</v>
      </c>
      <c r="CW293" s="106">
        <v>1562893.1016666666</v>
      </c>
      <c r="CX293" s="313">
        <v>1378043.4232588904</v>
      </c>
      <c r="CY293" s="316">
        <v>1378043.4232588904</v>
      </c>
      <c r="CZ293" s="316">
        <v>1378043.4232588904</v>
      </c>
      <c r="DA293" s="316">
        <v>1378043.4232588904</v>
      </c>
      <c r="DB293" s="316">
        <v>1378043.4232588904</v>
      </c>
      <c r="DC293" s="316">
        <v>1378043.4232588904</v>
      </c>
      <c r="DD293" s="316">
        <v>1378043.4232588904</v>
      </c>
      <c r="DE293" s="316">
        <v>1378043.4232588904</v>
      </c>
      <c r="DF293" s="316">
        <v>1378043.4232588904</v>
      </c>
      <c r="DG293" s="316">
        <v>1378043.4232588904</v>
      </c>
      <c r="DH293" s="316">
        <v>1378043.4232588904</v>
      </c>
      <c r="DI293" s="312">
        <v>1378043.4232588904</v>
      </c>
      <c r="DJ293" s="104">
        <v>1255232.0716666665</v>
      </c>
      <c r="DK293" s="105">
        <v>1255232.0716666665</v>
      </c>
      <c r="DL293" s="105">
        <v>1255232.0716666665</v>
      </c>
      <c r="DM293" s="105">
        <v>1255232.0716666665</v>
      </c>
      <c r="DN293" s="105">
        <v>1255232.0716666665</v>
      </c>
      <c r="DO293" s="105">
        <v>1255232.0716666665</v>
      </c>
      <c r="DP293" s="105">
        <v>1255232.0716666665</v>
      </c>
      <c r="DQ293" s="105">
        <v>1255232.0716666665</v>
      </c>
      <c r="DR293" s="105">
        <v>1255232.0716666665</v>
      </c>
      <c r="DS293" s="105">
        <v>1255232.0716666665</v>
      </c>
      <c r="DT293" s="105">
        <v>1255232.0716666665</v>
      </c>
      <c r="DU293" s="106">
        <v>1255232.0716666665</v>
      </c>
      <c r="DV293" s="339"/>
      <c r="DW293" s="339"/>
      <c r="DX293" s="339"/>
      <c r="DY293" s="339"/>
      <c r="DZ293" s="339"/>
      <c r="EA293" s="339"/>
      <c r="EB293" s="339"/>
      <c r="EC293" s="339"/>
      <c r="ED293" s="339"/>
      <c r="EE293" s="339"/>
      <c r="EF293" s="339"/>
      <c r="EG293" s="339"/>
      <c r="EH293" s="339"/>
      <c r="EI293" s="337"/>
      <c r="EJ293" s="337"/>
      <c r="EK293" s="337"/>
      <c r="EL293" s="337"/>
      <c r="EM293" s="337"/>
      <c r="EN293" s="337"/>
      <c r="EO293" s="337"/>
      <c r="EP293" s="337"/>
      <c r="EQ293" s="337"/>
      <c r="ER293" s="337"/>
      <c r="ES293" s="337"/>
    </row>
    <row r="294" spans="1:174">
      <c r="D294" s="74" t="str">
        <f t="shared" si="41"/>
        <v>4148p</v>
      </c>
      <c r="E294" s="78" t="s">
        <v>182</v>
      </c>
      <c r="F294" s="104"/>
      <c r="G294" s="105"/>
      <c r="H294" s="105"/>
      <c r="I294" s="105"/>
      <c r="J294" s="105"/>
      <c r="K294" s="105"/>
      <c r="L294" s="105"/>
      <c r="M294" s="105"/>
      <c r="N294" s="105"/>
      <c r="O294" s="105"/>
      <c r="P294" s="105"/>
      <c r="Q294" s="106"/>
      <c r="R294" s="104"/>
      <c r="S294" s="105"/>
      <c r="T294" s="105"/>
      <c r="U294" s="105"/>
      <c r="V294" s="105"/>
      <c r="W294" s="105"/>
      <c r="X294" s="105"/>
      <c r="Y294" s="105"/>
      <c r="Z294" s="105"/>
      <c r="AA294" s="105"/>
      <c r="AB294" s="105"/>
      <c r="AC294" s="106"/>
      <c r="AD294" s="104"/>
      <c r="AE294" s="105"/>
      <c r="AF294" s="105"/>
      <c r="AG294" s="105"/>
      <c r="AH294" s="105"/>
      <c r="AI294" s="105"/>
      <c r="AJ294" s="105"/>
      <c r="AK294" s="105"/>
      <c r="AL294" s="105"/>
      <c r="AM294" s="105"/>
      <c r="AN294" s="105"/>
      <c r="AO294" s="106"/>
      <c r="AP294" s="104"/>
      <c r="AQ294" s="105"/>
      <c r="AR294" s="105"/>
      <c r="AS294" s="105"/>
      <c r="AT294" s="105"/>
      <c r="AU294" s="105"/>
      <c r="AV294" s="105"/>
      <c r="AW294" s="105"/>
      <c r="AX294" s="105"/>
      <c r="AY294" s="105"/>
      <c r="AZ294" s="105"/>
      <c r="BA294" s="106"/>
      <c r="BB294" s="104"/>
      <c r="BC294" s="105"/>
      <c r="BD294" s="105"/>
      <c r="BE294" s="105"/>
      <c r="BF294" s="105"/>
      <c r="BG294" s="105"/>
      <c r="BH294" s="105"/>
      <c r="BI294" s="105"/>
      <c r="BJ294" s="105"/>
      <c r="BK294" s="105"/>
      <c r="BL294" s="105"/>
      <c r="BM294" s="106"/>
      <c r="BN294" s="104"/>
      <c r="BO294" s="105"/>
      <c r="BP294" s="105"/>
      <c r="BQ294" s="105"/>
      <c r="BR294" s="105"/>
      <c r="BS294" s="105"/>
      <c r="BT294" s="105"/>
      <c r="BU294" s="105"/>
      <c r="BV294" s="105"/>
      <c r="BW294" s="105"/>
      <c r="BX294" s="105"/>
      <c r="BY294" s="106"/>
      <c r="BZ294" s="104"/>
      <c r="CA294" s="105"/>
      <c r="CB294" s="105"/>
      <c r="CC294" s="105"/>
      <c r="CD294" s="105"/>
      <c r="CE294" s="105"/>
      <c r="CF294" s="105"/>
      <c r="CG294" s="105"/>
      <c r="CH294" s="105"/>
      <c r="CI294" s="105"/>
      <c r="CJ294" s="105"/>
      <c r="CK294" s="105"/>
      <c r="CL294" s="104">
        <v>119475.49083333333</v>
      </c>
      <c r="CM294" s="105">
        <v>119475.49083333333</v>
      </c>
      <c r="CN294" s="105">
        <v>119475.49083333333</v>
      </c>
      <c r="CO294" s="105">
        <v>119475.49083333333</v>
      </c>
      <c r="CP294" s="105">
        <v>119475.49083333333</v>
      </c>
      <c r="CQ294" s="105">
        <v>119475.49083333333</v>
      </c>
      <c r="CR294" s="105">
        <v>119475.49083333333</v>
      </c>
      <c r="CS294" s="105">
        <v>119475.49083333333</v>
      </c>
      <c r="CT294" s="105">
        <v>119475.49083333333</v>
      </c>
      <c r="CU294" s="105">
        <v>119475.49083333333</v>
      </c>
      <c r="CV294" s="105">
        <v>119475.49083333333</v>
      </c>
      <c r="CW294" s="106">
        <v>119475.49083333333</v>
      </c>
      <c r="CX294" s="313">
        <v>105093.75354828646</v>
      </c>
      <c r="CY294" s="316">
        <v>105093.75354828646</v>
      </c>
      <c r="CZ294" s="316">
        <v>105093.75354828646</v>
      </c>
      <c r="DA294" s="316">
        <v>105093.75354828646</v>
      </c>
      <c r="DB294" s="316">
        <v>105093.75354828646</v>
      </c>
      <c r="DC294" s="316">
        <v>105093.75354828646</v>
      </c>
      <c r="DD294" s="316">
        <v>105093.75354828646</v>
      </c>
      <c r="DE294" s="316">
        <v>105093.75354828646</v>
      </c>
      <c r="DF294" s="316">
        <v>105093.75354828646</v>
      </c>
      <c r="DG294" s="316">
        <v>105093.75354828646</v>
      </c>
      <c r="DH294" s="316">
        <v>105093.75354828646</v>
      </c>
      <c r="DI294" s="312">
        <v>105093.75354828646</v>
      </c>
      <c r="DJ294" s="104">
        <v>106549.58083333333</v>
      </c>
      <c r="DK294" s="105">
        <v>106549.58083333333</v>
      </c>
      <c r="DL294" s="105">
        <v>106549.58083333333</v>
      </c>
      <c r="DM294" s="105">
        <v>106549.58083333333</v>
      </c>
      <c r="DN294" s="105">
        <v>106549.58083333333</v>
      </c>
      <c r="DO294" s="105">
        <v>106549.58083333333</v>
      </c>
      <c r="DP294" s="105">
        <v>106549.58083333333</v>
      </c>
      <c r="DQ294" s="105">
        <v>106549.58083333333</v>
      </c>
      <c r="DR294" s="105">
        <v>106549.58083333333</v>
      </c>
      <c r="DS294" s="105">
        <v>106549.58083333333</v>
      </c>
      <c r="DT294" s="105">
        <v>106549.58083333333</v>
      </c>
      <c r="DU294" s="106">
        <v>106549.58083333333</v>
      </c>
      <c r="DV294" s="339"/>
      <c r="DW294" s="339"/>
      <c r="DX294" s="339"/>
      <c r="DY294" s="339"/>
      <c r="DZ294" s="339"/>
      <c r="EA294" s="339"/>
      <c r="EB294" s="339"/>
      <c r="EC294" s="339"/>
      <c r="ED294" s="339"/>
      <c r="EE294" s="339"/>
      <c r="EF294" s="339"/>
      <c r="EG294" s="339"/>
      <c r="EH294" s="339"/>
      <c r="EI294" s="337"/>
      <c r="EJ294" s="337"/>
      <c r="EK294" s="337"/>
      <c r="EL294" s="337"/>
      <c r="EM294" s="337"/>
      <c r="EN294" s="337"/>
      <c r="EO294" s="337"/>
      <c r="EP294" s="337"/>
      <c r="EQ294" s="337"/>
      <c r="ER294" s="337"/>
      <c r="ES294" s="337"/>
    </row>
    <row r="295" spans="1:174">
      <c r="D295" s="74" t="str">
        <f t="shared" si="41"/>
        <v>4149p</v>
      </c>
      <c r="E295" s="78" t="s">
        <v>184</v>
      </c>
      <c r="F295" s="104"/>
      <c r="G295" s="105"/>
      <c r="H295" s="105"/>
      <c r="I295" s="105"/>
      <c r="J295" s="105"/>
      <c r="K295" s="105"/>
      <c r="L295" s="105"/>
      <c r="M295" s="105"/>
      <c r="N295" s="105"/>
      <c r="O295" s="105"/>
      <c r="P295" s="105"/>
      <c r="Q295" s="106"/>
      <c r="R295" s="104"/>
      <c r="S295" s="105"/>
      <c r="T295" s="105"/>
      <c r="U295" s="105"/>
      <c r="V295" s="105"/>
      <c r="W295" s="105"/>
      <c r="X295" s="105"/>
      <c r="Y295" s="105"/>
      <c r="Z295" s="105"/>
      <c r="AA295" s="105"/>
      <c r="AB295" s="105"/>
      <c r="AC295" s="106"/>
      <c r="AD295" s="104"/>
      <c r="AE295" s="105"/>
      <c r="AF295" s="105"/>
      <c r="AG295" s="105"/>
      <c r="AH295" s="105"/>
      <c r="AI295" s="105"/>
      <c r="AJ295" s="105"/>
      <c r="AK295" s="105"/>
      <c r="AL295" s="105"/>
      <c r="AM295" s="105"/>
      <c r="AN295" s="105"/>
      <c r="AO295" s="106"/>
      <c r="AP295" s="104"/>
      <c r="AQ295" s="105"/>
      <c r="AR295" s="105"/>
      <c r="AS295" s="105"/>
      <c r="AT295" s="105"/>
      <c r="AU295" s="105"/>
      <c r="AV295" s="105"/>
      <c r="AW295" s="105"/>
      <c r="AX295" s="105"/>
      <c r="AY295" s="105"/>
      <c r="AZ295" s="105"/>
      <c r="BA295" s="106"/>
      <c r="BB295" s="104"/>
      <c r="BC295" s="105"/>
      <c r="BD295" s="105"/>
      <c r="BE295" s="105"/>
      <c r="BF295" s="105"/>
      <c r="BG295" s="105"/>
      <c r="BH295" s="105"/>
      <c r="BI295" s="105"/>
      <c r="BJ295" s="105"/>
      <c r="BK295" s="105"/>
      <c r="BL295" s="105"/>
      <c r="BM295" s="106"/>
      <c r="BN295" s="104"/>
      <c r="BO295" s="105"/>
      <c r="BP295" s="105"/>
      <c r="BQ295" s="105"/>
      <c r="BR295" s="105"/>
      <c r="BS295" s="105"/>
      <c r="BT295" s="105"/>
      <c r="BU295" s="105"/>
      <c r="BV295" s="105"/>
      <c r="BW295" s="105"/>
      <c r="BX295" s="105"/>
      <c r="BY295" s="106"/>
      <c r="BZ295" s="104"/>
      <c r="CA295" s="105"/>
      <c r="CB295" s="105"/>
      <c r="CC295" s="105"/>
      <c r="CD295" s="105"/>
      <c r="CE295" s="105"/>
      <c r="CF295" s="105"/>
      <c r="CG295" s="105"/>
      <c r="CH295" s="105"/>
      <c r="CI295" s="105"/>
      <c r="CJ295" s="105"/>
      <c r="CK295" s="105"/>
      <c r="CL295" s="104">
        <v>521488.45416666666</v>
      </c>
      <c r="CM295" s="105">
        <v>521488.45416666666</v>
      </c>
      <c r="CN295" s="105">
        <v>521488.45416666666</v>
      </c>
      <c r="CO295" s="105">
        <v>521488.45416666666</v>
      </c>
      <c r="CP295" s="105">
        <v>521488.45416666666</v>
      </c>
      <c r="CQ295" s="105">
        <v>521488.45416666666</v>
      </c>
      <c r="CR295" s="105">
        <v>521488.45416666666</v>
      </c>
      <c r="CS295" s="105">
        <v>521488.45416666666</v>
      </c>
      <c r="CT295" s="105">
        <v>521488.45416666666</v>
      </c>
      <c r="CU295" s="105">
        <v>521488.45416666666</v>
      </c>
      <c r="CV295" s="105">
        <v>521488.45416666666</v>
      </c>
      <c r="CW295" s="106">
        <v>521488.45416666666</v>
      </c>
      <c r="CX295" s="313">
        <v>464142.70529761608</v>
      </c>
      <c r="CY295" s="316">
        <v>464142.70529761608</v>
      </c>
      <c r="CZ295" s="316">
        <v>464142.70529761608</v>
      </c>
      <c r="DA295" s="316">
        <v>464142.70529761608</v>
      </c>
      <c r="DB295" s="316">
        <v>464142.70529761608</v>
      </c>
      <c r="DC295" s="316">
        <v>464142.70529761608</v>
      </c>
      <c r="DD295" s="316">
        <v>464142.70529761608</v>
      </c>
      <c r="DE295" s="316">
        <v>464142.70529761608</v>
      </c>
      <c r="DF295" s="316">
        <v>464142.70529761608</v>
      </c>
      <c r="DG295" s="316">
        <v>464142.70529761608</v>
      </c>
      <c r="DH295" s="316">
        <v>464142.70529761608</v>
      </c>
      <c r="DI295" s="312">
        <v>464142.70529761608</v>
      </c>
      <c r="DJ295" s="104">
        <v>556378.51249999995</v>
      </c>
      <c r="DK295" s="105">
        <v>556378.51249999995</v>
      </c>
      <c r="DL295" s="105">
        <v>556378.51249999995</v>
      </c>
      <c r="DM295" s="105">
        <v>556378.51249999995</v>
      </c>
      <c r="DN295" s="105">
        <v>556378.51249999995</v>
      </c>
      <c r="DO295" s="105">
        <v>556378.51249999995</v>
      </c>
      <c r="DP295" s="105">
        <v>556378.51249999995</v>
      </c>
      <c r="DQ295" s="105">
        <v>556378.51249999995</v>
      </c>
      <c r="DR295" s="105">
        <v>556378.51249999995</v>
      </c>
      <c r="DS295" s="105">
        <v>556378.51249999995</v>
      </c>
      <c r="DT295" s="105">
        <v>556378.51249999995</v>
      </c>
      <c r="DU295" s="106">
        <v>556378.51249999995</v>
      </c>
      <c r="DV295" s="339"/>
      <c r="DW295" s="339"/>
      <c r="DX295" s="339"/>
      <c r="DY295" s="339"/>
      <c r="DZ295" s="339"/>
      <c r="EA295" s="339"/>
      <c r="EB295" s="339"/>
      <c r="EC295" s="339"/>
      <c r="ED295" s="339"/>
      <c r="EE295" s="339"/>
      <c r="EF295" s="339"/>
      <c r="EG295" s="339"/>
      <c r="EH295" s="339"/>
      <c r="EI295" s="337"/>
      <c r="EJ295" s="337"/>
      <c r="EK295" s="337"/>
      <c r="EL295" s="337"/>
      <c r="EM295" s="337"/>
      <c r="EN295" s="337"/>
      <c r="EO295" s="337"/>
      <c r="EP295" s="337"/>
      <c r="EQ295" s="337"/>
      <c r="ER295" s="337"/>
      <c r="ES295" s="337"/>
    </row>
    <row r="296" spans="1:174" s="9" customFormat="1">
      <c r="A296" s="139"/>
      <c r="B296" s="139"/>
      <c r="C296" s="139">
        <v>415</v>
      </c>
      <c r="D296" s="139" t="str">
        <f t="shared" si="41"/>
        <v>415p</v>
      </c>
      <c r="E296" s="140" t="s">
        <v>186</v>
      </c>
      <c r="F296" s="141"/>
      <c r="G296" s="142"/>
      <c r="H296" s="142"/>
      <c r="I296" s="142"/>
      <c r="J296" s="142"/>
      <c r="K296" s="142"/>
      <c r="L296" s="142"/>
      <c r="M296" s="142"/>
      <c r="N296" s="142"/>
      <c r="O296" s="142"/>
      <c r="P296" s="142"/>
      <c r="Q296" s="143"/>
      <c r="R296" s="141"/>
      <c r="S296" s="142"/>
      <c r="T296" s="142"/>
      <c r="U296" s="142"/>
      <c r="V296" s="142"/>
      <c r="W296" s="142"/>
      <c r="X296" s="142"/>
      <c r="Y296" s="142"/>
      <c r="Z296" s="142"/>
      <c r="AA296" s="142"/>
      <c r="AB296" s="142"/>
      <c r="AC296" s="143"/>
      <c r="AD296" s="141"/>
      <c r="AE296" s="142"/>
      <c r="AF296" s="142"/>
      <c r="AG296" s="142"/>
      <c r="AH296" s="142"/>
      <c r="AI296" s="142"/>
      <c r="AJ296" s="142"/>
      <c r="AK296" s="142"/>
      <c r="AL296" s="142"/>
      <c r="AM296" s="142"/>
      <c r="AN296" s="142"/>
      <c r="AO296" s="143"/>
      <c r="AP296" s="141"/>
      <c r="AQ296" s="142"/>
      <c r="AR296" s="142"/>
      <c r="AS296" s="142"/>
      <c r="AT296" s="142"/>
      <c r="AU296" s="142"/>
      <c r="AV296" s="142"/>
      <c r="AW296" s="142"/>
      <c r="AX296" s="142"/>
      <c r="AY296" s="142"/>
      <c r="AZ296" s="142"/>
      <c r="BA296" s="143"/>
      <c r="BB296" s="141"/>
      <c r="BC296" s="142"/>
      <c r="BD296" s="142"/>
      <c r="BE296" s="142"/>
      <c r="BF296" s="142"/>
      <c r="BG296" s="142"/>
      <c r="BH296" s="142"/>
      <c r="BI296" s="142"/>
      <c r="BJ296" s="142"/>
      <c r="BK296" s="142"/>
      <c r="BL296" s="142"/>
      <c r="BM296" s="143"/>
      <c r="BN296" s="141"/>
      <c r="BO296" s="142"/>
      <c r="BP296" s="142"/>
      <c r="BQ296" s="142"/>
      <c r="BR296" s="142"/>
      <c r="BS296" s="142"/>
      <c r="BT296" s="142"/>
      <c r="BU296" s="142"/>
      <c r="BV296" s="142"/>
      <c r="BW296" s="142"/>
      <c r="BX296" s="142"/>
      <c r="BY296" s="143"/>
      <c r="BZ296" s="141"/>
      <c r="CA296" s="142"/>
      <c r="CB296" s="142"/>
      <c r="CC296" s="142"/>
      <c r="CD296" s="142"/>
      <c r="CE296" s="142"/>
      <c r="CF296" s="142"/>
      <c r="CG296" s="142"/>
      <c r="CH296" s="142"/>
      <c r="CI296" s="142"/>
      <c r="CJ296" s="142"/>
      <c r="CK296" s="142"/>
      <c r="CL296" s="141">
        <f t="shared" ref="CL296:CX296" si="51">+SUM(CL297:CL299)</f>
        <v>1705556.6708333332</v>
      </c>
      <c r="CM296" s="142">
        <f t="shared" si="51"/>
        <v>1705556.6708333332</v>
      </c>
      <c r="CN296" s="142">
        <f t="shared" si="51"/>
        <v>1705556.6708333332</v>
      </c>
      <c r="CO296" s="142">
        <f t="shared" si="51"/>
        <v>1705556.6708333332</v>
      </c>
      <c r="CP296" s="142">
        <f t="shared" si="51"/>
        <v>1705556.6708333332</v>
      </c>
      <c r="CQ296" s="142">
        <f t="shared" si="51"/>
        <v>1705556.6708333332</v>
      </c>
      <c r="CR296" s="142">
        <f t="shared" si="51"/>
        <v>1705556.6708333332</v>
      </c>
      <c r="CS296" s="142">
        <f t="shared" si="51"/>
        <v>1705556.6708333332</v>
      </c>
      <c r="CT296" s="142">
        <f t="shared" si="51"/>
        <v>1705556.6708333332</v>
      </c>
      <c r="CU296" s="142">
        <f t="shared" si="51"/>
        <v>1705556.6708333332</v>
      </c>
      <c r="CV296" s="142">
        <f t="shared" si="51"/>
        <v>1705556.6708333332</v>
      </c>
      <c r="CW296" s="143">
        <f t="shared" si="51"/>
        <v>1705556.6708333332</v>
      </c>
      <c r="CX296" s="314">
        <f t="shared" si="51"/>
        <v>1804616.9333333331</v>
      </c>
      <c r="CY296" s="317">
        <f t="shared" ref="CY296:DI296" si="52">+SUM(CY297:CY299)</f>
        <v>1804616.9333333331</v>
      </c>
      <c r="CZ296" s="317">
        <f t="shared" si="52"/>
        <v>1804616.9333333331</v>
      </c>
      <c r="DA296" s="317">
        <f t="shared" si="52"/>
        <v>1804616.9333333331</v>
      </c>
      <c r="DB296" s="317">
        <f t="shared" si="52"/>
        <v>1804616.9333333331</v>
      </c>
      <c r="DC296" s="317">
        <f t="shared" si="52"/>
        <v>1804616.9333333331</v>
      </c>
      <c r="DD296" s="317">
        <f t="shared" si="52"/>
        <v>1804616.9333333331</v>
      </c>
      <c r="DE296" s="317">
        <f t="shared" si="52"/>
        <v>1804616.9333333331</v>
      </c>
      <c r="DF296" s="317">
        <f t="shared" si="52"/>
        <v>1804616.9333333331</v>
      </c>
      <c r="DG296" s="317">
        <f t="shared" si="52"/>
        <v>1804616.9333333331</v>
      </c>
      <c r="DH296" s="317">
        <f t="shared" si="52"/>
        <v>1804616.9333333331</v>
      </c>
      <c r="DI296" s="315">
        <f t="shared" si="52"/>
        <v>1804116.9333333331</v>
      </c>
      <c r="DJ296" s="141">
        <f>+SUM(DJ297:DJ299)</f>
        <v>1734268.4441666668</v>
      </c>
      <c r="DK296" s="142">
        <f t="shared" ref="DK296:DU296" si="53">+SUM(DK297:DK299)</f>
        <v>1734268.4441666668</v>
      </c>
      <c r="DL296" s="142">
        <f t="shared" si="53"/>
        <v>1734268.4441666668</v>
      </c>
      <c r="DM296" s="142">
        <f t="shared" si="53"/>
        <v>1734268.4441666668</v>
      </c>
      <c r="DN296" s="142">
        <f t="shared" si="53"/>
        <v>1734268.4441666668</v>
      </c>
      <c r="DO296" s="142">
        <f t="shared" si="53"/>
        <v>1734268.4441666668</v>
      </c>
      <c r="DP296" s="142">
        <f t="shared" si="53"/>
        <v>1734268.4441666668</v>
      </c>
      <c r="DQ296" s="142">
        <f t="shared" si="53"/>
        <v>1734268.4441666668</v>
      </c>
      <c r="DR296" s="142">
        <f t="shared" si="53"/>
        <v>1734268.4441666668</v>
      </c>
      <c r="DS296" s="142">
        <f t="shared" si="53"/>
        <v>1734268.4441666668</v>
      </c>
      <c r="DT296" s="142">
        <f t="shared" si="53"/>
        <v>1734268.4441666668</v>
      </c>
      <c r="DU296" s="143">
        <f t="shared" si="53"/>
        <v>1734268.4441666668</v>
      </c>
      <c r="DV296" s="340">
        <v>1778023.41</v>
      </c>
      <c r="DW296" s="340">
        <v>1778023.41</v>
      </c>
      <c r="DX296" s="340">
        <v>1778023.41</v>
      </c>
      <c r="DY296" s="340">
        <v>1778023.41</v>
      </c>
      <c r="DZ296" s="340">
        <v>1778023.41</v>
      </c>
      <c r="EA296" s="340">
        <v>1778023.41</v>
      </c>
      <c r="EB296" s="340">
        <v>1778023.41</v>
      </c>
      <c r="EC296" s="340">
        <v>1778023.41</v>
      </c>
      <c r="ED296" s="340">
        <v>1778023.41</v>
      </c>
      <c r="EE296" s="340">
        <v>1778023.41</v>
      </c>
      <c r="EF296" s="340">
        <v>1778023.41</v>
      </c>
      <c r="EG296" s="340">
        <v>1778023.41</v>
      </c>
      <c r="EH296" s="340">
        <v>1415131.31</v>
      </c>
      <c r="EI296" s="340">
        <v>1415131.31</v>
      </c>
      <c r="EJ296" s="340">
        <v>1415131.31</v>
      </c>
      <c r="EK296" s="340">
        <v>1415131.31</v>
      </c>
      <c r="EL296" s="340">
        <v>1415131.31</v>
      </c>
      <c r="EM296" s="340">
        <v>1415131.31</v>
      </c>
      <c r="EN296" s="340">
        <v>2122696.9700000002</v>
      </c>
      <c r="EO296" s="340">
        <v>2122696.9700000002</v>
      </c>
      <c r="EP296" s="340">
        <v>2122696.9700000002</v>
      </c>
      <c r="EQ296" s="340">
        <v>2122696.9700000002</v>
      </c>
      <c r="ER296" s="340">
        <v>2122696.9700000002</v>
      </c>
      <c r="ES296" s="340">
        <v>2122696.9700000002</v>
      </c>
      <c r="ET296" s="403">
        <v>1860319.3983333334</v>
      </c>
      <c r="EU296" s="403">
        <v>1860319.3983333334</v>
      </c>
      <c r="EV296" s="403">
        <v>1860319.3983333334</v>
      </c>
      <c r="EW296" s="403">
        <v>1860319.3983333334</v>
      </c>
      <c r="EX296" s="403">
        <v>1860319.3983333334</v>
      </c>
      <c r="EY296" s="403">
        <v>1860319.3983333334</v>
      </c>
      <c r="EZ296" s="403">
        <v>1860319.3983333334</v>
      </c>
      <c r="FA296" s="403">
        <v>1860319.3983333334</v>
      </c>
      <c r="FB296" s="403">
        <v>1850732.9058333328</v>
      </c>
      <c r="FC296" s="403">
        <v>1850732.9058333328</v>
      </c>
      <c r="FD296" s="403">
        <v>1850732.9058333328</v>
      </c>
      <c r="FE296" s="403">
        <v>1850732.9058333328</v>
      </c>
      <c r="FF296" s="403">
        <v>1931829.4616666667</v>
      </c>
      <c r="FG296" s="403">
        <v>1929704.3816666668</v>
      </c>
      <c r="FH296" s="403">
        <v>1921162.7116666667</v>
      </c>
      <c r="FI296" s="403">
        <v>1920662.7116666667</v>
      </c>
      <c r="FJ296" s="403">
        <v>1927678.7016666669</v>
      </c>
      <c r="FK296" s="403">
        <v>1927612.7316666667</v>
      </c>
      <c r="FL296" s="403">
        <v>1934953.7116666667</v>
      </c>
      <c r="FM296" s="403">
        <v>1934887.7116666667</v>
      </c>
      <c r="FN296" s="403">
        <v>1926953.7016666669</v>
      </c>
      <c r="FO296" s="403">
        <v>1926887.7016666669</v>
      </c>
      <c r="FP296" s="403">
        <v>1926953.7016666669</v>
      </c>
      <c r="FQ296" s="403">
        <v>1908616.3716666668</v>
      </c>
      <c r="FR296" s="403">
        <v>23117903.600000001</v>
      </c>
    </row>
    <row r="297" spans="1:174" ht="30">
      <c r="D297" s="74" t="str">
        <f t="shared" si="41"/>
        <v>4151p</v>
      </c>
      <c r="E297" s="78" t="s">
        <v>188</v>
      </c>
      <c r="F297" s="104"/>
      <c r="G297" s="105"/>
      <c r="H297" s="105"/>
      <c r="I297" s="105"/>
      <c r="J297" s="105"/>
      <c r="K297" s="105"/>
      <c r="L297" s="105"/>
      <c r="M297" s="105"/>
      <c r="N297" s="105"/>
      <c r="O297" s="105"/>
      <c r="P297" s="105"/>
      <c r="Q297" s="106"/>
      <c r="R297" s="104"/>
      <c r="S297" s="105"/>
      <c r="T297" s="105"/>
      <c r="U297" s="105"/>
      <c r="V297" s="105"/>
      <c r="W297" s="105"/>
      <c r="X297" s="105"/>
      <c r="Y297" s="105"/>
      <c r="Z297" s="105"/>
      <c r="AA297" s="105"/>
      <c r="AB297" s="105"/>
      <c r="AC297" s="106"/>
      <c r="AD297" s="104"/>
      <c r="AE297" s="105"/>
      <c r="AF297" s="105"/>
      <c r="AG297" s="105"/>
      <c r="AH297" s="105"/>
      <c r="AI297" s="105"/>
      <c r="AJ297" s="105"/>
      <c r="AK297" s="105"/>
      <c r="AL297" s="105"/>
      <c r="AM297" s="105"/>
      <c r="AN297" s="105"/>
      <c r="AO297" s="106"/>
      <c r="AP297" s="104"/>
      <c r="AQ297" s="105"/>
      <c r="AR297" s="105"/>
      <c r="AS297" s="105"/>
      <c r="AT297" s="105"/>
      <c r="AU297" s="105"/>
      <c r="AV297" s="105"/>
      <c r="AW297" s="105"/>
      <c r="AX297" s="105"/>
      <c r="AY297" s="105"/>
      <c r="AZ297" s="105"/>
      <c r="BA297" s="106"/>
      <c r="BB297" s="104"/>
      <c r="BC297" s="105"/>
      <c r="BD297" s="105"/>
      <c r="BE297" s="105"/>
      <c r="BF297" s="105"/>
      <c r="BG297" s="105"/>
      <c r="BH297" s="105"/>
      <c r="BI297" s="105"/>
      <c r="BJ297" s="105"/>
      <c r="BK297" s="105"/>
      <c r="BL297" s="105"/>
      <c r="BM297" s="106"/>
      <c r="BN297" s="104"/>
      <c r="BO297" s="105"/>
      <c r="BP297" s="105"/>
      <c r="BQ297" s="105"/>
      <c r="BR297" s="105"/>
      <c r="BS297" s="105"/>
      <c r="BT297" s="105"/>
      <c r="BU297" s="105"/>
      <c r="BV297" s="105"/>
      <c r="BW297" s="105"/>
      <c r="BX297" s="105"/>
      <c r="BY297" s="106"/>
      <c r="BZ297" s="104"/>
      <c r="CA297" s="105"/>
      <c r="CB297" s="105"/>
      <c r="CC297" s="105"/>
      <c r="CD297" s="105"/>
      <c r="CE297" s="105"/>
      <c r="CF297" s="105"/>
      <c r="CG297" s="105"/>
      <c r="CH297" s="105"/>
      <c r="CI297" s="105"/>
      <c r="CJ297" s="105"/>
      <c r="CK297" s="105"/>
      <c r="CL297" s="104">
        <v>1379583.3333333333</v>
      </c>
      <c r="CM297" s="105">
        <v>1379583.3333333333</v>
      </c>
      <c r="CN297" s="105">
        <v>1379583.3333333333</v>
      </c>
      <c r="CO297" s="105">
        <v>1379583.3333333333</v>
      </c>
      <c r="CP297" s="105">
        <v>1379583.3333333333</v>
      </c>
      <c r="CQ297" s="105">
        <v>1379583.3333333333</v>
      </c>
      <c r="CR297" s="105">
        <v>1379583.3333333333</v>
      </c>
      <c r="CS297" s="105">
        <v>1379583.3333333333</v>
      </c>
      <c r="CT297" s="105">
        <v>1379583.3333333333</v>
      </c>
      <c r="CU297" s="105">
        <v>1379583.3333333333</v>
      </c>
      <c r="CV297" s="105">
        <v>1379583.3333333333</v>
      </c>
      <c r="CW297" s="106">
        <v>1379583.3333333333</v>
      </c>
      <c r="CX297" s="313">
        <v>1391775.75</v>
      </c>
      <c r="CY297" s="316">
        <v>1391775.75</v>
      </c>
      <c r="CZ297" s="316">
        <v>1391775.75</v>
      </c>
      <c r="DA297" s="316">
        <v>1391775.75</v>
      </c>
      <c r="DB297" s="316">
        <v>1391775.75</v>
      </c>
      <c r="DC297" s="316">
        <v>1391775.75</v>
      </c>
      <c r="DD297" s="316">
        <v>1391775.75</v>
      </c>
      <c r="DE297" s="316">
        <v>1391775.75</v>
      </c>
      <c r="DF297" s="316">
        <v>1391775.75</v>
      </c>
      <c r="DG297" s="316">
        <v>1391775.75</v>
      </c>
      <c r="DH297" s="316">
        <v>1391775.75</v>
      </c>
      <c r="DI297" s="312">
        <f>1391775.75-500</f>
        <v>1391275.75</v>
      </c>
      <c r="DJ297" s="104">
        <v>1367666.6666666667</v>
      </c>
      <c r="DK297" s="105">
        <v>1367666.6666666667</v>
      </c>
      <c r="DL297" s="105">
        <v>1367666.6666666667</v>
      </c>
      <c r="DM297" s="105">
        <v>1367666.6666666667</v>
      </c>
      <c r="DN297" s="105">
        <v>1367666.6666666667</v>
      </c>
      <c r="DO297" s="105">
        <v>1367666.6666666667</v>
      </c>
      <c r="DP297" s="105">
        <v>1367666.6666666667</v>
      </c>
      <c r="DQ297" s="105">
        <v>1367666.6666666667</v>
      </c>
      <c r="DR297" s="105">
        <v>1367666.6666666667</v>
      </c>
      <c r="DS297" s="105">
        <v>1367666.6666666667</v>
      </c>
      <c r="DT297" s="105">
        <v>1367666.6666666667</v>
      </c>
      <c r="DU297" s="106">
        <v>1367666.6666666667</v>
      </c>
      <c r="DV297" s="339"/>
      <c r="DW297" s="339"/>
      <c r="DX297" s="339"/>
      <c r="DY297" s="339"/>
      <c r="DZ297" s="339"/>
      <c r="EA297" s="339"/>
      <c r="EB297" s="339"/>
      <c r="EC297" s="339"/>
      <c r="ED297" s="339"/>
      <c r="EE297" s="339"/>
      <c r="EF297" s="339"/>
      <c r="EG297" s="339"/>
      <c r="EH297" s="339"/>
      <c r="EI297" s="339"/>
      <c r="EJ297" s="339"/>
      <c r="EK297" s="339"/>
      <c r="EL297" s="339"/>
      <c r="EM297" s="339"/>
      <c r="EN297" s="339"/>
      <c r="EO297" s="339"/>
      <c r="EP297" s="339"/>
      <c r="EQ297" s="339"/>
      <c r="ER297" s="339"/>
      <c r="ES297" s="339"/>
    </row>
    <row r="298" spans="1:174" ht="30">
      <c r="D298" s="74" t="str">
        <f t="shared" si="41"/>
        <v>4152p</v>
      </c>
      <c r="E298" s="78" t="s">
        <v>190</v>
      </c>
      <c r="F298" s="104"/>
      <c r="G298" s="105"/>
      <c r="H298" s="105"/>
      <c r="I298" s="105"/>
      <c r="J298" s="105"/>
      <c r="K298" s="105"/>
      <c r="L298" s="105"/>
      <c r="M298" s="105"/>
      <c r="N298" s="105"/>
      <c r="O298" s="105"/>
      <c r="P298" s="105"/>
      <c r="Q298" s="106"/>
      <c r="R298" s="104"/>
      <c r="S298" s="105"/>
      <c r="T298" s="105"/>
      <c r="U298" s="105"/>
      <c r="V298" s="105"/>
      <c r="W298" s="105"/>
      <c r="X298" s="105"/>
      <c r="Y298" s="105"/>
      <c r="Z298" s="105"/>
      <c r="AA298" s="105"/>
      <c r="AB298" s="105"/>
      <c r="AC298" s="106"/>
      <c r="AD298" s="104"/>
      <c r="AE298" s="105"/>
      <c r="AF298" s="105"/>
      <c r="AG298" s="105"/>
      <c r="AH298" s="105"/>
      <c r="AI298" s="105"/>
      <c r="AJ298" s="105"/>
      <c r="AK298" s="105"/>
      <c r="AL298" s="105"/>
      <c r="AM298" s="105"/>
      <c r="AN298" s="105"/>
      <c r="AO298" s="106"/>
      <c r="AP298" s="104"/>
      <c r="AQ298" s="105"/>
      <c r="AR298" s="105"/>
      <c r="AS298" s="105"/>
      <c r="AT298" s="105"/>
      <c r="AU298" s="105"/>
      <c r="AV298" s="105"/>
      <c r="AW298" s="105"/>
      <c r="AX298" s="105"/>
      <c r="AY298" s="105"/>
      <c r="AZ298" s="105"/>
      <c r="BA298" s="106"/>
      <c r="BB298" s="104"/>
      <c r="BC298" s="105"/>
      <c r="BD298" s="105"/>
      <c r="BE298" s="105"/>
      <c r="BF298" s="105"/>
      <c r="BG298" s="105"/>
      <c r="BH298" s="105"/>
      <c r="BI298" s="105"/>
      <c r="BJ298" s="105"/>
      <c r="BK298" s="105"/>
      <c r="BL298" s="105"/>
      <c r="BM298" s="106"/>
      <c r="BN298" s="104"/>
      <c r="BO298" s="105"/>
      <c r="BP298" s="105"/>
      <c r="BQ298" s="105"/>
      <c r="BR298" s="105"/>
      <c r="BS298" s="105"/>
      <c r="BT298" s="105"/>
      <c r="BU298" s="105"/>
      <c r="BV298" s="105"/>
      <c r="BW298" s="105"/>
      <c r="BX298" s="105"/>
      <c r="BY298" s="106"/>
      <c r="BZ298" s="104"/>
      <c r="CA298" s="105"/>
      <c r="CB298" s="105"/>
      <c r="CC298" s="105"/>
      <c r="CD298" s="105"/>
      <c r="CE298" s="105"/>
      <c r="CF298" s="105"/>
      <c r="CG298" s="105"/>
      <c r="CH298" s="105"/>
      <c r="CI298" s="105"/>
      <c r="CJ298" s="105"/>
      <c r="CK298" s="105"/>
      <c r="CL298" s="104">
        <v>119125.75833333335</v>
      </c>
      <c r="CM298" s="105">
        <v>119125.75833333335</v>
      </c>
      <c r="CN298" s="105">
        <v>119125.75833333335</v>
      </c>
      <c r="CO298" s="105">
        <v>119125.75833333335</v>
      </c>
      <c r="CP298" s="105">
        <v>119125.75833333335</v>
      </c>
      <c r="CQ298" s="105">
        <v>119125.75833333335</v>
      </c>
      <c r="CR298" s="105">
        <v>119125.75833333335</v>
      </c>
      <c r="CS298" s="105">
        <v>119125.75833333335</v>
      </c>
      <c r="CT298" s="105">
        <v>119125.75833333335</v>
      </c>
      <c r="CU298" s="105">
        <v>119125.75833333335</v>
      </c>
      <c r="CV298" s="105">
        <v>119125.75833333335</v>
      </c>
      <c r="CW298" s="106">
        <v>119125.75833333335</v>
      </c>
      <c r="CX298" s="313">
        <v>125527.68416666666</v>
      </c>
      <c r="CY298" s="316">
        <v>125527.68416666666</v>
      </c>
      <c r="CZ298" s="316">
        <v>125527.68416666666</v>
      </c>
      <c r="DA298" s="316">
        <v>125527.68416666666</v>
      </c>
      <c r="DB298" s="316">
        <v>125527.68416666666</v>
      </c>
      <c r="DC298" s="316">
        <v>125527.68416666666</v>
      </c>
      <c r="DD298" s="316">
        <v>125527.68416666666</v>
      </c>
      <c r="DE298" s="316">
        <v>125527.68416666666</v>
      </c>
      <c r="DF298" s="316">
        <v>125527.68416666666</v>
      </c>
      <c r="DG298" s="316">
        <v>125527.68416666666</v>
      </c>
      <c r="DH298" s="316">
        <v>125527.68416666666</v>
      </c>
      <c r="DI298" s="312">
        <v>125527.68416666666</v>
      </c>
      <c r="DJ298" s="104">
        <v>122583.6125</v>
      </c>
      <c r="DK298" s="105">
        <v>122583.6125</v>
      </c>
      <c r="DL298" s="105">
        <v>122583.6125</v>
      </c>
      <c r="DM298" s="105">
        <v>122583.6125</v>
      </c>
      <c r="DN298" s="105">
        <v>122583.6125</v>
      </c>
      <c r="DO298" s="105">
        <v>122583.6125</v>
      </c>
      <c r="DP298" s="105">
        <v>122583.6125</v>
      </c>
      <c r="DQ298" s="105">
        <v>122583.6125</v>
      </c>
      <c r="DR298" s="105">
        <v>122583.6125</v>
      </c>
      <c r="DS298" s="105">
        <v>122583.6125</v>
      </c>
      <c r="DT298" s="105">
        <v>122583.6125</v>
      </c>
      <c r="DU298" s="106">
        <v>122583.6125</v>
      </c>
      <c r="DV298" s="339"/>
      <c r="DW298" s="339"/>
      <c r="DX298" s="339"/>
      <c r="DY298" s="339"/>
      <c r="DZ298" s="339"/>
      <c r="EA298" s="339"/>
      <c r="EB298" s="339"/>
      <c r="EC298" s="339"/>
      <c r="ED298" s="339"/>
      <c r="EE298" s="339"/>
      <c r="EF298" s="339"/>
      <c r="EG298" s="339"/>
      <c r="EH298" s="339"/>
      <c r="EI298" s="339"/>
      <c r="EJ298" s="339"/>
      <c r="EK298" s="339"/>
      <c r="EL298" s="339"/>
      <c r="EM298" s="339"/>
      <c r="EN298" s="339"/>
      <c r="EO298" s="339"/>
      <c r="EP298" s="339"/>
      <c r="EQ298" s="339"/>
      <c r="ER298" s="339"/>
      <c r="ES298" s="339"/>
    </row>
    <row r="299" spans="1:174">
      <c r="D299" s="74" t="str">
        <f t="shared" si="41"/>
        <v>4153p</v>
      </c>
      <c r="E299" s="78" t="s">
        <v>192</v>
      </c>
      <c r="F299" s="104"/>
      <c r="G299" s="105"/>
      <c r="H299" s="105"/>
      <c r="I299" s="105"/>
      <c r="J299" s="105"/>
      <c r="K299" s="105"/>
      <c r="L299" s="105"/>
      <c r="M299" s="105"/>
      <c r="N299" s="105"/>
      <c r="O299" s="105"/>
      <c r="P299" s="105"/>
      <c r="Q299" s="106"/>
      <c r="R299" s="104"/>
      <c r="S299" s="105"/>
      <c r="T299" s="105"/>
      <c r="U299" s="105"/>
      <c r="V299" s="105"/>
      <c r="W299" s="105"/>
      <c r="X299" s="105"/>
      <c r="Y299" s="105"/>
      <c r="Z299" s="105"/>
      <c r="AA299" s="105"/>
      <c r="AB299" s="105"/>
      <c r="AC299" s="106"/>
      <c r="AD299" s="104"/>
      <c r="AE299" s="105"/>
      <c r="AF299" s="105"/>
      <c r="AG299" s="105"/>
      <c r="AH299" s="105"/>
      <c r="AI299" s="105"/>
      <c r="AJ299" s="105"/>
      <c r="AK299" s="105"/>
      <c r="AL299" s="105"/>
      <c r="AM299" s="105"/>
      <c r="AN299" s="105"/>
      <c r="AO299" s="106"/>
      <c r="AP299" s="104"/>
      <c r="AQ299" s="105"/>
      <c r="AR299" s="105"/>
      <c r="AS299" s="105"/>
      <c r="AT299" s="105"/>
      <c r="AU299" s="105"/>
      <c r="AV299" s="105"/>
      <c r="AW299" s="105"/>
      <c r="AX299" s="105"/>
      <c r="AY299" s="105"/>
      <c r="AZ299" s="105"/>
      <c r="BA299" s="106"/>
      <c r="BB299" s="104"/>
      <c r="BC299" s="105"/>
      <c r="BD299" s="105"/>
      <c r="BE299" s="105"/>
      <c r="BF299" s="105"/>
      <c r="BG299" s="105"/>
      <c r="BH299" s="105"/>
      <c r="BI299" s="105"/>
      <c r="BJ299" s="105"/>
      <c r="BK299" s="105"/>
      <c r="BL299" s="105"/>
      <c r="BM299" s="106"/>
      <c r="BN299" s="104"/>
      <c r="BO299" s="105"/>
      <c r="BP299" s="105"/>
      <c r="BQ299" s="105"/>
      <c r="BR299" s="105"/>
      <c r="BS299" s="105"/>
      <c r="BT299" s="105"/>
      <c r="BU299" s="105"/>
      <c r="BV299" s="105"/>
      <c r="BW299" s="105"/>
      <c r="BX299" s="105"/>
      <c r="BY299" s="106"/>
      <c r="BZ299" s="104"/>
      <c r="CA299" s="105"/>
      <c r="CB299" s="105"/>
      <c r="CC299" s="105"/>
      <c r="CD299" s="105"/>
      <c r="CE299" s="105"/>
      <c r="CF299" s="105"/>
      <c r="CG299" s="105"/>
      <c r="CH299" s="105"/>
      <c r="CI299" s="105"/>
      <c r="CJ299" s="105"/>
      <c r="CK299" s="105"/>
      <c r="CL299" s="104">
        <v>206847.57916666669</v>
      </c>
      <c r="CM299" s="105">
        <v>206847.57916666669</v>
      </c>
      <c r="CN299" s="105">
        <v>206847.57916666669</v>
      </c>
      <c r="CO299" s="105">
        <v>206847.57916666669</v>
      </c>
      <c r="CP299" s="105">
        <v>206847.57916666669</v>
      </c>
      <c r="CQ299" s="105">
        <v>206847.57916666669</v>
      </c>
      <c r="CR299" s="105">
        <v>206847.57916666669</v>
      </c>
      <c r="CS299" s="105">
        <v>206847.57916666669</v>
      </c>
      <c r="CT299" s="105">
        <v>206847.57916666669</v>
      </c>
      <c r="CU299" s="105">
        <v>206847.57916666669</v>
      </c>
      <c r="CV299" s="105">
        <v>206847.57916666669</v>
      </c>
      <c r="CW299" s="106">
        <v>206847.57916666669</v>
      </c>
      <c r="CX299" s="313">
        <v>287313.49916666659</v>
      </c>
      <c r="CY299" s="316">
        <v>287313.49916666659</v>
      </c>
      <c r="CZ299" s="316">
        <v>287313.49916666659</v>
      </c>
      <c r="DA299" s="316">
        <v>287313.49916666659</v>
      </c>
      <c r="DB299" s="316">
        <v>287313.49916666659</v>
      </c>
      <c r="DC299" s="316">
        <v>287313.49916666659</v>
      </c>
      <c r="DD299" s="316">
        <v>287313.49916666659</v>
      </c>
      <c r="DE299" s="316">
        <v>287313.49916666659</v>
      </c>
      <c r="DF299" s="316">
        <v>287313.49916666659</v>
      </c>
      <c r="DG299" s="316">
        <v>287313.49916666659</v>
      </c>
      <c r="DH299" s="316">
        <v>287313.49916666659</v>
      </c>
      <c r="DI299" s="312">
        <v>287313.49916666659</v>
      </c>
      <c r="DJ299" s="104">
        <v>244018.16500000001</v>
      </c>
      <c r="DK299" s="105">
        <v>244018.16500000001</v>
      </c>
      <c r="DL299" s="105">
        <v>244018.16500000001</v>
      </c>
      <c r="DM299" s="105">
        <v>244018.16500000001</v>
      </c>
      <c r="DN299" s="105">
        <v>244018.16500000001</v>
      </c>
      <c r="DO299" s="105">
        <v>244018.16500000001</v>
      </c>
      <c r="DP299" s="105">
        <v>244018.16500000001</v>
      </c>
      <c r="DQ299" s="105">
        <v>244018.16500000001</v>
      </c>
      <c r="DR299" s="105">
        <v>244018.16500000001</v>
      </c>
      <c r="DS299" s="105">
        <v>244018.16500000001</v>
      </c>
      <c r="DT299" s="105">
        <v>244018.16500000001</v>
      </c>
      <c r="DU299" s="106">
        <v>244018.16500000001</v>
      </c>
      <c r="DV299" s="339"/>
      <c r="DW299" s="339"/>
      <c r="DX299" s="339"/>
      <c r="DY299" s="339"/>
      <c r="DZ299" s="339"/>
      <c r="EA299" s="339"/>
      <c r="EB299" s="339"/>
      <c r="EC299" s="339"/>
      <c r="ED299" s="339"/>
      <c r="EE299" s="339"/>
      <c r="EF299" s="339"/>
      <c r="EG299" s="339"/>
      <c r="EH299" s="339"/>
      <c r="EI299" s="339"/>
      <c r="EJ299" s="339"/>
      <c r="EK299" s="339"/>
      <c r="EL299" s="339"/>
      <c r="EM299" s="339"/>
      <c r="EN299" s="339"/>
      <c r="EO299" s="339"/>
      <c r="EP299" s="339"/>
      <c r="EQ299" s="339"/>
      <c r="ER299" s="339"/>
      <c r="ES299" s="339"/>
    </row>
    <row r="300" spans="1:174" s="9" customFormat="1">
      <c r="A300" s="139"/>
      <c r="B300" s="139"/>
      <c r="C300" s="139">
        <v>416</v>
      </c>
      <c r="D300" s="139" t="str">
        <f t="shared" si="41"/>
        <v>416p</v>
      </c>
      <c r="E300" s="140" t="s">
        <v>194</v>
      </c>
      <c r="F300" s="141"/>
      <c r="G300" s="142"/>
      <c r="H300" s="142"/>
      <c r="I300" s="142"/>
      <c r="J300" s="142"/>
      <c r="K300" s="142"/>
      <c r="L300" s="142"/>
      <c r="M300" s="142"/>
      <c r="N300" s="142"/>
      <c r="O300" s="142"/>
      <c r="P300" s="142"/>
      <c r="Q300" s="143"/>
      <c r="R300" s="141"/>
      <c r="S300" s="142"/>
      <c r="T300" s="142"/>
      <c r="U300" s="142"/>
      <c r="V300" s="142"/>
      <c r="W300" s="142"/>
      <c r="X300" s="142"/>
      <c r="Y300" s="142"/>
      <c r="Z300" s="142"/>
      <c r="AA300" s="142"/>
      <c r="AB300" s="142"/>
      <c r="AC300" s="143"/>
      <c r="AD300" s="141"/>
      <c r="AE300" s="142"/>
      <c r="AF300" s="142"/>
      <c r="AG300" s="142"/>
      <c r="AH300" s="142"/>
      <c r="AI300" s="142"/>
      <c r="AJ300" s="142"/>
      <c r="AK300" s="142"/>
      <c r="AL300" s="142"/>
      <c r="AM300" s="142"/>
      <c r="AN300" s="142"/>
      <c r="AO300" s="143"/>
      <c r="AP300" s="141"/>
      <c r="AQ300" s="142"/>
      <c r="AR300" s="142"/>
      <c r="AS300" s="142"/>
      <c r="AT300" s="142"/>
      <c r="AU300" s="142"/>
      <c r="AV300" s="142"/>
      <c r="AW300" s="142"/>
      <c r="AX300" s="142"/>
      <c r="AY300" s="142"/>
      <c r="AZ300" s="142"/>
      <c r="BA300" s="143"/>
      <c r="BB300" s="141"/>
      <c r="BC300" s="142"/>
      <c r="BD300" s="142"/>
      <c r="BE300" s="142"/>
      <c r="BF300" s="142"/>
      <c r="BG300" s="142"/>
      <c r="BH300" s="142"/>
      <c r="BI300" s="142"/>
      <c r="BJ300" s="142"/>
      <c r="BK300" s="142"/>
      <c r="BL300" s="142"/>
      <c r="BM300" s="143"/>
      <c r="BN300" s="141"/>
      <c r="BO300" s="142"/>
      <c r="BP300" s="142"/>
      <c r="BQ300" s="142"/>
      <c r="BR300" s="142"/>
      <c r="BS300" s="142"/>
      <c r="BT300" s="142"/>
      <c r="BU300" s="142"/>
      <c r="BV300" s="142"/>
      <c r="BW300" s="142"/>
      <c r="BX300" s="142"/>
      <c r="BY300" s="143"/>
      <c r="BZ300" s="141"/>
      <c r="CA300" s="142"/>
      <c r="CB300" s="142"/>
      <c r="CC300" s="142"/>
      <c r="CD300" s="142"/>
      <c r="CE300" s="142"/>
      <c r="CF300" s="142"/>
      <c r="CG300" s="142"/>
      <c r="CH300" s="142"/>
      <c r="CI300" s="142"/>
      <c r="CJ300" s="142"/>
      <c r="CK300" s="142"/>
      <c r="CL300" s="141">
        <f t="shared" ref="CL300:CX300" si="54">+SUM(CL301:CL302)</f>
        <v>5866967.2749999994</v>
      </c>
      <c r="CM300" s="142">
        <f t="shared" si="54"/>
        <v>5866967.2749999994</v>
      </c>
      <c r="CN300" s="142">
        <f t="shared" si="54"/>
        <v>5866967.2749999994</v>
      </c>
      <c r="CO300" s="142">
        <f t="shared" si="54"/>
        <v>5866967.2749999994</v>
      </c>
      <c r="CP300" s="142">
        <f t="shared" si="54"/>
        <v>5866967.2749999994</v>
      </c>
      <c r="CQ300" s="142">
        <f t="shared" si="54"/>
        <v>5866967.2749999994</v>
      </c>
      <c r="CR300" s="142">
        <f t="shared" si="54"/>
        <v>5866967.2749999994</v>
      </c>
      <c r="CS300" s="142">
        <f t="shared" si="54"/>
        <v>5866967.2749999994</v>
      </c>
      <c r="CT300" s="142">
        <f t="shared" si="54"/>
        <v>5866967.2749999994</v>
      </c>
      <c r="CU300" s="142">
        <f t="shared" si="54"/>
        <v>5866967.2749999994</v>
      </c>
      <c r="CV300" s="142">
        <f t="shared" si="54"/>
        <v>5866967.2749999994</v>
      </c>
      <c r="CW300" s="143">
        <f t="shared" si="54"/>
        <v>5866967.2749999994</v>
      </c>
      <c r="CX300" s="314">
        <f t="shared" si="54"/>
        <v>6297113.5108333332</v>
      </c>
      <c r="CY300" s="317">
        <f t="shared" ref="CY300:DI300" si="55">+SUM(CY301:CY302)</f>
        <v>6297113.5108333332</v>
      </c>
      <c r="CZ300" s="317">
        <f t="shared" si="55"/>
        <v>6297113.5108333332</v>
      </c>
      <c r="DA300" s="317">
        <f t="shared" si="55"/>
        <v>6297113.5108333332</v>
      </c>
      <c r="DB300" s="317">
        <f t="shared" si="55"/>
        <v>6297113.5108333332</v>
      </c>
      <c r="DC300" s="317">
        <f t="shared" si="55"/>
        <v>6297113.5108333332</v>
      </c>
      <c r="DD300" s="317">
        <f t="shared" si="55"/>
        <v>6297113.5108333332</v>
      </c>
      <c r="DE300" s="317">
        <f t="shared" si="55"/>
        <v>6297113.5108333332</v>
      </c>
      <c r="DF300" s="317">
        <f t="shared" si="55"/>
        <v>6297113.5108333332</v>
      </c>
      <c r="DG300" s="317">
        <f t="shared" si="55"/>
        <v>6297113.5108333332</v>
      </c>
      <c r="DH300" s="317">
        <f t="shared" si="55"/>
        <v>6297113.5108333332</v>
      </c>
      <c r="DI300" s="315">
        <f t="shared" si="55"/>
        <v>6297113.5108333332</v>
      </c>
      <c r="DJ300" s="141">
        <f>+SUM(DJ301:DJ302)</f>
        <v>6313823.6641666666</v>
      </c>
      <c r="DK300" s="142">
        <f t="shared" ref="DK300:DU300" si="56">+SUM(DK301:DK302)</f>
        <v>6313823.6641666666</v>
      </c>
      <c r="DL300" s="142">
        <f t="shared" si="56"/>
        <v>6313823.6641666666</v>
      </c>
      <c r="DM300" s="142">
        <f t="shared" si="56"/>
        <v>6313823.6641666666</v>
      </c>
      <c r="DN300" s="142">
        <f t="shared" si="56"/>
        <v>6313823.6641666666</v>
      </c>
      <c r="DO300" s="142">
        <f t="shared" si="56"/>
        <v>6313823.6641666666</v>
      </c>
      <c r="DP300" s="142">
        <f t="shared" si="56"/>
        <v>6313823.6641666666</v>
      </c>
      <c r="DQ300" s="142">
        <f t="shared" si="56"/>
        <v>6313823.6641666666</v>
      </c>
      <c r="DR300" s="142">
        <f t="shared" si="56"/>
        <v>6313823.6641666666</v>
      </c>
      <c r="DS300" s="142">
        <f t="shared" si="56"/>
        <v>6313823.6641666666</v>
      </c>
      <c r="DT300" s="142">
        <f t="shared" si="56"/>
        <v>6313823.6641666666</v>
      </c>
      <c r="DU300" s="143">
        <f t="shared" si="56"/>
        <v>6313823.6641666666</v>
      </c>
      <c r="DV300" s="340">
        <v>6374029.6833333336</v>
      </c>
      <c r="DW300" s="340">
        <v>6374029.6833333336</v>
      </c>
      <c r="DX300" s="340">
        <v>6374029.6833333336</v>
      </c>
      <c r="DY300" s="340">
        <v>6374029.6833333336</v>
      </c>
      <c r="DZ300" s="340">
        <v>6374029.6833333336</v>
      </c>
      <c r="EA300" s="340">
        <v>6374029.6833333336</v>
      </c>
      <c r="EB300" s="340">
        <v>6374029.6833333336</v>
      </c>
      <c r="EC300" s="340">
        <v>6374029.6833333336</v>
      </c>
      <c r="ED300" s="340">
        <v>6374029.6833333336</v>
      </c>
      <c r="EE300" s="340">
        <v>6374029.6833333336</v>
      </c>
      <c r="EF300" s="340">
        <v>6374029.6833333336</v>
      </c>
      <c r="EG300" s="340">
        <v>6374029.6833333336</v>
      </c>
      <c r="EH300" s="340">
        <v>3333757.43</v>
      </c>
      <c r="EI300" s="340">
        <v>1096671.53</v>
      </c>
      <c r="EJ300" s="340">
        <v>36126290.18</v>
      </c>
      <c r="EK300" s="340">
        <v>21246911.27</v>
      </c>
      <c r="EL300" s="340">
        <v>16205436.859999999</v>
      </c>
      <c r="EM300" s="340">
        <v>2300084.98</v>
      </c>
      <c r="EN300" s="340">
        <v>5535297.3899999997</v>
      </c>
      <c r="EO300" s="340">
        <v>1275261.51</v>
      </c>
      <c r="EP300" s="340">
        <v>1875594.36</v>
      </c>
      <c r="EQ300" s="340">
        <v>394180.91</v>
      </c>
      <c r="ER300" s="340">
        <v>3829719.18</v>
      </c>
      <c r="ES300" s="340">
        <v>2144420.31</v>
      </c>
      <c r="ET300" s="403">
        <v>7122725</v>
      </c>
      <c r="EU300" s="403">
        <v>7122725</v>
      </c>
      <c r="EV300" s="403">
        <v>7122725</v>
      </c>
      <c r="EW300" s="403">
        <v>7122725</v>
      </c>
      <c r="EX300" s="403">
        <v>7122725</v>
      </c>
      <c r="EY300" s="403">
        <v>7122725</v>
      </c>
      <c r="EZ300" s="403">
        <v>7122725</v>
      </c>
      <c r="FA300" s="403">
        <v>7122725</v>
      </c>
      <c r="FB300" s="403">
        <v>7615225</v>
      </c>
      <c r="FC300" s="403">
        <v>7615225</v>
      </c>
      <c r="FD300" s="403">
        <v>7615225</v>
      </c>
      <c r="FE300" s="403">
        <v>7615225</v>
      </c>
      <c r="FF300" s="403">
        <v>7980725.0000000009</v>
      </c>
      <c r="FG300" s="403">
        <v>986719.96000000054</v>
      </c>
      <c r="FH300" s="403">
        <v>28101499.100000001</v>
      </c>
      <c r="FI300" s="403">
        <v>18499732.100000001</v>
      </c>
      <c r="FJ300" s="403">
        <v>14045836.270000001</v>
      </c>
      <c r="FK300" s="403">
        <v>1973802.6600000008</v>
      </c>
      <c r="FL300" s="403">
        <v>8764475.7899999991</v>
      </c>
      <c r="FM300" s="403">
        <v>1297206.1400000008</v>
      </c>
      <c r="FN300" s="403">
        <v>3140325.8000000007</v>
      </c>
      <c r="FO300" s="403">
        <v>1321292.0800000008</v>
      </c>
      <c r="FP300" s="403">
        <v>7803737.330000001</v>
      </c>
      <c r="FQ300" s="403">
        <v>1837347.7700000007</v>
      </c>
      <c r="FR300" s="403">
        <v>95752699.999999985</v>
      </c>
    </row>
    <row r="301" spans="1:174">
      <c r="D301" s="74" t="str">
        <f t="shared" ref="D301:D329" si="57">+CONCATENATE(D91,"p")</f>
        <v>4161p</v>
      </c>
      <c r="E301" s="78" t="s">
        <v>196</v>
      </c>
      <c r="F301" s="104"/>
      <c r="G301" s="105"/>
      <c r="H301" s="105"/>
      <c r="I301" s="105"/>
      <c r="J301" s="105"/>
      <c r="K301" s="105"/>
      <c r="L301" s="105"/>
      <c r="M301" s="105"/>
      <c r="N301" s="105"/>
      <c r="O301" s="105"/>
      <c r="P301" s="105"/>
      <c r="Q301" s="106"/>
      <c r="R301" s="104"/>
      <c r="S301" s="105"/>
      <c r="T301" s="105"/>
      <c r="U301" s="105"/>
      <c r="V301" s="105"/>
      <c r="W301" s="105"/>
      <c r="X301" s="105"/>
      <c r="Y301" s="105"/>
      <c r="Z301" s="105"/>
      <c r="AA301" s="105"/>
      <c r="AB301" s="105"/>
      <c r="AC301" s="106"/>
      <c r="AD301" s="104"/>
      <c r="AE301" s="105"/>
      <c r="AF301" s="105"/>
      <c r="AG301" s="105"/>
      <c r="AH301" s="105"/>
      <c r="AI301" s="105"/>
      <c r="AJ301" s="105"/>
      <c r="AK301" s="105"/>
      <c r="AL301" s="105"/>
      <c r="AM301" s="105"/>
      <c r="AN301" s="105"/>
      <c r="AO301" s="106"/>
      <c r="AP301" s="104"/>
      <c r="AQ301" s="105"/>
      <c r="AR301" s="105"/>
      <c r="AS301" s="105"/>
      <c r="AT301" s="105"/>
      <c r="AU301" s="105"/>
      <c r="AV301" s="105"/>
      <c r="AW301" s="105"/>
      <c r="AX301" s="105"/>
      <c r="AY301" s="105"/>
      <c r="AZ301" s="105"/>
      <c r="BA301" s="106"/>
      <c r="BB301" s="104"/>
      <c r="BC301" s="105"/>
      <c r="BD301" s="105"/>
      <c r="BE301" s="105"/>
      <c r="BF301" s="105"/>
      <c r="BG301" s="105"/>
      <c r="BH301" s="105"/>
      <c r="BI301" s="105"/>
      <c r="BJ301" s="105"/>
      <c r="BK301" s="105"/>
      <c r="BL301" s="105"/>
      <c r="BM301" s="106"/>
      <c r="BN301" s="104"/>
      <c r="BO301" s="105"/>
      <c r="BP301" s="105"/>
      <c r="BQ301" s="105"/>
      <c r="BR301" s="105"/>
      <c r="BS301" s="105"/>
      <c r="BT301" s="105"/>
      <c r="BU301" s="105"/>
      <c r="BV301" s="105"/>
      <c r="BW301" s="105"/>
      <c r="BX301" s="105"/>
      <c r="BY301" s="106"/>
      <c r="BZ301" s="104"/>
      <c r="CA301" s="105"/>
      <c r="CB301" s="105"/>
      <c r="CC301" s="105"/>
      <c r="CD301" s="105"/>
      <c r="CE301" s="105"/>
      <c r="CF301" s="105"/>
      <c r="CG301" s="105"/>
      <c r="CH301" s="105"/>
      <c r="CI301" s="105"/>
      <c r="CJ301" s="105"/>
      <c r="CK301" s="105"/>
      <c r="CL301" s="104">
        <v>498500</v>
      </c>
      <c r="CM301" s="105">
        <v>498500</v>
      </c>
      <c r="CN301" s="105">
        <v>498500</v>
      </c>
      <c r="CO301" s="105">
        <v>498500</v>
      </c>
      <c r="CP301" s="105">
        <v>498500</v>
      </c>
      <c r="CQ301" s="105">
        <v>498500</v>
      </c>
      <c r="CR301" s="105">
        <v>498500</v>
      </c>
      <c r="CS301" s="105">
        <v>498500</v>
      </c>
      <c r="CT301" s="105">
        <v>498500</v>
      </c>
      <c r="CU301" s="105">
        <v>498500</v>
      </c>
      <c r="CV301" s="105">
        <v>498500</v>
      </c>
      <c r="CW301" s="106">
        <v>498500</v>
      </c>
      <c r="CX301" s="313">
        <v>817754.84511759283</v>
      </c>
      <c r="CY301" s="316">
        <v>817754.84511759283</v>
      </c>
      <c r="CZ301" s="316">
        <v>817754.84511759283</v>
      </c>
      <c r="DA301" s="316">
        <v>817754.84511759283</v>
      </c>
      <c r="DB301" s="316">
        <v>817754.84511759283</v>
      </c>
      <c r="DC301" s="316">
        <v>817754.84511759283</v>
      </c>
      <c r="DD301" s="316">
        <v>817754.84511759283</v>
      </c>
      <c r="DE301" s="316">
        <v>817754.84511759283</v>
      </c>
      <c r="DF301" s="316">
        <v>817754.84511759283</v>
      </c>
      <c r="DG301" s="316">
        <v>817754.84511759283</v>
      </c>
      <c r="DH301" s="316">
        <v>817754.84511759283</v>
      </c>
      <c r="DI301" s="312">
        <v>817754.84511759295</v>
      </c>
      <c r="DJ301" s="104">
        <v>565782.0708333333</v>
      </c>
      <c r="DK301" s="105">
        <v>565782.0708333333</v>
      </c>
      <c r="DL301" s="105">
        <v>565782.0708333333</v>
      </c>
      <c r="DM301" s="105">
        <v>565782.0708333333</v>
      </c>
      <c r="DN301" s="105">
        <v>565782.0708333333</v>
      </c>
      <c r="DO301" s="105">
        <v>565782.0708333333</v>
      </c>
      <c r="DP301" s="105">
        <v>565782.0708333333</v>
      </c>
      <c r="DQ301" s="105">
        <v>565782.0708333333</v>
      </c>
      <c r="DR301" s="105">
        <v>565782.0708333333</v>
      </c>
      <c r="DS301" s="105">
        <v>565782.0708333333</v>
      </c>
      <c r="DT301" s="105">
        <v>565782.0708333333</v>
      </c>
      <c r="DU301" s="106">
        <v>565782.0708333333</v>
      </c>
      <c r="DV301" s="339"/>
      <c r="DW301" s="339"/>
      <c r="DX301" s="339"/>
      <c r="DY301" s="339"/>
      <c r="DZ301" s="339"/>
      <c r="EA301" s="339"/>
      <c r="EB301" s="339"/>
      <c r="EC301" s="339"/>
      <c r="ED301" s="339"/>
      <c r="EE301" s="339"/>
      <c r="EF301" s="339"/>
      <c r="EG301" s="339"/>
      <c r="EH301" s="339"/>
      <c r="EI301" s="339"/>
      <c r="EJ301" s="339"/>
      <c r="EK301" s="339"/>
      <c r="EL301" s="339"/>
      <c r="EM301" s="339"/>
      <c r="EN301" s="339"/>
      <c r="EO301" s="339"/>
      <c r="EP301" s="339"/>
      <c r="EQ301" s="339"/>
      <c r="ER301" s="339"/>
      <c r="ES301" s="339"/>
    </row>
    <row r="302" spans="1:174">
      <c r="D302" s="74" t="str">
        <f t="shared" si="57"/>
        <v>4162p</v>
      </c>
      <c r="E302" s="78" t="s">
        <v>198</v>
      </c>
      <c r="F302" s="104"/>
      <c r="G302" s="105"/>
      <c r="H302" s="105"/>
      <c r="I302" s="105"/>
      <c r="J302" s="105"/>
      <c r="K302" s="105"/>
      <c r="L302" s="105"/>
      <c r="M302" s="105"/>
      <c r="N302" s="105"/>
      <c r="O302" s="105"/>
      <c r="P302" s="105"/>
      <c r="Q302" s="106"/>
      <c r="R302" s="104"/>
      <c r="S302" s="105"/>
      <c r="T302" s="105"/>
      <c r="U302" s="105"/>
      <c r="V302" s="105"/>
      <c r="W302" s="105"/>
      <c r="X302" s="105"/>
      <c r="Y302" s="105"/>
      <c r="Z302" s="105"/>
      <c r="AA302" s="105"/>
      <c r="AB302" s="105"/>
      <c r="AC302" s="106"/>
      <c r="AD302" s="104"/>
      <c r="AE302" s="105"/>
      <c r="AF302" s="105"/>
      <c r="AG302" s="105"/>
      <c r="AH302" s="105"/>
      <c r="AI302" s="105"/>
      <c r="AJ302" s="105"/>
      <c r="AK302" s="105"/>
      <c r="AL302" s="105"/>
      <c r="AM302" s="105"/>
      <c r="AN302" s="105"/>
      <c r="AO302" s="106"/>
      <c r="AP302" s="104"/>
      <c r="AQ302" s="105"/>
      <c r="AR302" s="105"/>
      <c r="AS302" s="105"/>
      <c r="AT302" s="105"/>
      <c r="AU302" s="105"/>
      <c r="AV302" s="105"/>
      <c r="AW302" s="105"/>
      <c r="AX302" s="105"/>
      <c r="AY302" s="105"/>
      <c r="AZ302" s="105"/>
      <c r="BA302" s="106"/>
      <c r="BB302" s="104"/>
      <c r="BC302" s="105"/>
      <c r="BD302" s="105"/>
      <c r="BE302" s="105"/>
      <c r="BF302" s="105"/>
      <c r="BG302" s="105"/>
      <c r="BH302" s="105"/>
      <c r="BI302" s="105"/>
      <c r="BJ302" s="105"/>
      <c r="BK302" s="105"/>
      <c r="BL302" s="105"/>
      <c r="BM302" s="106"/>
      <c r="BN302" s="104"/>
      <c r="BO302" s="105"/>
      <c r="BP302" s="105"/>
      <c r="BQ302" s="105"/>
      <c r="BR302" s="105"/>
      <c r="BS302" s="105"/>
      <c r="BT302" s="105"/>
      <c r="BU302" s="105"/>
      <c r="BV302" s="105"/>
      <c r="BW302" s="105"/>
      <c r="BX302" s="105"/>
      <c r="BY302" s="106"/>
      <c r="BZ302" s="104"/>
      <c r="CA302" s="105"/>
      <c r="CB302" s="105"/>
      <c r="CC302" s="105"/>
      <c r="CD302" s="105"/>
      <c r="CE302" s="105"/>
      <c r="CF302" s="105"/>
      <c r="CG302" s="105"/>
      <c r="CH302" s="105"/>
      <c r="CI302" s="105"/>
      <c r="CJ302" s="105"/>
      <c r="CK302" s="105"/>
      <c r="CL302" s="104">
        <v>5368467.2749999994</v>
      </c>
      <c r="CM302" s="105">
        <v>5368467.2749999994</v>
      </c>
      <c r="CN302" s="105">
        <v>5368467.2749999994</v>
      </c>
      <c r="CO302" s="105">
        <v>5368467.2749999994</v>
      </c>
      <c r="CP302" s="105">
        <v>5368467.2749999994</v>
      </c>
      <c r="CQ302" s="105">
        <v>5368467.2749999994</v>
      </c>
      <c r="CR302" s="105">
        <v>5368467.2749999994</v>
      </c>
      <c r="CS302" s="105">
        <v>5368467.2749999994</v>
      </c>
      <c r="CT302" s="105">
        <v>5368467.2749999994</v>
      </c>
      <c r="CU302" s="105">
        <v>5368467.2749999994</v>
      </c>
      <c r="CV302" s="105">
        <v>5368467.2749999994</v>
      </c>
      <c r="CW302" s="106">
        <v>5368467.2749999994</v>
      </c>
      <c r="CX302" s="313">
        <v>5479358.6657157401</v>
      </c>
      <c r="CY302" s="316">
        <v>5479358.6657157401</v>
      </c>
      <c r="CZ302" s="316">
        <v>5479358.6657157401</v>
      </c>
      <c r="DA302" s="316">
        <v>5479358.6657157401</v>
      </c>
      <c r="DB302" s="316">
        <v>5479358.6657157401</v>
      </c>
      <c r="DC302" s="316">
        <v>5479358.6657157401</v>
      </c>
      <c r="DD302" s="316">
        <v>5479358.6657157401</v>
      </c>
      <c r="DE302" s="316">
        <v>5479358.6657157401</v>
      </c>
      <c r="DF302" s="316">
        <v>5479358.6657157401</v>
      </c>
      <c r="DG302" s="316">
        <v>5479358.6657157401</v>
      </c>
      <c r="DH302" s="316">
        <v>5479358.6657157401</v>
      </c>
      <c r="DI302" s="312">
        <v>5479358.6657157401</v>
      </c>
      <c r="DJ302" s="104">
        <v>5748041.5933333337</v>
      </c>
      <c r="DK302" s="105">
        <v>5748041.5933333337</v>
      </c>
      <c r="DL302" s="105">
        <v>5748041.5933333337</v>
      </c>
      <c r="DM302" s="105">
        <v>5748041.5933333337</v>
      </c>
      <c r="DN302" s="105">
        <v>5748041.5933333337</v>
      </c>
      <c r="DO302" s="105">
        <v>5748041.5933333337</v>
      </c>
      <c r="DP302" s="105">
        <v>5748041.5933333337</v>
      </c>
      <c r="DQ302" s="105">
        <v>5748041.5933333337</v>
      </c>
      <c r="DR302" s="105">
        <v>5748041.5933333337</v>
      </c>
      <c r="DS302" s="105">
        <v>5748041.5933333337</v>
      </c>
      <c r="DT302" s="105">
        <v>5748041.5933333337</v>
      </c>
      <c r="DU302" s="106">
        <v>5748041.5933333337</v>
      </c>
      <c r="DV302" s="339"/>
      <c r="DW302" s="339"/>
      <c r="DX302" s="339"/>
      <c r="DY302" s="339"/>
      <c r="DZ302" s="339"/>
      <c r="EA302" s="339"/>
      <c r="EB302" s="339"/>
      <c r="EC302" s="339"/>
      <c r="ED302" s="339"/>
      <c r="EE302" s="339"/>
      <c r="EF302" s="339"/>
      <c r="EG302" s="339"/>
      <c r="EH302" s="339"/>
      <c r="EI302" s="339"/>
      <c r="EJ302" s="339"/>
      <c r="EK302" s="339"/>
      <c r="EL302" s="339"/>
      <c r="EM302" s="339"/>
      <c r="EN302" s="339"/>
      <c r="EO302" s="339"/>
      <c r="EP302" s="339"/>
      <c r="EQ302" s="339"/>
      <c r="ER302" s="339"/>
      <c r="ES302" s="339"/>
    </row>
    <row r="303" spans="1:174" s="9" customFormat="1">
      <c r="A303" s="139"/>
      <c r="B303" s="139"/>
      <c r="C303" s="139">
        <v>417</v>
      </c>
      <c r="D303" s="139" t="str">
        <f t="shared" si="57"/>
        <v>417p</v>
      </c>
      <c r="E303" s="140" t="s">
        <v>200</v>
      </c>
      <c r="F303" s="141"/>
      <c r="G303" s="142"/>
      <c r="H303" s="142"/>
      <c r="I303" s="142"/>
      <c r="J303" s="142"/>
      <c r="K303" s="142"/>
      <c r="L303" s="142"/>
      <c r="M303" s="142"/>
      <c r="N303" s="142"/>
      <c r="O303" s="142"/>
      <c r="P303" s="142"/>
      <c r="Q303" s="143"/>
      <c r="R303" s="141"/>
      <c r="S303" s="142"/>
      <c r="T303" s="142"/>
      <c r="U303" s="142"/>
      <c r="V303" s="142"/>
      <c r="W303" s="142"/>
      <c r="X303" s="142"/>
      <c r="Y303" s="142"/>
      <c r="Z303" s="142"/>
      <c r="AA303" s="142"/>
      <c r="AB303" s="142"/>
      <c r="AC303" s="143"/>
      <c r="AD303" s="141"/>
      <c r="AE303" s="142"/>
      <c r="AF303" s="142"/>
      <c r="AG303" s="142"/>
      <c r="AH303" s="142"/>
      <c r="AI303" s="142"/>
      <c r="AJ303" s="142"/>
      <c r="AK303" s="142"/>
      <c r="AL303" s="142"/>
      <c r="AM303" s="142"/>
      <c r="AN303" s="142"/>
      <c r="AO303" s="143"/>
      <c r="AP303" s="141"/>
      <c r="AQ303" s="142"/>
      <c r="AR303" s="142"/>
      <c r="AS303" s="142"/>
      <c r="AT303" s="142"/>
      <c r="AU303" s="142"/>
      <c r="AV303" s="142"/>
      <c r="AW303" s="142"/>
      <c r="AX303" s="142"/>
      <c r="AY303" s="142"/>
      <c r="AZ303" s="142"/>
      <c r="BA303" s="143"/>
      <c r="BB303" s="141"/>
      <c r="BC303" s="142"/>
      <c r="BD303" s="142"/>
      <c r="BE303" s="142"/>
      <c r="BF303" s="142"/>
      <c r="BG303" s="142"/>
      <c r="BH303" s="142"/>
      <c r="BI303" s="142"/>
      <c r="BJ303" s="142"/>
      <c r="BK303" s="142"/>
      <c r="BL303" s="142"/>
      <c r="BM303" s="143"/>
      <c r="BN303" s="141"/>
      <c r="BO303" s="142"/>
      <c r="BP303" s="142"/>
      <c r="BQ303" s="142"/>
      <c r="BR303" s="142"/>
      <c r="BS303" s="142"/>
      <c r="BT303" s="142"/>
      <c r="BU303" s="142"/>
      <c r="BV303" s="142"/>
      <c r="BW303" s="142"/>
      <c r="BX303" s="142"/>
      <c r="BY303" s="143"/>
      <c r="BZ303" s="141"/>
      <c r="CA303" s="142"/>
      <c r="CB303" s="142"/>
      <c r="CC303" s="142"/>
      <c r="CD303" s="142"/>
      <c r="CE303" s="142"/>
      <c r="CF303" s="142"/>
      <c r="CG303" s="142"/>
      <c r="CH303" s="142"/>
      <c r="CI303" s="142"/>
      <c r="CJ303" s="142"/>
      <c r="CK303" s="142"/>
      <c r="CL303" s="141">
        <f t="shared" ref="CL303:CX303" si="58">+SUM(CL304:CL306)</f>
        <v>656311.6166666667</v>
      </c>
      <c r="CM303" s="142">
        <f t="shared" si="58"/>
        <v>656311.6166666667</v>
      </c>
      <c r="CN303" s="142">
        <f t="shared" si="58"/>
        <v>656311.6166666667</v>
      </c>
      <c r="CO303" s="142">
        <f t="shared" si="58"/>
        <v>656311.6166666667</v>
      </c>
      <c r="CP303" s="142">
        <f t="shared" si="58"/>
        <v>656311.6166666667</v>
      </c>
      <c r="CQ303" s="142">
        <f t="shared" si="58"/>
        <v>656311.6166666667</v>
      </c>
      <c r="CR303" s="142">
        <f t="shared" si="58"/>
        <v>656311.6166666667</v>
      </c>
      <c r="CS303" s="142">
        <f t="shared" si="58"/>
        <v>656311.6166666667</v>
      </c>
      <c r="CT303" s="142">
        <f t="shared" si="58"/>
        <v>656311.6166666667</v>
      </c>
      <c r="CU303" s="142">
        <f t="shared" si="58"/>
        <v>656311.6166666667</v>
      </c>
      <c r="CV303" s="142">
        <f t="shared" si="58"/>
        <v>656311.6166666667</v>
      </c>
      <c r="CW303" s="143">
        <f t="shared" si="58"/>
        <v>656311.6166666667</v>
      </c>
      <c r="CX303" s="314">
        <f t="shared" si="58"/>
        <v>678983.51166666672</v>
      </c>
      <c r="CY303" s="317">
        <f t="shared" ref="CY303:DI303" si="59">+SUM(CY304:CY306)</f>
        <v>678983.51166666672</v>
      </c>
      <c r="CZ303" s="317">
        <f t="shared" si="59"/>
        <v>678983.51166666672</v>
      </c>
      <c r="DA303" s="317">
        <f t="shared" si="59"/>
        <v>678983.51166666672</v>
      </c>
      <c r="DB303" s="317">
        <f t="shared" si="59"/>
        <v>678983.51166666672</v>
      </c>
      <c r="DC303" s="317">
        <f t="shared" si="59"/>
        <v>678983.51166666672</v>
      </c>
      <c r="DD303" s="317">
        <f t="shared" si="59"/>
        <v>678983.51166666672</v>
      </c>
      <c r="DE303" s="317">
        <f t="shared" si="59"/>
        <v>678983.51166666672</v>
      </c>
      <c r="DF303" s="317">
        <f t="shared" si="59"/>
        <v>678983.51166666672</v>
      </c>
      <c r="DG303" s="317">
        <f t="shared" si="59"/>
        <v>678983.51166666672</v>
      </c>
      <c r="DH303" s="317">
        <f t="shared" si="59"/>
        <v>678983.51166666672</v>
      </c>
      <c r="DI303" s="315">
        <f t="shared" si="59"/>
        <v>678983.51166666672</v>
      </c>
      <c r="DJ303" s="141">
        <f>+SUM(DJ304:DJ306)</f>
        <v>693996.7074999999</v>
      </c>
      <c r="DK303" s="142">
        <f t="shared" ref="DK303:DU303" si="60">+SUM(DK304:DK306)</f>
        <v>693996.7074999999</v>
      </c>
      <c r="DL303" s="142">
        <f t="shared" si="60"/>
        <v>693996.7074999999</v>
      </c>
      <c r="DM303" s="142">
        <f t="shared" si="60"/>
        <v>693996.7074999999</v>
      </c>
      <c r="DN303" s="142">
        <f t="shared" si="60"/>
        <v>693996.7074999999</v>
      </c>
      <c r="DO303" s="142">
        <f t="shared" si="60"/>
        <v>693996.7074999999</v>
      </c>
      <c r="DP303" s="142">
        <f t="shared" si="60"/>
        <v>693996.7074999999</v>
      </c>
      <c r="DQ303" s="142">
        <f t="shared" si="60"/>
        <v>693996.7074999999</v>
      </c>
      <c r="DR303" s="142">
        <f t="shared" si="60"/>
        <v>693996.7074999999</v>
      </c>
      <c r="DS303" s="142">
        <f t="shared" si="60"/>
        <v>693996.7074999999</v>
      </c>
      <c r="DT303" s="142">
        <f t="shared" si="60"/>
        <v>693996.7074999999</v>
      </c>
      <c r="DU303" s="143">
        <f t="shared" si="60"/>
        <v>693996.7074999999</v>
      </c>
      <c r="DV303" s="340">
        <v>677038.21083333332</v>
      </c>
      <c r="DW303" s="340">
        <v>677038.21083333332</v>
      </c>
      <c r="DX303" s="340">
        <v>677038.21083333332</v>
      </c>
      <c r="DY303" s="340">
        <v>677038.21083333332</v>
      </c>
      <c r="DZ303" s="340">
        <v>677038.21083333332</v>
      </c>
      <c r="EA303" s="340">
        <v>677038.21083333332</v>
      </c>
      <c r="EB303" s="340">
        <v>677038.21083333332</v>
      </c>
      <c r="EC303" s="340">
        <v>677038.21083333332</v>
      </c>
      <c r="ED303" s="340">
        <v>677038.21083333332</v>
      </c>
      <c r="EE303" s="340">
        <v>677038.21083333332</v>
      </c>
      <c r="EF303" s="340">
        <v>677038.21083333332</v>
      </c>
      <c r="EG303" s="340">
        <v>677038.21083333332</v>
      </c>
      <c r="EH303" s="340">
        <v>776981.62666666659</v>
      </c>
      <c r="EI303" s="340">
        <v>776981.62666666659</v>
      </c>
      <c r="EJ303" s="340">
        <v>776981.62666666659</v>
      </c>
      <c r="EK303" s="340">
        <v>776981.62666666659</v>
      </c>
      <c r="EL303" s="340">
        <v>776981.62666666659</v>
      </c>
      <c r="EM303" s="340">
        <v>776981.62666666659</v>
      </c>
      <c r="EN303" s="340">
        <v>776981.62666666659</v>
      </c>
      <c r="EO303" s="340">
        <v>776981.62666666659</v>
      </c>
      <c r="EP303" s="340">
        <v>776981.62666666659</v>
      </c>
      <c r="EQ303" s="340">
        <v>776981.62666666659</v>
      </c>
      <c r="ER303" s="340">
        <v>776981.62666666659</v>
      </c>
      <c r="ES303" s="340">
        <v>776981.62666666659</v>
      </c>
      <c r="ET303" s="403">
        <v>800010.93333333347</v>
      </c>
      <c r="EU303" s="403">
        <v>800010.93333333347</v>
      </c>
      <c r="EV303" s="403">
        <v>800010.93333333347</v>
      </c>
      <c r="EW303" s="403">
        <v>800010.93333333347</v>
      </c>
      <c r="EX303" s="403">
        <v>800010.93333333347</v>
      </c>
      <c r="EY303" s="403">
        <v>800010.93333333347</v>
      </c>
      <c r="EZ303" s="403">
        <v>800010.93333333347</v>
      </c>
      <c r="FA303" s="403">
        <v>800010.93333333347</v>
      </c>
      <c r="FB303" s="403">
        <v>986109.29833333322</v>
      </c>
      <c r="FC303" s="403">
        <v>986109.29833333322</v>
      </c>
      <c r="FD303" s="403">
        <v>986109.29833333322</v>
      </c>
      <c r="FE303" s="403">
        <v>986109.29833333322</v>
      </c>
      <c r="FF303" s="403">
        <v>832820.39</v>
      </c>
      <c r="FG303" s="403">
        <v>780840.39</v>
      </c>
      <c r="FH303" s="403">
        <v>793807.47</v>
      </c>
      <c r="FI303" s="403">
        <v>776070.39</v>
      </c>
      <c r="FJ303" s="403">
        <v>793070.39</v>
      </c>
      <c r="FK303" s="403">
        <v>826070.39</v>
      </c>
      <c r="FL303" s="403">
        <v>846570.39</v>
      </c>
      <c r="FM303" s="403">
        <v>846570.39</v>
      </c>
      <c r="FN303" s="403">
        <v>826570.39</v>
      </c>
      <c r="FO303" s="403">
        <v>826570.39</v>
      </c>
      <c r="FP303" s="403">
        <v>826570.39</v>
      </c>
      <c r="FQ303" s="403">
        <v>845570.39</v>
      </c>
      <c r="FR303" s="403">
        <v>9821101.7599999998</v>
      </c>
    </row>
    <row r="304" spans="1:174">
      <c r="D304" s="74" t="str">
        <f t="shared" si="57"/>
        <v>4171p</v>
      </c>
      <c r="E304" s="78" t="s">
        <v>202</v>
      </c>
      <c r="F304" s="104"/>
      <c r="G304" s="105"/>
      <c r="H304" s="105"/>
      <c r="I304" s="105"/>
      <c r="J304" s="105"/>
      <c r="K304" s="105"/>
      <c r="L304" s="105"/>
      <c r="M304" s="105"/>
      <c r="N304" s="105"/>
      <c r="O304" s="105"/>
      <c r="P304" s="105"/>
      <c r="Q304" s="106"/>
      <c r="R304" s="104"/>
      <c r="S304" s="105"/>
      <c r="T304" s="105"/>
      <c r="U304" s="105"/>
      <c r="V304" s="105"/>
      <c r="W304" s="105"/>
      <c r="X304" s="105"/>
      <c r="Y304" s="105"/>
      <c r="Z304" s="105"/>
      <c r="AA304" s="105"/>
      <c r="AB304" s="105"/>
      <c r="AC304" s="106"/>
      <c r="AD304" s="104"/>
      <c r="AE304" s="105"/>
      <c r="AF304" s="105"/>
      <c r="AG304" s="105"/>
      <c r="AH304" s="105"/>
      <c r="AI304" s="105"/>
      <c r="AJ304" s="105"/>
      <c r="AK304" s="105"/>
      <c r="AL304" s="105"/>
      <c r="AM304" s="105"/>
      <c r="AN304" s="105"/>
      <c r="AO304" s="106"/>
      <c r="AP304" s="104"/>
      <c r="AQ304" s="105"/>
      <c r="AR304" s="105"/>
      <c r="AS304" s="105"/>
      <c r="AT304" s="105"/>
      <c r="AU304" s="105"/>
      <c r="AV304" s="105"/>
      <c r="AW304" s="105"/>
      <c r="AX304" s="105"/>
      <c r="AY304" s="105"/>
      <c r="AZ304" s="105"/>
      <c r="BA304" s="106"/>
      <c r="BB304" s="104"/>
      <c r="BC304" s="105"/>
      <c r="BD304" s="105"/>
      <c r="BE304" s="105"/>
      <c r="BF304" s="105"/>
      <c r="BG304" s="105"/>
      <c r="BH304" s="105"/>
      <c r="BI304" s="105"/>
      <c r="BJ304" s="105"/>
      <c r="BK304" s="105"/>
      <c r="BL304" s="105"/>
      <c r="BM304" s="106"/>
      <c r="BN304" s="104"/>
      <c r="BO304" s="105"/>
      <c r="BP304" s="105"/>
      <c r="BQ304" s="105"/>
      <c r="BR304" s="105"/>
      <c r="BS304" s="105"/>
      <c r="BT304" s="105"/>
      <c r="BU304" s="105"/>
      <c r="BV304" s="105"/>
      <c r="BW304" s="105"/>
      <c r="BX304" s="105"/>
      <c r="BY304" s="106"/>
      <c r="BZ304" s="104"/>
      <c r="CA304" s="105"/>
      <c r="CB304" s="105"/>
      <c r="CC304" s="105"/>
      <c r="CD304" s="105"/>
      <c r="CE304" s="105"/>
      <c r="CF304" s="105"/>
      <c r="CG304" s="105"/>
      <c r="CH304" s="105"/>
      <c r="CI304" s="105"/>
      <c r="CJ304" s="105"/>
      <c r="CK304" s="105"/>
      <c r="CL304" s="104">
        <v>643456.61</v>
      </c>
      <c r="CM304" s="105">
        <v>643456.61</v>
      </c>
      <c r="CN304" s="105">
        <v>643456.61</v>
      </c>
      <c r="CO304" s="105">
        <v>643456.61</v>
      </c>
      <c r="CP304" s="105">
        <v>643456.61</v>
      </c>
      <c r="CQ304" s="105">
        <v>643456.61</v>
      </c>
      <c r="CR304" s="105">
        <v>643456.61</v>
      </c>
      <c r="CS304" s="105">
        <v>643456.61</v>
      </c>
      <c r="CT304" s="105">
        <v>643456.61</v>
      </c>
      <c r="CU304" s="105">
        <v>643456.61</v>
      </c>
      <c r="CV304" s="105">
        <v>643456.61</v>
      </c>
      <c r="CW304" s="106">
        <v>643456.61</v>
      </c>
      <c r="CX304" s="313">
        <v>626458.00631098787</v>
      </c>
      <c r="CY304" s="316">
        <v>626458.00631098787</v>
      </c>
      <c r="CZ304" s="316">
        <v>626458.00631098787</v>
      </c>
      <c r="DA304" s="316">
        <v>626458.00631098787</v>
      </c>
      <c r="DB304" s="316">
        <v>626458.00631098787</v>
      </c>
      <c r="DC304" s="316">
        <v>626458.00631098787</v>
      </c>
      <c r="DD304" s="316">
        <v>626458.00631098787</v>
      </c>
      <c r="DE304" s="316">
        <v>626458.00631098787</v>
      </c>
      <c r="DF304" s="316">
        <v>626458.00631098787</v>
      </c>
      <c r="DG304" s="316">
        <v>626458.00631098787</v>
      </c>
      <c r="DH304" s="316">
        <v>626458.00631098787</v>
      </c>
      <c r="DI304" s="312">
        <v>626458.00631098787</v>
      </c>
      <c r="DJ304" s="104">
        <v>647268.37416666665</v>
      </c>
      <c r="DK304" s="105">
        <v>647268.37416666665</v>
      </c>
      <c r="DL304" s="105">
        <v>647268.37416666665</v>
      </c>
      <c r="DM304" s="105">
        <v>647268.37416666665</v>
      </c>
      <c r="DN304" s="105">
        <v>647268.37416666665</v>
      </c>
      <c r="DO304" s="105">
        <v>647268.37416666665</v>
      </c>
      <c r="DP304" s="105">
        <v>647268.37416666665</v>
      </c>
      <c r="DQ304" s="105">
        <v>647268.37416666665</v>
      </c>
      <c r="DR304" s="105">
        <v>647268.37416666665</v>
      </c>
      <c r="DS304" s="105">
        <v>647268.37416666665</v>
      </c>
      <c r="DT304" s="105">
        <v>647268.37416666665</v>
      </c>
      <c r="DU304" s="106">
        <v>647268.37416666665</v>
      </c>
      <c r="DV304" s="339"/>
      <c r="DW304" s="339"/>
      <c r="DX304" s="339"/>
      <c r="DY304" s="339"/>
      <c r="DZ304" s="339"/>
      <c r="EA304" s="339"/>
      <c r="EB304" s="339"/>
      <c r="EC304" s="339"/>
      <c r="ED304" s="339"/>
      <c r="EE304" s="339"/>
      <c r="EF304" s="339"/>
      <c r="EG304" s="339"/>
      <c r="EH304" s="339"/>
      <c r="EI304" s="337"/>
      <c r="EJ304" s="337"/>
      <c r="EK304" s="337"/>
      <c r="EL304" s="337"/>
      <c r="EM304" s="337"/>
      <c r="EN304" s="337"/>
      <c r="EO304" s="337"/>
      <c r="EP304" s="337"/>
      <c r="EQ304" s="337"/>
      <c r="ER304" s="337"/>
      <c r="ES304" s="337"/>
    </row>
    <row r="305" spans="1:174">
      <c r="D305" s="74" t="str">
        <f t="shared" si="57"/>
        <v>4172p</v>
      </c>
      <c r="E305" s="78" t="s">
        <v>204</v>
      </c>
      <c r="F305" s="104"/>
      <c r="G305" s="105"/>
      <c r="H305" s="105"/>
      <c r="I305" s="105"/>
      <c r="J305" s="105"/>
      <c r="K305" s="105"/>
      <c r="L305" s="105"/>
      <c r="M305" s="105"/>
      <c r="N305" s="105"/>
      <c r="O305" s="105"/>
      <c r="P305" s="105"/>
      <c r="Q305" s="106"/>
      <c r="R305" s="104"/>
      <c r="S305" s="105"/>
      <c r="T305" s="105"/>
      <c r="U305" s="105"/>
      <c r="V305" s="105"/>
      <c r="W305" s="105"/>
      <c r="X305" s="105"/>
      <c r="Y305" s="105"/>
      <c r="Z305" s="105"/>
      <c r="AA305" s="105"/>
      <c r="AB305" s="105"/>
      <c r="AC305" s="106"/>
      <c r="AD305" s="104"/>
      <c r="AE305" s="105"/>
      <c r="AF305" s="105"/>
      <c r="AG305" s="105"/>
      <c r="AH305" s="105"/>
      <c r="AI305" s="105"/>
      <c r="AJ305" s="105"/>
      <c r="AK305" s="105"/>
      <c r="AL305" s="105"/>
      <c r="AM305" s="105"/>
      <c r="AN305" s="105"/>
      <c r="AO305" s="106"/>
      <c r="AP305" s="104"/>
      <c r="AQ305" s="105"/>
      <c r="AR305" s="105"/>
      <c r="AS305" s="105"/>
      <c r="AT305" s="105"/>
      <c r="AU305" s="105"/>
      <c r="AV305" s="105"/>
      <c r="AW305" s="105"/>
      <c r="AX305" s="105"/>
      <c r="AY305" s="105"/>
      <c r="AZ305" s="105"/>
      <c r="BA305" s="106"/>
      <c r="BB305" s="104"/>
      <c r="BC305" s="105"/>
      <c r="BD305" s="105"/>
      <c r="BE305" s="105"/>
      <c r="BF305" s="105"/>
      <c r="BG305" s="105"/>
      <c r="BH305" s="105"/>
      <c r="BI305" s="105"/>
      <c r="BJ305" s="105"/>
      <c r="BK305" s="105"/>
      <c r="BL305" s="105"/>
      <c r="BM305" s="106"/>
      <c r="BN305" s="104"/>
      <c r="BO305" s="105"/>
      <c r="BP305" s="105"/>
      <c r="BQ305" s="105"/>
      <c r="BR305" s="105"/>
      <c r="BS305" s="105"/>
      <c r="BT305" s="105"/>
      <c r="BU305" s="105"/>
      <c r="BV305" s="105"/>
      <c r="BW305" s="105"/>
      <c r="BX305" s="105"/>
      <c r="BY305" s="106"/>
      <c r="BZ305" s="104"/>
      <c r="CA305" s="105"/>
      <c r="CB305" s="105"/>
      <c r="CC305" s="105"/>
      <c r="CD305" s="105"/>
      <c r="CE305" s="105"/>
      <c r="CF305" s="105"/>
      <c r="CG305" s="105"/>
      <c r="CH305" s="105"/>
      <c r="CI305" s="105"/>
      <c r="CJ305" s="105"/>
      <c r="CK305" s="105"/>
      <c r="CL305" s="104">
        <v>11805.006666666666</v>
      </c>
      <c r="CM305" s="105">
        <v>11805.006666666666</v>
      </c>
      <c r="CN305" s="105">
        <v>11805.006666666666</v>
      </c>
      <c r="CO305" s="105">
        <v>11805.006666666666</v>
      </c>
      <c r="CP305" s="105">
        <v>11805.006666666666</v>
      </c>
      <c r="CQ305" s="105">
        <v>11805.006666666666</v>
      </c>
      <c r="CR305" s="105">
        <v>11805.006666666666</v>
      </c>
      <c r="CS305" s="105">
        <v>11805.006666666666</v>
      </c>
      <c r="CT305" s="105">
        <v>11805.006666666666</v>
      </c>
      <c r="CU305" s="105">
        <v>11805.006666666666</v>
      </c>
      <c r="CV305" s="105">
        <v>11805.006666666666</v>
      </c>
      <c r="CW305" s="106">
        <v>11805.006666666666</v>
      </c>
      <c r="CX305" s="313">
        <v>51229.481959962628</v>
      </c>
      <c r="CY305" s="316">
        <v>51229.481959962628</v>
      </c>
      <c r="CZ305" s="316">
        <v>51229.481959962628</v>
      </c>
      <c r="DA305" s="316">
        <v>51229.481959962628</v>
      </c>
      <c r="DB305" s="316">
        <v>51229.481959962628</v>
      </c>
      <c r="DC305" s="316">
        <v>51229.481959962628</v>
      </c>
      <c r="DD305" s="316">
        <v>51229.481959962628</v>
      </c>
      <c r="DE305" s="316">
        <v>51229.481959962628</v>
      </c>
      <c r="DF305" s="316">
        <v>51229.481959962628</v>
      </c>
      <c r="DG305" s="316">
        <v>51229.481959962628</v>
      </c>
      <c r="DH305" s="316">
        <v>51229.481959962628</v>
      </c>
      <c r="DI305" s="312">
        <v>51229.481959962628</v>
      </c>
      <c r="DJ305" s="104">
        <v>45511.666666666664</v>
      </c>
      <c r="DK305" s="105">
        <v>45511.666666666664</v>
      </c>
      <c r="DL305" s="105">
        <v>45511.666666666664</v>
      </c>
      <c r="DM305" s="105">
        <v>45511.666666666664</v>
      </c>
      <c r="DN305" s="105">
        <v>45511.666666666664</v>
      </c>
      <c r="DO305" s="105">
        <v>45511.666666666664</v>
      </c>
      <c r="DP305" s="105">
        <v>45511.666666666664</v>
      </c>
      <c r="DQ305" s="105">
        <v>45511.666666666664</v>
      </c>
      <c r="DR305" s="105">
        <v>45511.666666666664</v>
      </c>
      <c r="DS305" s="105">
        <v>45511.666666666664</v>
      </c>
      <c r="DT305" s="105">
        <v>45511.666666666664</v>
      </c>
      <c r="DU305" s="106">
        <v>45511.666666666664</v>
      </c>
      <c r="DV305" s="339"/>
      <c r="DW305" s="339"/>
      <c r="DX305" s="339"/>
      <c r="DY305" s="339"/>
      <c r="DZ305" s="339"/>
      <c r="EA305" s="339"/>
      <c r="EB305" s="339"/>
      <c r="EC305" s="339"/>
      <c r="ED305" s="339"/>
      <c r="EE305" s="339"/>
      <c r="EF305" s="339"/>
      <c r="EG305" s="339"/>
      <c r="EH305" s="339"/>
      <c r="EI305" s="337"/>
      <c r="EJ305" s="337"/>
      <c r="EK305" s="337"/>
      <c r="EL305" s="337"/>
      <c r="EM305" s="337"/>
      <c r="EN305" s="337"/>
      <c r="EO305" s="337"/>
      <c r="EP305" s="337"/>
      <c r="EQ305" s="337"/>
      <c r="ER305" s="337"/>
      <c r="ES305" s="337"/>
    </row>
    <row r="306" spans="1:174">
      <c r="D306" s="74" t="str">
        <f t="shared" si="57"/>
        <v>4173p</v>
      </c>
      <c r="E306" s="78" t="s">
        <v>206</v>
      </c>
      <c r="F306" s="104"/>
      <c r="G306" s="105"/>
      <c r="H306" s="105"/>
      <c r="I306" s="105"/>
      <c r="J306" s="105"/>
      <c r="K306" s="105"/>
      <c r="L306" s="105"/>
      <c r="M306" s="105"/>
      <c r="N306" s="105"/>
      <c r="O306" s="105"/>
      <c r="P306" s="105"/>
      <c r="Q306" s="106"/>
      <c r="R306" s="104"/>
      <c r="S306" s="105"/>
      <c r="T306" s="105"/>
      <c r="U306" s="105"/>
      <c r="V306" s="105"/>
      <c r="W306" s="105"/>
      <c r="X306" s="105"/>
      <c r="Y306" s="105"/>
      <c r="Z306" s="105"/>
      <c r="AA306" s="105"/>
      <c r="AB306" s="105"/>
      <c r="AC306" s="106"/>
      <c r="AD306" s="104"/>
      <c r="AE306" s="105"/>
      <c r="AF306" s="105"/>
      <c r="AG306" s="105"/>
      <c r="AH306" s="105"/>
      <c r="AI306" s="105"/>
      <c r="AJ306" s="105"/>
      <c r="AK306" s="105"/>
      <c r="AL306" s="105"/>
      <c r="AM306" s="105"/>
      <c r="AN306" s="105"/>
      <c r="AO306" s="106"/>
      <c r="AP306" s="104"/>
      <c r="AQ306" s="105"/>
      <c r="AR306" s="105"/>
      <c r="AS306" s="105"/>
      <c r="AT306" s="105"/>
      <c r="AU306" s="105"/>
      <c r="AV306" s="105"/>
      <c r="AW306" s="105"/>
      <c r="AX306" s="105"/>
      <c r="AY306" s="105"/>
      <c r="AZ306" s="105"/>
      <c r="BA306" s="106"/>
      <c r="BB306" s="104"/>
      <c r="BC306" s="105"/>
      <c r="BD306" s="105"/>
      <c r="BE306" s="105"/>
      <c r="BF306" s="105"/>
      <c r="BG306" s="105"/>
      <c r="BH306" s="105"/>
      <c r="BI306" s="105"/>
      <c r="BJ306" s="105"/>
      <c r="BK306" s="105"/>
      <c r="BL306" s="105"/>
      <c r="BM306" s="106"/>
      <c r="BN306" s="104"/>
      <c r="BO306" s="105"/>
      <c r="BP306" s="105"/>
      <c r="BQ306" s="105"/>
      <c r="BR306" s="105"/>
      <c r="BS306" s="105"/>
      <c r="BT306" s="105"/>
      <c r="BU306" s="105"/>
      <c r="BV306" s="105"/>
      <c r="BW306" s="105"/>
      <c r="BX306" s="105"/>
      <c r="BY306" s="106"/>
      <c r="BZ306" s="104"/>
      <c r="CA306" s="105"/>
      <c r="CB306" s="105"/>
      <c r="CC306" s="105"/>
      <c r="CD306" s="105"/>
      <c r="CE306" s="105"/>
      <c r="CF306" s="105"/>
      <c r="CG306" s="105"/>
      <c r="CH306" s="105"/>
      <c r="CI306" s="105"/>
      <c r="CJ306" s="105"/>
      <c r="CK306" s="105"/>
      <c r="CL306" s="104">
        <v>1050</v>
      </c>
      <c r="CM306" s="105">
        <v>1050</v>
      </c>
      <c r="CN306" s="105">
        <v>1050</v>
      </c>
      <c r="CO306" s="105">
        <v>1050</v>
      </c>
      <c r="CP306" s="105">
        <v>1050</v>
      </c>
      <c r="CQ306" s="105">
        <v>1050</v>
      </c>
      <c r="CR306" s="105">
        <v>1050</v>
      </c>
      <c r="CS306" s="105">
        <v>1050</v>
      </c>
      <c r="CT306" s="105">
        <v>1050</v>
      </c>
      <c r="CU306" s="105">
        <v>1050</v>
      </c>
      <c r="CV306" s="105">
        <v>1050</v>
      </c>
      <c r="CW306" s="106">
        <v>1050</v>
      </c>
      <c r="CX306" s="313">
        <v>1296.0233957162704</v>
      </c>
      <c r="CY306" s="316">
        <v>1296.0233957162704</v>
      </c>
      <c r="CZ306" s="316">
        <v>1296.0233957162704</v>
      </c>
      <c r="DA306" s="316">
        <v>1296.0233957162704</v>
      </c>
      <c r="DB306" s="316">
        <v>1296.0233957162704</v>
      </c>
      <c r="DC306" s="316">
        <v>1296.0233957162704</v>
      </c>
      <c r="DD306" s="316">
        <v>1296.0233957162704</v>
      </c>
      <c r="DE306" s="316">
        <v>1296.0233957162704</v>
      </c>
      <c r="DF306" s="316">
        <v>1296.0233957162704</v>
      </c>
      <c r="DG306" s="316">
        <v>1296.0233957162704</v>
      </c>
      <c r="DH306" s="316">
        <v>1296.0233957162704</v>
      </c>
      <c r="DI306" s="312">
        <v>1296.0233957162704</v>
      </c>
      <c r="DJ306" s="104">
        <v>1216.6666666666667</v>
      </c>
      <c r="DK306" s="105">
        <v>1216.6666666666667</v>
      </c>
      <c r="DL306" s="105">
        <v>1216.6666666666667</v>
      </c>
      <c r="DM306" s="105">
        <v>1216.6666666666667</v>
      </c>
      <c r="DN306" s="105">
        <v>1216.6666666666667</v>
      </c>
      <c r="DO306" s="105">
        <v>1216.6666666666667</v>
      </c>
      <c r="DP306" s="105">
        <v>1216.6666666666667</v>
      </c>
      <c r="DQ306" s="105">
        <v>1216.6666666666667</v>
      </c>
      <c r="DR306" s="105">
        <v>1216.6666666666667</v>
      </c>
      <c r="DS306" s="105">
        <v>1216.6666666666667</v>
      </c>
      <c r="DT306" s="105">
        <v>1216.6666666666667</v>
      </c>
      <c r="DU306" s="106">
        <v>1216.6666666666667</v>
      </c>
      <c r="DV306" s="339"/>
      <c r="DW306" s="339"/>
      <c r="DX306" s="339"/>
      <c r="DY306" s="339"/>
      <c r="DZ306" s="339"/>
      <c r="EA306" s="339"/>
      <c r="EB306" s="339"/>
      <c r="EC306" s="339"/>
      <c r="ED306" s="339"/>
      <c r="EE306" s="339"/>
      <c r="EF306" s="339"/>
      <c r="EG306" s="339"/>
      <c r="EH306" s="339"/>
      <c r="EI306" s="337"/>
      <c r="EJ306" s="337"/>
      <c r="EK306" s="337"/>
      <c r="EL306" s="337"/>
      <c r="EM306" s="337"/>
      <c r="EN306" s="337"/>
      <c r="EO306" s="337"/>
      <c r="EP306" s="337"/>
      <c r="EQ306" s="337"/>
      <c r="ER306" s="337"/>
      <c r="ES306" s="337"/>
    </row>
    <row r="307" spans="1:174" s="9" customFormat="1">
      <c r="A307" s="139"/>
      <c r="B307" s="139"/>
      <c r="C307" s="139">
        <v>418</v>
      </c>
      <c r="D307" s="139" t="str">
        <f t="shared" si="57"/>
        <v>418p</v>
      </c>
      <c r="E307" s="140" t="s">
        <v>208</v>
      </c>
      <c r="F307" s="141"/>
      <c r="G307" s="142"/>
      <c r="H307" s="142"/>
      <c r="I307" s="142"/>
      <c r="J307" s="142"/>
      <c r="K307" s="142"/>
      <c r="L307" s="142"/>
      <c r="M307" s="142"/>
      <c r="N307" s="142"/>
      <c r="O307" s="142"/>
      <c r="P307" s="142"/>
      <c r="Q307" s="143"/>
      <c r="R307" s="141"/>
      <c r="S307" s="142"/>
      <c r="T307" s="142"/>
      <c r="U307" s="142"/>
      <c r="V307" s="142"/>
      <c r="W307" s="142"/>
      <c r="X307" s="142"/>
      <c r="Y307" s="142"/>
      <c r="Z307" s="142"/>
      <c r="AA307" s="142"/>
      <c r="AB307" s="142"/>
      <c r="AC307" s="143"/>
      <c r="AD307" s="141"/>
      <c r="AE307" s="142"/>
      <c r="AF307" s="142"/>
      <c r="AG307" s="142"/>
      <c r="AH307" s="142"/>
      <c r="AI307" s="142"/>
      <c r="AJ307" s="142"/>
      <c r="AK307" s="142"/>
      <c r="AL307" s="142"/>
      <c r="AM307" s="142"/>
      <c r="AN307" s="142"/>
      <c r="AO307" s="143"/>
      <c r="AP307" s="141"/>
      <c r="AQ307" s="142"/>
      <c r="AR307" s="142"/>
      <c r="AS307" s="142"/>
      <c r="AT307" s="142"/>
      <c r="AU307" s="142"/>
      <c r="AV307" s="142"/>
      <c r="AW307" s="142"/>
      <c r="AX307" s="142"/>
      <c r="AY307" s="142"/>
      <c r="AZ307" s="142"/>
      <c r="BA307" s="143"/>
      <c r="BB307" s="141"/>
      <c r="BC307" s="142"/>
      <c r="BD307" s="142"/>
      <c r="BE307" s="142"/>
      <c r="BF307" s="142"/>
      <c r="BG307" s="142"/>
      <c r="BH307" s="142"/>
      <c r="BI307" s="142"/>
      <c r="BJ307" s="142"/>
      <c r="BK307" s="142"/>
      <c r="BL307" s="142"/>
      <c r="BM307" s="143"/>
      <c r="BN307" s="141"/>
      <c r="BO307" s="142"/>
      <c r="BP307" s="142"/>
      <c r="BQ307" s="142"/>
      <c r="BR307" s="142"/>
      <c r="BS307" s="142"/>
      <c r="BT307" s="142"/>
      <c r="BU307" s="142"/>
      <c r="BV307" s="142"/>
      <c r="BW307" s="142"/>
      <c r="BX307" s="142"/>
      <c r="BY307" s="143"/>
      <c r="BZ307" s="141"/>
      <c r="CA307" s="142"/>
      <c r="CB307" s="142"/>
      <c r="CC307" s="142"/>
      <c r="CD307" s="142"/>
      <c r="CE307" s="142"/>
      <c r="CF307" s="142"/>
      <c r="CG307" s="142"/>
      <c r="CH307" s="142"/>
      <c r="CI307" s="142"/>
      <c r="CJ307" s="142"/>
      <c r="CK307" s="142"/>
      <c r="CL307" s="141">
        <f t="shared" ref="CL307:CX307" si="61">+SUM(CL308:CL310)</f>
        <v>1185833.3333333333</v>
      </c>
      <c r="CM307" s="142">
        <f t="shared" si="61"/>
        <v>1185833.3333333333</v>
      </c>
      <c r="CN307" s="142">
        <f t="shared" si="61"/>
        <v>1185833.3333333333</v>
      </c>
      <c r="CO307" s="142">
        <f t="shared" si="61"/>
        <v>1185833.3333333333</v>
      </c>
      <c r="CP307" s="142">
        <f t="shared" si="61"/>
        <v>1185833.3333333333</v>
      </c>
      <c r="CQ307" s="142">
        <f t="shared" si="61"/>
        <v>1185833.3333333333</v>
      </c>
      <c r="CR307" s="142">
        <f t="shared" si="61"/>
        <v>1185833.3333333333</v>
      </c>
      <c r="CS307" s="142">
        <f t="shared" si="61"/>
        <v>1185833.3333333333</v>
      </c>
      <c r="CT307" s="142">
        <f t="shared" si="61"/>
        <v>1185833.3333333333</v>
      </c>
      <c r="CU307" s="142">
        <f t="shared" si="61"/>
        <v>1185833.3333333333</v>
      </c>
      <c r="CV307" s="142">
        <f t="shared" si="61"/>
        <v>1185833.3333333333</v>
      </c>
      <c r="CW307" s="143">
        <f t="shared" si="61"/>
        <v>1185833.3333333333</v>
      </c>
      <c r="CX307" s="314">
        <f t="shared" si="61"/>
        <v>1572883.3333333333</v>
      </c>
      <c r="CY307" s="317">
        <f t="shared" ref="CY307:DI307" si="62">+SUM(CY308:CY310)</f>
        <v>1572883.3333333333</v>
      </c>
      <c r="CZ307" s="317">
        <f t="shared" si="62"/>
        <v>1572883.3333333333</v>
      </c>
      <c r="DA307" s="317">
        <f t="shared" si="62"/>
        <v>1572883.3333333333</v>
      </c>
      <c r="DB307" s="317">
        <f t="shared" si="62"/>
        <v>1572883.3333333333</v>
      </c>
      <c r="DC307" s="317">
        <f t="shared" si="62"/>
        <v>1572883.3333333333</v>
      </c>
      <c r="DD307" s="317">
        <f t="shared" si="62"/>
        <v>1572883.3333333333</v>
      </c>
      <c r="DE307" s="317">
        <f t="shared" si="62"/>
        <v>1572883.3333333333</v>
      </c>
      <c r="DF307" s="317">
        <f t="shared" si="62"/>
        <v>1572883.3333333333</v>
      </c>
      <c r="DG307" s="317">
        <f t="shared" si="62"/>
        <v>1572883.3333333333</v>
      </c>
      <c r="DH307" s="317">
        <f t="shared" si="62"/>
        <v>1572883.3333333333</v>
      </c>
      <c r="DI307" s="315">
        <f t="shared" si="62"/>
        <v>1572883.3333333333</v>
      </c>
      <c r="DJ307" s="141">
        <f>+SUM(DJ308:DJ310)</f>
        <v>1770966.6666666667</v>
      </c>
      <c r="DK307" s="142">
        <f t="shared" ref="DK307:DU307" si="63">+SUM(DK308:DK310)</f>
        <v>1770966.6666666667</v>
      </c>
      <c r="DL307" s="142">
        <f t="shared" si="63"/>
        <v>1770966.6666666667</v>
      </c>
      <c r="DM307" s="142">
        <f t="shared" si="63"/>
        <v>1770966.6666666667</v>
      </c>
      <c r="DN307" s="142">
        <f t="shared" si="63"/>
        <v>1770966.6666666667</v>
      </c>
      <c r="DO307" s="142">
        <f t="shared" si="63"/>
        <v>1770966.6666666667</v>
      </c>
      <c r="DP307" s="142">
        <f t="shared" si="63"/>
        <v>1770966.6666666667</v>
      </c>
      <c r="DQ307" s="142">
        <f t="shared" si="63"/>
        <v>1770966.6666666667</v>
      </c>
      <c r="DR307" s="142">
        <f t="shared" si="63"/>
        <v>1770966.6666666667</v>
      </c>
      <c r="DS307" s="142">
        <f t="shared" si="63"/>
        <v>1770966.6666666667</v>
      </c>
      <c r="DT307" s="142">
        <f t="shared" si="63"/>
        <v>1770966.6666666667</v>
      </c>
      <c r="DU307" s="143">
        <f t="shared" si="63"/>
        <v>1770966.6666666667</v>
      </c>
      <c r="DV307" s="340">
        <v>1707816.6666666667</v>
      </c>
      <c r="DW307" s="340">
        <v>1707816.6666666667</v>
      </c>
      <c r="DX307" s="340">
        <v>1707816.6666666667</v>
      </c>
      <c r="DY307" s="340">
        <v>1707816.6666666667</v>
      </c>
      <c r="DZ307" s="340">
        <v>1707816.6666666667</v>
      </c>
      <c r="EA307" s="340">
        <v>1707816.6666666667</v>
      </c>
      <c r="EB307" s="340">
        <v>1707816.6666666667</v>
      </c>
      <c r="EC307" s="340">
        <v>1707816.6666666667</v>
      </c>
      <c r="ED307" s="340">
        <v>1707816.6666666667</v>
      </c>
      <c r="EE307" s="340">
        <v>1707816.6666666667</v>
      </c>
      <c r="EF307" s="340">
        <v>1707816.6666666667</v>
      </c>
      <c r="EG307" s="340">
        <v>1707816.6666666667</v>
      </c>
      <c r="EH307" s="340">
        <v>1661453.33</v>
      </c>
      <c r="EI307" s="340">
        <v>1661453.33</v>
      </c>
      <c r="EJ307" s="340">
        <v>1661453.33</v>
      </c>
      <c r="EK307" s="340">
        <v>1661453.33</v>
      </c>
      <c r="EL307" s="340">
        <v>1661453.33</v>
      </c>
      <c r="EM307" s="340">
        <v>1661453.33</v>
      </c>
      <c r="EN307" s="340">
        <v>2492180</v>
      </c>
      <c r="EO307" s="340">
        <v>2492180</v>
      </c>
      <c r="EP307" s="340">
        <v>2492180</v>
      </c>
      <c r="EQ307" s="340">
        <v>2492180</v>
      </c>
      <c r="ER307" s="340">
        <v>2492180</v>
      </c>
      <c r="ES307" s="340">
        <v>2492180</v>
      </c>
      <c r="ET307" s="403">
        <v>2250983.3333333335</v>
      </c>
      <c r="EU307" s="403">
        <v>2250983.3333333335</v>
      </c>
      <c r="EV307" s="403">
        <v>2250983.3333333335</v>
      </c>
      <c r="EW307" s="403">
        <v>2250983.3333333335</v>
      </c>
      <c r="EX307" s="403">
        <v>2250983.3333333335</v>
      </c>
      <c r="EY307" s="403">
        <v>2250983.3333333335</v>
      </c>
      <c r="EZ307" s="403">
        <v>2250983.3333333335</v>
      </c>
      <c r="FA307" s="403">
        <v>2250983.3333333335</v>
      </c>
      <c r="FB307" s="403">
        <v>2180983.3333333344</v>
      </c>
      <c r="FC307" s="403">
        <v>2180983.3333333344</v>
      </c>
      <c r="FD307" s="403">
        <v>2180983.3333333344</v>
      </c>
      <c r="FE307" s="403">
        <v>2180983.3333333344</v>
      </c>
      <c r="FF307" s="403">
        <v>2149037.4966666666</v>
      </c>
      <c r="FG307" s="403">
        <v>2320829.9566666665</v>
      </c>
      <c r="FH307" s="403">
        <v>4834564.4966666671</v>
      </c>
      <c r="FI307" s="403">
        <v>2443787.4966666666</v>
      </c>
      <c r="FJ307" s="403">
        <v>2190037.4966666666</v>
      </c>
      <c r="FK307" s="403">
        <v>1990037.4966666666</v>
      </c>
      <c r="FL307" s="403">
        <v>1956704.1566666667</v>
      </c>
      <c r="FM307" s="403">
        <v>2253357.6966666663</v>
      </c>
      <c r="FN307" s="403">
        <v>4447481.1566666672</v>
      </c>
      <c r="FO307" s="403">
        <v>2156704.1566666663</v>
      </c>
      <c r="FP307" s="403">
        <v>2056704.1966666668</v>
      </c>
      <c r="FQ307" s="403">
        <v>2015354.1966666668</v>
      </c>
      <c r="FR307" s="403">
        <v>30814599.999999993</v>
      </c>
    </row>
    <row r="308" spans="1:174" ht="30">
      <c r="D308" s="74" t="str">
        <f t="shared" si="57"/>
        <v>4181p</v>
      </c>
      <c r="E308" s="78" t="s">
        <v>210</v>
      </c>
      <c r="F308" s="104"/>
      <c r="G308" s="105"/>
      <c r="H308" s="105"/>
      <c r="I308" s="105"/>
      <c r="J308" s="105"/>
      <c r="K308" s="105"/>
      <c r="L308" s="105"/>
      <c r="M308" s="105"/>
      <c r="N308" s="105"/>
      <c r="O308" s="105"/>
      <c r="P308" s="105"/>
      <c r="Q308" s="106"/>
      <c r="R308" s="104"/>
      <c r="S308" s="105"/>
      <c r="T308" s="105"/>
      <c r="U308" s="105"/>
      <c r="V308" s="105"/>
      <c r="W308" s="105"/>
      <c r="X308" s="105"/>
      <c r="Y308" s="105"/>
      <c r="Z308" s="105"/>
      <c r="AA308" s="105"/>
      <c r="AB308" s="105"/>
      <c r="AC308" s="106"/>
      <c r="AD308" s="104"/>
      <c r="AE308" s="105"/>
      <c r="AF308" s="105"/>
      <c r="AG308" s="105"/>
      <c r="AH308" s="105"/>
      <c r="AI308" s="105"/>
      <c r="AJ308" s="105"/>
      <c r="AK308" s="105"/>
      <c r="AL308" s="105"/>
      <c r="AM308" s="105"/>
      <c r="AN308" s="105"/>
      <c r="AO308" s="106"/>
      <c r="AP308" s="104"/>
      <c r="AQ308" s="105"/>
      <c r="AR308" s="105"/>
      <c r="AS308" s="105"/>
      <c r="AT308" s="105"/>
      <c r="AU308" s="105"/>
      <c r="AV308" s="105"/>
      <c r="AW308" s="105"/>
      <c r="AX308" s="105"/>
      <c r="AY308" s="105"/>
      <c r="AZ308" s="105"/>
      <c r="BA308" s="106"/>
      <c r="BB308" s="104"/>
      <c r="BC308" s="105"/>
      <c r="BD308" s="105"/>
      <c r="BE308" s="105"/>
      <c r="BF308" s="105"/>
      <c r="BG308" s="105"/>
      <c r="BH308" s="105"/>
      <c r="BI308" s="105"/>
      <c r="BJ308" s="105"/>
      <c r="BK308" s="105"/>
      <c r="BL308" s="105"/>
      <c r="BM308" s="106"/>
      <c r="BN308" s="104"/>
      <c r="BO308" s="105"/>
      <c r="BP308" s="105"/>
      <c r="BQ308" s="105"/>
      <c r="BR308" s="105"/>
      <c r="BS308" s="105"/>
      <c r="BT308" s="105"/>
      <c r="BU308" s="105"/>
      <c r="BV308" s="105"/>
      <c r="BW308" s="105"/>
      <c r="BX308" s="105"/>
      <c r="BY308" s="106"/>
      <c r="BZ308" s="104"/>
      <c r="CA308" s="105"/>
      <c r="CB308" s="105"/>
      <c r="CC308" s="105"/>
      <c r="CD308" s="105"/>
      <c r="CE308" s="105"/>
      <c r="CF308" s="105"/>
      <c r="CG308" s="105"/>
      <c r="CH308" s="105"/>
      <c r="CI308" s="105"/>
      <c r="CJ308" s="105"/>
      <c r="CK308" s="105"/>
      <c r="CL308" s="104">
        <v>1185833.3333333333</v>
      </c>
      <c r="CM308" s="105">
        <v>1185833.3333333333</v>
      </c>
      <c r="CN308" s="105">
        <v>1185833.3333333333</v>
      </c>
      <c r="CO308" s="105">
        <v>1185833.3333333333</v>
      </c>
      <c r="CP308" s="105">
        <v>1185833.3333333333</v>
      </c>
      <c r="CQ308" s="105">
        <v>1185833.3333333333</v>
      </c>
      <c r="CR308" s="105">
        <v>1185833.3333333333</v>
      </c>
      <c r="CS308" s="105">
        <v>1185833.3333333333</v>
      </c>
      <c r="CT308" s="105">
        <v>1185833.3333333333</v>
      </c>
      <c r="CU308" s="105">
        <v>1185833.3333333333</v>
      </c>
      <c r="CV308" s="105">
        <v>1185833.3333333333</v>
      </c>
      <c r="CW308" s="106">
        <v>1185833.3333333333</v>
      </c>
      <c r="CX308" s="313">
        <v>1572883.3333333333</v>
      </c>
      <c r="CY308" s="316">
        <v>1572883.3333333333</v>
      </c>
      <c r="CZ308" s="316">
        <v>1572883.3333333333</v>
      </c>
      <c r="DA308" s="316">
        <v>1572883.3333333333</v>
      </c>
      <c r="DB308" s="316">
        <v>1572883.3333333333</v>
      </c>
      <c r="DC308" s="316">
        <v>1572883.3333333333</v>
      </c>
      <c r="DD308" s="316">
        <v>1572883.3333333333</v>
      </c>
      <c r="DE308" s="316">
        <v>1572883.3333333333</v>
      </c>
      <c r="DF308" s="316">
        <v>1572883.3333333333</v>
      </c>
      <c r="DG308" s="316">
        <v>1572883.3333333333</v>
      </c>
      <c r="DH308" s="316">
        <v>1572883.3333333333</v>
      </c>
      <c r="DI308" s="312">
        <v>1572883.3333333333</v>
      </c>
      <c r="DJ308" s="104">
        <v>1770966.6666666667</v>
      </c>
      <c r="DK308" s="105">
        <v>1770966.6666666667</v>
      </c>
      <c r="DL308" s="105">
        <v>1770966.6666666667</v>
      </c>
      <c r="DM308" s="105">
        <v>1770966.6666666667</v>
      </c>
      <c r="DN308" s="105">
        <v>1770966.6666666667</v>
      </c>
      <c r="DO308" s="105">
        <v>1770966.6666666667</v>
      </c>
      <c r="DP308" s="105">
        <v>1770966.6666666667</v>
      </c>
      <c r="DQ308" s="105">
        <v>1770966.6666666667</v>
      </c>
      <c r="DR308" s="105">
        <v>1770966.6666666667</v>
      </c>
      <c r="DS308" s="105">
        <v>1770966.6666666667</v>
      </c>
      <c r="DT308" s="105">
        <v>1770966.6666666667</v>
      </c>
      <c r="DU308" s="106">
        <v>1770966.6666666667</v>
      </c>
      <c r="DV308" s="339"/>
      <c r="DW308" s="339"/>
      <c r="DX308" s="339"/>
      <c r="DY308" s="339"/>
      <c r="DZ308" s="339"/>
      <c r="EA308" s="339"/>
      <c r="EB308" s="339"/>
      <c r="EC308" s="339"/>
      <c r="ED308" s="339"/>
      <c r="EE308" s="339"/>
      <c r="EF308" s="339"/>
      <c r="EG308" s="339"/>
      <c r="EH308" s="339"/>
      <c r="EI308" s="337"/>
      <c r="EJ308" s="337"/>
      <c r="EK308" s="337"/>
      <c r="EL308" s="337"/>
      <c r="EM308" s="337"/>
      <c r="EN308" s="337"/>
      <c r="EO308" s="337"/>
      <c r="EP308" s="337"/>
      <c r="EQ308" s="337"/>
      <c r="ER308" s="337"/>
      <c r="ES308" s="337"/>
    </row>
    <row r="309" spans="1:174">
      <c r="D309" s="74" t="str">
        <f t="shared" si="57"/>
        <v>4182p</v>
      </c>
      <c r="E309" s="78" t="s">
        <v>212</v>
      </c>
      <c r="F309" s="104"/>
      <c r="G309" s="105"/>
      <c r="H309" s="105"/>
      <c r="I309" s="105"/>
      <c r="J309" s="105"/>
      <c r="K309" s="105"/>
      <c r="L309" s="105"/>
      <c r="M309" s="105"/>
      <c r="N309" s="105"/>
      <c r="O309" s="105"/>
      <c r="P309" s="105"/>
      <c r="Q309" s="106"/>
      <c r="R309" s="104"/>
      <c r="S309" s="105"/>
      <c r="T309" s="105"/>
      <c r="U309" s="105"/>
      <c r="V309" s="105"/>
      <c r="W309" s="105"/>
      <c r="X309" s="105"/>
      <c r="Y309" s="105"/>
      <c r="Z309" s="105"/>
      <c r="AA309" s="105"/>
      <c r="AB309" s="105"/>
      <c r="AC309" s="106"/>
      <c r="AD309" s="104"/>
      <c r="AE309" s="105"/>
      <c r="AF309" s="105"/>
      <c r="AG309" s="105"/>
      <c r="AH309" s="105"/>
      <c r="AI309" s="105"/>
      <c r="AJ309" s="105"/>
      <c r="AK309" s="105"/>
      <c r="AL309" s="105"/>
      <c r="AM309" s="105"/>
      <c r="AN309" s="105"/>
      <c r="AO309" s="106"/>
      <c r="AP309" s="104"/>
      <c r="AQ309" s="105"/>
      <c r="AR309" s="105"/>
      <c r="AS309" s="105"/>
      <c r="AT309" s="105"/>
      <c r="AU309" s="105"/>
      <c r="AV309" s="105"/>
      <c r="AW309" s="105"/>
      <c r="AX309" s="105"/>
      <c r="AY309" s="105"/>
      <c r="AZ309" s="105"/>
      <c r="BA309" s="106"/>
      <c r="BB309" s="104"/>
      <c r="BC309" s="105"/>
      <c r="BD309" s="105"/>
      <c r="BE309" s="105"/>
      <c r="BF309" s="105"/>
      <c r="BG309" s="105"/>
      <c r="BH309" s="105"/>
      <c r="BI309" s="105"/>
      <c r="BJ309" s="105"/>
      <c r="BK309" s="105"/>
      <c r="BL309" s="105"/>
      <c r="BM309" s="106"/>
      <c r="BN309" s="104"/>
      <c r="BO309" s="105"/>
      <c r="BP309" s="105"/>
      <c r="BQ309" s="105"/>
      <c r="BR309" s="105"/>
      <c r="BS309" s="105"/>
      <c r="BT309" s="105"/>
      <c r="BU309" s="105"/>
      <c r="BV309" s="105"/>
      <c r="BW309" s="105"/>
      <c r="BX309" s="105"/>
      <c r="BY309" s="106"/>
      <c r="BZ309" s="104"/>
      <c r="CA309" s="105"/>
      <c r="CB309" s="105"/>
      <c r="CC309" s="105"/>
      <c r="CD309" s="105"/>
      <c r="CE309" s="105"/>
      <c r="CF309" s="105"/>
      <c r="CG309" s="105"/>
      <c r="CH309" s="105"/>
      <c r="CI309" s="105"/>
      <c r="CJ309" s="105"/>
      <c r="CK309" s="105"/>
      <c r="CL309" s="104"/>
      <c r="CM309" s="105"/>
      <c r="CN309" s="105"/>
      <c r="CO309" s="105"/>
      <c r="CP309" s="105"/>
      <c r="CQ309" s="105"/>
      <c r="CR309" s="105"/>
      <c r="CS309" s="105"/>
      <c r="CT309" s="105"/>
      <c r="CU309" s="105"/>
      <c r="CV309" s="105"/>
      <c r="CW309" s="106"/>
      <c r="CX309" s="313">
        <v>0</v>
      </c>
      <c r="CY309" s="316">
        <v>0</v>
      </c>
      <c r="CZ309" s="316">
        <v>0</v>
      </c>
      <c r="DA309" s="316">
        <v>0</v>
      </c>
      <c r="DB309" s="316">
        <v>0</v>
      </c>
      <c r="DC309" s="316">
        <v>0</v>
      </c>
      <c r="DD309" s="316">
        <v>0</v>
      </c>
      <c r="DE309" s="316">
        <v>0</v>
      </c>
      <c r="DF309" s="316">
        <v>0</v>
      </c>
      <c r="DG309" s="316">
        <v>0</v>
      </c>
      <c r="DH309" s="316">
        <v>0</v>
      </c>
      <c r="DI309" s="312">
        <v>0</v>
      </c>
      <c r="DJ309" s="104">
        <v>0</v>
      </c>
      <c r="DK309" s="105">
        <v>0</v>
      </c>
      <c r="DL309" s="105">
        <v>0</v>
      </c>
      <c r="DM309" s="105">
        <v>0</v>
      </c>
      <c r="DN309" s="105">
        <v>0</v>
      </c>
      <c r="DO309" s="105">
        <v>0</v>
      </c>
      <c r="DP309" s="105">
        <v>0</v>
      </c>
      <c r="DQ309" s="105">
        <v>0</v>
      </c>
      <c r="DR309" s="105">
        <v>0</v>
      </c>
      <c r="DS309" s="105">
        <v>0</v>
      </c>
      <c r="DT309" s="105">
        <v>0</v>
      </c>
      <c r="DU309" s="106">
        <v>0</v>
      </c>
      <c r="DV309" s="339"/>
      <c r="DW309" s="339"/>
      <c r="DX309" s="339"/>
      <c r="DY309" s="339"/>
      <c r="DZ309" s="339"/>
      <c r="EA309" s="339"/>
      <c r="EB309" s="339"/>
      <c r="EC309" s="339"/>
      <c r="ED309" s="339"/>
      <c r="EE309" s="339"/>
      <c r="EF309" s="339"/>
      <c r="EG309" s="339"/>
      <c r="EH309" s="339"/>
      <c r="EI309" s="337"/>
      <c r="EJ309" s="337"/>
      <c r="EK309" s="337"/>
      <c r="EL309" s="337"/>
      <c r="EM309" s="337"/>
      <c r="EN309" s="337"/>
      <c r="EO309" s="337"/>
      <c r="EP309" s="337"/>
      <c r="EQ309" s="337"/>
      <c r="ER309" s="337"/>
      <c r="ES309" s="337"/>
    </row>
    <row r="310" spans="1:174">
      <c r="D310" s="74" t="str">
        <f t="shared" si="57"/>
        <v>4183p</v>
      </c>
      <c r="E310" s="78" t="s">
        <v>214</v>
      </c>
      <c r="F310" s="104"/>
      <c r="G310" s="105"/>
      <c r="H310" s="105"/>
      <c r="I310" s="105"/>
      <c r="J310" s="105"/>
      <c r="K310" s="105"/>
      <c r="L310" s="105"/>
      <c r="M310" s="105"/>
      <c r="N310" s="105"/>
      <c r="O310" s="105"/>
      <c r="P310" s="105"/>
      <c r="Q310" s="106"/>
      <c r="R310" s="104"/>
      <c r="S310" s="105"/>
      <c r="T310" s="105"/>
      <c r="U310" s="105"/>
      <c r="V310" s="105"/>
      <c r="W310" s="105"/>
      <c r="X310" s="105"/>
      <c r="Y310" s="105"/>
      <c r="Z310" s="105"/>
      <c r="AA310" s="105"/>
      <c r="AB310" s="105"/>
      <c r="AC310" s="106"/>
      <c r="AD310" s="104"/>
      <c r="AE310" s="105"/>
      <c r="AF310" s="105"/>
      <c r="AG310" s="105"/>
      <c r="AH310" s="105"/>
      <c r="AI310" s="105"/>
      <c r="AJ310" s="105"/>
      <c r="AK310" s="105"/>
      <c r="AL310" s="105"/>
      <c r="AM310" s="105"/>
      <c r="AN310" s="105"/>
      <c r="AO310" s="106"/>
      <c r="AP310" s="104"/>
      <c r="AQ310" s="105"/>
      <c r="AR310" s="105"/>
      <c r="AS310" s="105"/>
      <c r="AT310" s="105"/>
      <c r="AU310" s="105"/>
      <c r="AV310" s="105"/>
      <c r="AW310" s="105"/>
      <c r="AX310" s="105"/>
      <c r="AY310" s="105"/>
      <c r="AZ310" s="105"/>
      <c r="BA310" s="106"/>
      <c r="BB310" s="104"/>
      <c r="BC310" s="105"/>
      <c r="BD310" s="105"/>
      <c r="BE310" s="105"/>
      <c r="BF310" s="105"/>
      <c r="BG310" s="105"/>
      <c r="BH310" s="105"/>
      <c r="BI310" s="105"/>
      <c r="BJ310" s="105"/>
      <c r="BK310" s="105"/>
      <c r="BL310" s="105"/>
      <c r="BM310" s="106"/>
      <c r="BN310" s="104"/>
      <c r="BO310" s="105"/>
      <c r="BP310" s="105"/>
      <c r="BQ310" s="105"/>
      <c r="BR310" s="105"/>
      <c r="BS310" s="105"/>
      <c r="BT310" s="105"/>
      <c r="BU310" s="105"/>
      <c r="BV310" s="105"/>
      <c r="BW310" s="105"/>
      <c r="BX310" s="105"/>
      <c r="BY310" s="106"/>
      <c r="BZ310" s="104"/>
      <c r="CA310" s="105"/>
      <c r="CB310" s="105"/>
      <c r="CC310" s="105"/>
      <c r="CD310" s="105"/>
      <c r="CE310" s="105"/>
      <c r="CF310" s="105"/>
      <c r="CG310" s="105"/>
      <c r="CH310" s="105"/>
      <c r="CI310" s="105"/>
      <c r="CJ310" s="105"/>
      <c r="CK310" s="105"/>
      <c r="CL310" s="104"/>
      <c r="CM310" s="105"/>
      <c r="CN310" s="105"/>
      <c r="CO310" s="105"/>
      <c r="CP310" s="105"/>
      <c r="CQ310" s="105"/>
      <c r="CR310" s="105"/>
      <c r="CS310" s="105"/>
      <c r="CT310" s="105"/>
      <c r="CU310" s="105"/>
      <c r="CV310" s="105"/>
      <c r="CW310" s="106"/>
      <c r="CX310" s="313">
        <v>0</v>
      </c>
      <c r="CY310" s="316">
        <v>0</v>
      </c>
      <c r="CZ310" s="316">
        <v>0</v>
      </c>
      <c r="DA310" s="316">
        <v>0</v>
      </c>
      <c r="DB310" s="316">
        <v>0</v>
      </c>
      <c r="DC310" s="316">
        <v>0</v>
      </c>
      <c r="DD310" s="316">
        <v>0</v>
      </c>
      <c r="DE310" s="316">
        <v>0</v>
      </c>
      <c r="DF310" s="316">
        <v>0</v>
      </c>
      <c r="DG310" s="316">
        <v>0</v>
      </c>
      <c r="DH310" s="316">
        <v>0</v>
      </c>
      <c r="DI310" s="312">
        <v>0</v>
      </c>
      <c r="DJ310" s="104">
        <v>0</v>
      </c>
      <c r="DK310" s="105">
        <v>0</v>
      </c>
      <c r="DL310" s="105">
        <v>0</v>
      </c>
      <c r="DM310" s="105">
        <v>0</v>
      </c>
      <c r="DN310" s="105">
        <v>0</v>
      </c>
      <c r="DO310" s="105">
        <v>0</v>
      </c>
      <c r="DP310" s="105">
        <v>0</v>
      </c>
      <c r="DQ310" s="105">
        <v>0</v>
      </c>
      <c r="DR310" s="105">
        <v>0</v>
      </c>
      <c r="DS310" s="105">
        <v>0</v>
      </c>
      <c r="DT310" s="105">
        <v>0</v>
      </c>
      <c r="DU310" s="106">
        <v>0</v>
      </c>
      <c r="DV310" s="339"/>
      <c r="DW310" s="339"/>
      <c r="DX310" s="339"/>
      <c r="DY310" s="339"/>
      <c r="DZ310" s="339"/>
      <c r="EA310" s="339"/>
      <c r="EB310" s="339"/>
      <c r="EC310" s="339"/>
      <c r="ED310" s="339"/>
      <c r="EE310" s="339"/>
      <c r="EF310" s="339"/>
      <c r="EG310" s="339"/>
      <c r="EH310" s="339"/>
      <c r="EI310" s="337"/>
      <c r="EJ310" s="337"/>
      <c r="EK310" s="337"/>
      <c r="EL310" s="337"/>
      <c r="EM310" s="337"/>
      <c r="EN310" s="337"/>
      <c r="EO310" s="337"/>
      <c r="EP310" s="337"/>
      <c r="EQ310" s="337"/>
      <c r="ER310" s="337"/>
      <c r="ES310" s="337"/>
    </row>
    <row r="311" spans="1:174" s="9" customFormat="1">
      <c r="A311" s="139"/>
      <c r="B311" s="139"/>
      <c r="C311" s="139">
        <v>419</v>
      </c>
      <c r="D311" s="139" t="str">
        <f t="shared" si="57"/>
        <v>419p</v>
      </c>
      <c r="E311" s="140" t="s">
        <v>216</v>
      </c>
      <c r="F311" s="141"/>
      <c r="G311" s="142"/>
      <c r="H311" s="142"/>
      <c r="I311" s="142"/>
      <c r="J311" s="142"/>
      <c r="K311" s="142"/>
      <c r="L311" s="142"/>
      <c r="M311" s="142"/>
      <c r="N311" s="142"/>
      <c r="O311" s="142"/>
      <c r="P311" s="142"/>
      <c r="Q311" s="143"/>
      <c r="R311" s="141"/>
      <c r="S311" s="142"/>
      <c r="T311" s="142"/>
      <c r="U311" s="142"/>
      <c r="V311" s="142"/>
      <c r="W311" s="142"/>
      <c r="X311" s="142"/>
      <c r="Y311" s="142"/>
      <c r="Z311" s="142"/>
      <c r="AA311" s="142"/>
      <c r="AB311" s="142"/>
      <c r="AC311" s="143"/>
      <c r="AD311" s="141"/>
      <c r="AE311" s="142"/>
      <c r="AF311" s="142"/>
      <c r="AG311" s="142"/>
      <c r="AH311" s="142"/>
      <c r="AI311" s="142"/>
      <c r="AJ311" s="142"/>
      <c r="AK311" s="142"/>
      <c r="AL311" s="142"/>
      <c r="AM311" s="142"/>
      <c r="AN311" s="142"/>
      <c r="AO311" s="143"/>
      <c r="AP311" s="141"/>
      <c r="AQ311" s="142"/>
      <c r="AR311" s="142"/>
      <c r="AS311" s="142"/>
      <c r="AT311" s="142"/>
      <c r="AU311" s="142"/>
      <c r="AV311" s="142"/>
      <c r="AW311" s="142"/>
      <c r="AX311" s="142"/>
      <c r="AY311" s="142"/>
      <c r="AZ311" s="142"/>
      <c r="BA311" s="143"/>
      <c r="BB311" s="141"/>
      <c r="BC311" s="142"/>
      <c r="BD311" s="142"/>
      <c r="BE311" s="142"/>
      <c r="BF311" s="142"/>
      <c r="BG311" s="142"/>
      <c r="BH311" s="142"/>
      <c r="BI311" s="142"/>
      <c r="BJ311" s="142"/>
      <c r="BK311" s="142"/>
      <c r="BL311" s="142"/>
      <c r="BM311" s="143"/>
      <c r="BN311" s="141"/>
      <c r="BO311" s="142"/>
      <c r="BP311" s="142"/>
      <c r="BQ311" s="142"/>
      <c r="BR311" s="142"/>
      <c r="BS311" s="142"/>
      <c r="BT311" s="142"/>
      <c r="BU311" s="142"/>
      <c r="BV311" s="142"/>
      <c r="BW311" s="142"/>
      <c r="BX311" s="142"/>
      <c r="BY311" s="143"/>
      <c r="BZ311" s="141"/>
      <c r="CA311" s="142"/>
      <c r="CB311" s="142"/>
      <c r="CC311" s="142"/>
      <c r="CD311" s="142"/>
      <c r="CE311" s="142"/>
      <c r="CF311" s="142"/>
      <c r="CG311" s="142"/>
      <c r="CH311" s="142"/>
      <c r="CI311" s="142"/>
      <c r="CJ311" s="142"/>
      <c r="CK311" s="142"/>
      <c r="CL311" s="141">
        <f t="shared" ref="CL311:CX311" si="64">+SUM(CL312:CL320)</f>
        <v>2119159.9008333334</v>
      </c>
      <c r="CM311" s="142">
        <f t="shared" si="64"/>
        <v>2119159.9008333334</v>
      </c>
      <c r="CN311" s="142">
        <f t="shared" si="64"/>
        <v>2119159.9008333334</v>
      </c>
      <c r="CO311" s="142">
        <f t="shared" si="64"/>
        <v>2119159.9008333334</v>
      </c>
      <c r="CP311" s="142">
        <f t="shared" si="64"/>
        <v>2119159.9008333334</v>
      </c>
      <c r="CQ311" s="142">
        <f t="shared" si="64"/>
        <v>2119159.9008333334</v>
      </c>
      <c r="CR311" s="142">
        <f t="shared" si="64"/>
        <v>2119159.9008333334</v>
      </c>
      <c r="CS311" s="142">
        <f t="shared" si="64"/>
        <v>2119159.9008333334</v>
      </c>
      <c r="CT311" s="142">
        <f t="shared" si="64"/>
        <v>2119159.9008333334</v>
      </c>
      <c r="CU311" s="142">
        <f t="shared" si="64"/>
        <v>2119159.9008333334</v>
      </c>
      <c r="CV311" s="142">
        <f t="shared" si="64"/>
        <v>2119159.9008333334</v>
      </c>
      <c r="CW311" s="143">
        <f t="shared" si="64"/>
        <v>2119159.9008333334</v>
      </c>
      <c r="CX311" s="314">
        <f t="shared" si="64"/>
        <v>2186482.9354613866</v>
      </c>
      <c r="CY311" s="317">
        <f t="shared" ref="CY311:DI311" si="65">+SUM(CY312:CY320)</f>
        <v>2186482.9354613866</v>
      </c>
      <c r="CZ311" s="317">
        <f t="shared" si="65"/>
        <v>2186482.9354613866</v>
      </c>
      <c r="DA311" s="317">
        <f t="shared" si="65"/>
        <v>2186482.9354613866</v>
      </c>
      <c r="DB311" s="317">
        <f t="shared" si="65"/>
        <v>2186482.9354613866</v>
      </c>
      <c r="DC311" s="317">
        <f t="shared" si="65"/>
        <v>2186482.9354613866</v>
      </c>
      <c r="DD311" s="317">
        <f t="shared" si="65"/>
        <v>2186482.9354613866</v>
      </c>
      <c r="DE311" s="317">
        <f t="shared" si="65"/>
        <v>2186482.9354613866</v>
      </c>
      <c r="DF311" s="317">
        <f t="shared" si="65"/>
        <v>2186482.9354613866</v>
      </c>
      <c r="DG311" s="317">
        <f t="shared" si="65"/>
        <v>2186482.9354613866</v>
      </c>
      <c r="DH311" s="317">
        <f t="shared" si="65"/>
        <v>2186482.9354613866</v>
      </c>
      <c r="DI311" s="315">
        <f t="shared" si="65"/>
        <v>2186482.9354613866</v>
      </c>
      <c r="DJ311" s="141">
        <f>+SUM(DJ312:DJ320)</f>
        <v>2491662.8099999996</v>
      </c>
      <c r="DK311" s="142">
        <f t="shared" ref="DK311:DU311" si="66">+SUM(DK312:DK320)</f>
        <v>2491662.8099999996</v>
      </c>
      <c r="DL311" s="142">
        <f t="shared" si="66"/>
        <v>2491662.8099999996</v>
      </c>
      <c r="DM311" s="142">
        <f t="shared" si="66"/>
        <v>2491662.8099999996</v>
      </c>
      <c r="DN311" s="142">
        <f t="shared" si="66"/>
        <v>2491662.8099999996</v>
      </c>
      <c r="DO311" s="142">
        <f t="shared" si="66"/>
        <v>2491662.8099999996</v>
      </c>
      <c r="DP311" s="142">
        <f t="shared" si="66"/>
        <v>2491662.8099999996</v>
      </c>
      <c r="DQ311" s="142">
        <f t="shared" si="66"/>
        <v>2491662.8099999996</v>
      </c>
      <c r="DR311" s="142">
        <f t="shared" si="66"/>
        <v>2491662.8099999996</v>
      </c>
      <c r="DS311" s="142">
        <f t="shared" si="66"/>
        <v>2491662.8099999996</v>
      </c>
      <c r="DT311" s="142">
        <f t="shared" si="66"/>
        <v>2491662.8099999996</v>
      </c>
      <c r="DU311" s="143">
        <f t="shared" si="66"/>
        <v>2491662.8099999996</v>
      </c>
      <c r="DV311" s="340">
        <v>2775123.1733333333</v>
      </c>
      <c r="DW311" s="340">
        <v>2775123.1733333333</v>
      </c>
      <c r="DX311" s="340">
        <v>2775123.1733333333</v>
      </c>
      <c r="DY311" s="340">
        <v>2775123.1733333333</v>
      </c>
      <c r="DZ311" s="340">
        <v>2775123.1733333333</v>
      </c>
      <c r="EA311" s="340">
        <v>2775123.1733333333</v>
      </c>
      <c r="EB311" s="340">
        <v>2775123.1733333333</v>
      </c>
      <c r="EC311" s="340">
        <v>2775123.1733333333</v>
      </c>
      <c r="ED311" s="340">
        <v>2775123.1733333333</v>
      </c>
      <c r="EE311" s="340">
        <v>2775123.1733333333</v>
      </c>
      <c r="EF311" s="340">
        <v>2775123.1733333333</v>
      </c>
      <c r="EG311" s="340">
        <v>2775123.1733333333</v>
      </c>
      <c r="EH311" s="340">
        <v>2197329.84</v>
      </c>
      <c r="EI311" s="340">
        <v>2197329.84</v>
      </c>
      <c r="EJ311" s="340">
        <v>2197329.84</v>
      </c>
      <c r="EK311" s="340">
        <v>2197329.84</v>
      </c>
      <c r="EL311" s="340">
        <v>2197329.84</v>
      </c>
      <c r="EM311" s="340">
        <v>2197329.84</v>
      </c>
      <c r="EN311" s="340">
        <v>3295994.75</v>
      </c>
      <c r="EO311" s="340">
        <v>3295994.75</v>
      </c>
      <c r="EP311" s="340">
        <v>3295994.75</v>
      </c>
      <c r="EQ311" s="340">
        <v>3295994.75</v>
      </c>
      <c r="ER311" s="340">
        <v>3295994.75</v>
      </c>
      <c r="ES311" s="340">
        <v>3295994.75</v>
      </c>
      <c r="ET311" s="403">
        <v>2581823.9339999999</v>
      </c>
      <c r="EU311" s="403">
        <v>2581823.9339999999</v>
      </c>
      <c r="EV311" s="403">
        <v>2581823.9339999999</v>
      </c>
      <c r="EW311" s="403">
        <v>2696268.3784444444</v>
      </c>
      <c r="EX311" s="403">
        <v>2696268.3784444444</v>
      </c>
      <c r="EY311" s="403">
        <v>2696268.3784444444</v>
      </c>
      <c r="EZ311" s="403">
        <v>3987180.345444445</v>
      </c>
      <c r="FA311" s="403">
        <v>3987180.345444445</v>
      </c>
      <c r="FB311" s="403">
        <v>3877323.0754444436</v>
      </c>
      <c r="FC311" s="403">
        <v>3877323.0754444436</v>
      </c>
      <c r="FD311" s="403">
        <v>3877323.0754444436</v>
      </c>
      <c r="FE311" s="403">
        <v>3877323.0754444436</v>
      </c>
      <c r="FF311" s="403">
        <v>3473855.870833334</v>
      </c>
      <c r="FG311" s="403">
        <v>4119817.790833334</v>
      </c>
      <c r="FH311" s="403">
        <v>5047234.1108333347</v>
      </c>
      <c r="FI311" s="403">
        <v>3132271.9408333339</v>
      </c>
      <c r="FJ311" s="403">
        <v>3070265.2508333339</v>
      </c>
      <c r="FK311" s="403">
        <v>3309652.560833334</v>
      </c>
      <c r="FL311" s="403">
        <v>4272049.5508333351</v>
      </c>
      <c r="FM311" s="403">
        <v>3177649.6708333334</v>
      </c>
      <c r="FN311" s="403">
        <v>3136649.6408333336</v>
      </c>
      <c r="FO311" s="403">
        <v>3127759.6208333336</v>
      </c>
      <c r="FP311" s="403">
        <v>3164504.6508333334</v>
      </c>
      <c r="FQ311" s="403">
        <v>3064612.7408333337</v>
      </c>
      <c r="FR311" s="403">
        <v>42096323.400000006</v>
      </c>
    </row>
    <row r="312" spans="1:174" ht="30">
      <c r="D312" s="74" t="str">
        <f t="shared" si="57"/>
        <v>4191p</v>
      </c>
      <c r="E312" s="78" t="s">
        <v>218</v>
      </c>
      <c r="F312" s="104"/>
      <c r="G312" s="105"/>
      <c r="H312" s="105"/>
      <c r="I312" s="105"/>
      <c r="J312" s="105"/>
      <c r="K312" s="105"/>
      <c r="L312" s="105"/>
      <c r="M312" s="105"/>
      <c r="N312" s="105"/>
      <c r="O312" s="105"/>
      <c r="P312" s="105"/>
      <c r="Q312" s="106"/>
      <c r="R312" s="104"/>
      <c r="S312" s="105"/>
      <c r="T312" s="105"/>
      <c r="U312" s="105"/>
      <c r="V312" s="105"/>
      <c r="W312" s="105"/>
      <c r="X312" s="105"/>
      <c r="Y312" s="105"/>
      <c r="Z312" s="105"/>
      <c r="AA312" s="105"/>
      <c r="AB312" s="105"/>
      <c r="AC312" s="106"/>
      <c r="AD312" s="104"/>
      <c r="AE312" s="105"/>
      <c r="AF312" s="105"/>
      <c r="AG312" s="105"/>
      <c r="AH312" s="105"/>
      <c r="AI312" s="105"/>
      <c r="AJ312" s="105"/>
      <c r="AK312" s="105"/>
      <c r="AL312" s="105"/>
      <c r="AM312" s="105"/>
      <c r="AN312" s="105"/>
      <c r="AO312" s="106"/>
      <c r="AP312" s="104"/>
      <c r="AQ312" s="105"/>
      <c r="AR312" s="105"/>
      <c r="AS312" s="105"/>
      <c r="AT312" s="105"/>
      <c r="AU312" s="105"/>
      <c r="AV312" s="105"/>
      <c r="AW312" s="105"/>
      <c r="AX312" s="105"/>
      <c r="AY312" s="105"/>
      <c r="AZ312" s="105"/>
      <c r="BA312" s="106"/>
      <c r="BB312" s="104"/>
      <c r="BC312" s="105"/>
      <c r="BD312" s="105"/>
      <c r="BE312" s="105"/>
      <c r="BF312" s="105"/>
      <c r="BG312" s="105"/>
      <c r="BH312" s="105"/>
      <c r="BI312" s="105"/>
      <c r="BJ312" s="105"/>
      <c r="BK312" s="105"/>
      <c r="BL312" s="105"/>
      <c r="BM312" s="106"/>
      <c r="BN312" s="104"/>
      <c r="BO312" s="105"/>
      <c r="BP312" s="105"/>
      <c r="BQ312" s="105"/>
      <c r="BR312" s="105"/>
      <c r="BS312" s="105"/>
      <c r="BT312" s="105"/>
      <c r="BU312" s="105"/>
      <c r="BV312" s="105"/>
      <c r="BW312" s="105"/>
      <c r="BX312" s="105"/>
      <c r="BY312" s="106"/>
      <c r="BZ312" s="104"/>
      <c r="CA312" s="105"/>
      <c r="CB312" s="105"/>
      <c r="CC312" s="105"/>
      <c r="CD312" s="105"/>
      <c r="CE312" s="105"/>
      <c r="CF312" s="105"/>
      <c r="CG312" s="105"/>
      <c r="CH312" s="105"/>
      <c r="CI312" s="105"/>
      <c r="CJ312" s="105"/>
      <c r="CK312" s="105"/>
      <c r="CL312" s="104">
        <v>358791.42499999999</v>
      </c>
      <c r="CM312" s="105">
        <v>358791.42499999999</v>
      </c>
      <c r="CN312" s="105">
        <v>358791.42499999999</v>
      </c>
      <c r="CO312" s="105">
        <v>358791.42499999999</v>
      </c>
      <c r="CP312" s="105">
        <v>358791.42499999999</v>
      </c>
      <c r="CQ312" s="105">
        <v>358791.42499999999</v>
      </c>
      <c r="CR312" s="105">
        <v>358791.42499999999</v>
      </c>
      <c r="CS312" s="105">
        <v>358791.42499999999</v>
      </c>
      <c r="CT312" s="105">
        <v>358791.42499999999</v>
      </c>
      <c r="CU312" s="105">
        <v>358791.42499999999</v>
      </c>
      <c r="CV312" s="105">
        <v>358791.42499999999</v>
      </c>
      <c r="CW312" s="106">
        <v>358791.42499999999</v>
      </c>
      <c r="CX312" s="313">
        <v>338522.19022414373</v>
      </c>
      <c r="CY312" s="316">
        <v>338522.19022414373</v>
      </c>
      <c r="CZ312" s="316">
        <v>338522.19022414373</v>
      </c>
      <c r="DA312" s="316">
        <v>338522.19022414373</v>
      </c>
      <c r="DB312" s="316">
        <v>338522.19022414373</v>
      </c>
      <c r="DC312" s="316">
        <v>338522.19022414373</v>
      </c>
      <c r="DD312" s="316">
        <v>338522.19022414373</v>
      </c>
      <c r="DE312" s="316">
        <v>338522.19022414373</v>
      </c>
      <c r="DF312" s="316">
        <v>338522.19022414373</v>
      </c>
      <c r="DG312" s="316">
        <v>338522.19022414373</v>
      </c>
      <c r="DH312" s="316">
        <v>338522.19022414373</v>
      </c>
      <c r="DI312" s="312">
        <v>338522.19022414373</v>
      </c>
      <c r="DJ312" s="104">
        <v>366703.53750000003</v>
      </c>
      <c r="DK312" s="105">
        <v>366703.53750000003</v>
      </c>
      <c r="DL312" s="105">
        <v>366703.53750000003</v>
      </c>
      <c r="DM312" s="105">
        <v>366703.53750000003</v>
      </c>
      <c r="DN312" s="105">
        <v>366703.53750000003</v>
      </c>
      <c r="DO312" s="105">
        <v>366703.53750000003</v>
      </c>
      <c r="DP312" s="105">
        <v>366703.53750000003</v>
      </c>
      <c r="DQ312" s="105">
        <v>366703.53750000003</v>
      </c>
      <c r="DR312" s="105">
        <v>366703.53750000003</v>
      </c>
      <c r="DS312" s="105">
        <v>366703.53750000003</v>
      </c>
      <c r="DT312" s="105">
        <v>366703.53750000003</v>
      </c>
      <c r="DU312" s="106">
        <v>366703.53750000003</v>
      </c>
      <c r="DV312" s="339"/>
      <c r="DW312" s="339"/>
      <c r="DX312" s="339"/>
      <c r="DY312" s="339"/>
      <c r="DZ312" s="339"/>
      <c r="EA312" s="339"/>
      <c r="EB312" s="339"/>
      <c r="EC312" s="339"/>
      <c r="ED312" s="339"/>
      <c r="EE312" s="339"/>
      <c r="EF312" s="339"/>
      <c r="EG312" s="339"/>
      <c r="EH312" s="339"/>
      <c r="EI312" s="337"/>
      <c r="EJ312" s="337"/>
      <c r="EK312" s="337"/>
      <c r="EL312" s="337"/>
      <c r="EM312" s="337"/>
      <c r="EN312" s="337"/>
      <c r="EO312" s="337"/>
      <c r="EP312" s="337"/>
      <c r="EQ312" s="337"/>
      <c r="ER312" s="337"/>
      <c r="ES312" s="337"/>
    </row>
    <row r="313" spans="1:174" ht="30">
      <c r="D313" s="74" t="str">
        <f t="shared" si="57"/>
        <v>4192p</v>
      </c>
      <c r="E313" s="78" t="s">
        <v>220</v>
      </c>
      <c r="F313" s="104"/>
      <c r="G313" s="105"/>
      <c r="H313" s="105"/>
      <c r="I313" s="105"/>
      <c r="J313" s="105"/>
      <c r="K313" s="105"/>
      <c r="L313" s="105"/>
      <c r="M313" s="105"/>
      <c r="N313" s="105"/>
      <c r="O313" s="105"/>
      <c r="P313" s="105"/>
      <c r="Q313" s="106"/>
      <c r="R313" s="104"/>
      <c r="S313" s="105"/>
      <c r="T313" s="105"/>
      <c r="U313" s="105"/>
      <c r="V313" s="105"/>
      <c r="W313" s="105"/>
      <c r="X313" s="105"/>
      <c r="Y313" s="105"/>
      <c r="Z313" s="105"/>
      <c r="AA313" s="105"/>
      <c r="AB313" s="105"/>
      <c r="AC313" s="106"/>
      <c r="AD313" s="104"/>
      <c r="AE313" s="105"/>
      <c r="AF313" s="105"/>
      <c r="AG313" s="105"/>
      <c r="AH313" s="105"/>
      <c r="AI313" s="105"/>
      <c r="AJ313" s="105"/>
      <c r="AK313" s="105"/>
      <c r="AL313" s="105"/>
      <c r="AM313" s="105"/>
      <c r="AN313" s="105"/>
      <c r="AO313" s="106"/>
      <c r="AP313" s="104"/>
      <c r="AQ313" s="105"/>
      <c r="AR313" s="105"/>
      <c r="AS313" s="105"/>
      <c r="AT313" s="105"/>
      <c r="AU313" s="105"/>
      <c r="AV313" s="105"/>
      <c r="AW313" s="105"/>
      <c r="AX313" s="105"/>
      <c r="AY313" s="105"/>
      <c r="AZ313" s="105"/>
      <c r="BA313" s="106"/>
      <c r="BB313" s="104"/>
      <c r="BC313" s="105"/>
      <c r="BD313" s="105"/>
      <c r="BE313" s="105"/>
      <c r="BF313" s="105"/>
      <c r="BG313" s="105"/>
      <c r="BH313" s="105"/>
      <c r="BI313" s="105"/>
      <c r="BJ313" s="105"/>
      <c r="BK313" s="105"/>
      <c r="BL313" s="105"/>
      <c r="BM313" s="106"/>
      <c r="BN313" s="104"/>
      <c r="BO313" s="105"/>
      <c r="BP313" s="105"/>
      <c r="BQ313" s="105"/>
      <c r="BR313" s="105"/>
      <c r="BS313" s="105"/>
      <c r="BT313" s="105"/>
      <c r="BU313" s="105"/>
      <c r="BV313" s="105"/>
      <c r="BW313" s="105"/>
      <c r="BX313" s="105"/>
      <c r="BY313" s="106"/>
      <c r="BZ313" s="104"/>
      <c r="CA313" s="105"/>
      <c r="CB313" s="105"/>
      <c r="CC313" s="105"/>
      <c r="CD313" s="105"/>
      <c r="CE313" s="105"/>
      <c r="CF313" s="105"/>
      <c r="CG313" s="105"/>
      <c r="CH313" s="105"/>
      <c r="CI313" s="105"/>
      <c r="CJ313" s="105"/>
      <c r="CK313" s="105"/>
      <c r="CL313" s="104">
        <v>215284.99583333335</v>
      </c>
      <c r="CM313" s="105">
        <v>215284.99583333335</v>
      </c>
      <c r="CN313" s="105">
        <v>215284.99583333335</v>
      </c>
      <c r="CO313" s="105">
        <v>215284.99583333335</v>
      </c>
      <c r="CP313" s="105">
        <v>215284.99583333335</v>
      </c>
      <c r="CQ313" s="105">
        <v>215284.99583333335</v>
      </c>
      <c r="CR313" s="105">
        <v>215284.99583333335</v>
      </c>
      <c r="CS313" s="105">
        <v>215284.99583333335</v>
      </c>
      <c r="CT313" s="105">
        <v>215284.99583333335</v>
      </c>
      <c r="CU313" s="105">
        <v>215284.99583333335</v>
      </c>
      <c r="CV313" s="105">
        <v>215284.99583333335</v>
      </c>
      <c r="CW313" s="106">
        <v>215284.99583333335</v>
      </c>
      <c r="CX313" s="313">
        <v>198115.64551112629</v>
      </c>
      <c r="CY313" s="316">
        <v>198115.64551112629</v>
      </c>
      <c r="CZ313" s="316">
        <v>198115.64551112629</v>
      </c>
      <c r="DA313" s="316">
        <v>198115.64551112629</v>
      </c>
      <c r="DB313" s="316">
        <v>198115.64551112629</v>
      </c>
      <c r="DC313" s="316">
        <v>198115.64551112629</v>
      </c>
      <c r="DD313" s="316">
        <v>198115.64551112629</v>
      </c>
      <c r="DE313" s="316">
        <v>198115.64551112629</v>
      </c>
      <c r="DF313" s="316">
        <v>198115.64551112629</v>
      </c>
      <c r="DG313" s="316">
        <v>198115.64551112629</v>
      </c>
      <c r="DH313" s="316">
        <v>198115.64551112629</v>
      </c>
      <c r="DI313" s="312">
        <v>198115.64551112629</v>
      </c>
      <c r="DJ313" s="104">
        <v>112305.41666666667</v>
      </c>
      <c r="DK313" s="105">
        <v>112305.41666666667</v>
      </c>
      <c r="DL313" s="105">
        <v>112305.41666666667</v>
      </c>
      <c r="DM313" s="105">
        <v>112305.41666666667</v>
      </c>
      <c r="DN313" s="105">
        <v>112305.41666666667</v>
      </c>
      <c r="DO313" s="105">
        <v>112305.41666666667</v>
      </c>
      <c r="DP313" s="105">
        <v>112305.41666666667</v>
      </c>
      <c r="DQ313" s="105">
        <v>112305.41666666667</v>
      </c>
      <c r="DR313" s="105">
        <v>112305.41666666667</v>
      </c>
      <c r="DS313" s="105">
        <v>112305.41666666667</v>
      </c>
      <c r="DT313" s="105">
        <v>112305.41666666667</v>
      </c>
      <c r="DU313" s="106">
        <v>112305.41666666667</v>
      </c>
      <c r="DV313" s="339"/>
      <c r="DW313" s="339"/>
      <c r="DX313" s="339"/>
      <c r="DY313" s="339"/>
      <c r="DZ313" s="339"/>
      <c r="EA313" s="339"/>
      <c r="EB313" s="339"/>
      <c r="EC313" s="339"/>
      <c r="ED313" s="339"/>
      <c r="EE313" s="339"/>
      <c r="EF313" s="339"/>
      <c r="EG313" s="339"/>
      <c r="EH313" s="339"/>
      <c r="EI313" s="337"/>
      <c r="EJ313" s="337"/>
      <c r="EK313" s="337"/>
      <c r="EL313" s="337"/>
      <c r="EM313" s="337"/>
      <c r="EN313" s="337"/>
      <c r="EO313" s="337"/>
      <c r="EP313" s="337"/>
      <c r="EQ313" s="337"/>
      <c r="ER313" s="337"/>
      <c r="ES313" s="337"/>
    </row>
    <row r="314" spans="1:174">
      <c r="D314" s="74" t="str">
        <f t="shared" si="57"/>
        <v>4193p</v>
      </c>
      <c r="E314" s="78" t="s">
        <v>222</v>
      </c>
      <c r="F314" s="104"/>
      <c r="G314" s="105"/>
      <c r="H314" s="105"/>
      <c r="I314" s="105"/>
      <c r="J314" s="105"/>
      <c r="K314" s="105"/>
      <c r="L314" s="105"/>
      <c r="M314" s="105"/>
      <c r="N314" s="105"/>
      <c r="O314" s="105"/>
      <c r="P314" s="105"/>
      <c r="Q314" s="106"/>
      <c r="R314" s="104"/>
      <c r="S314" s="105"/>
      <c r="T314" s="105"/>
      <c r="U314" s="105"/>
      <c r="V314" s="105"/>
      <c r="W314" s="105"/>
      <c r="X314" s="105"/>
      <c r="Y314" s="105"/>
      <c r="Z314" s="105"/>
      <c r="AA314" s="105"/>
      <c r="AB314" s="105"/>
      <c r="AC314" s="106"/>
      <c r="AD314" s="104"/>
      <c r="AE314" s="105"/>
      <c r="AF314" s="105"/>
      <c r="AG314" s="105"/>
      <c r="AH314" s="105"/>
      <c r="AI314" s="105"/>
      <c r="AJ314" s="105"/>
      <c r="AK314" s="105"/>
      <c r="AL314" s="105"/>
      <c r="AM314" s="105"/>
      <c r="AN314" s="105"/>
      <c r="AO314" s="106"/>
      <c r="AP314" s="104"/>
      <c r="AQ314" s="105"/>
      <c r="AR314" s="105"/>
      <c r="AS314" s="105"/>
      <c r="AT314" s="105"/>
      <c r="AU314" s="105"/>
      <c r="AV314" s="105"/>
      <c r="AW314" s="105"/>
      <c r="AX314" s="105"/>
      <c r="AY314" s="105"/>
      <c r="AZ314" s="105"/>
      <c r="BA314" s="106"/>
      <c r="BB314" s="104"/>
      <c r="BC314" s="105"/>
      <c r="BD314" s="105"/>
      <c r="BE314" s="105"/>
      <c r="BF314" s="105"/>
      <c r="BG314" s="105"/>
      <c r="BH314" s="105"/>
      <c r="BI314" s="105"/>
      <c r="BJ314" s="105"/>
      <c r="BK314" s="105"/>
      <c r="BL314" s="105"/>
      <c r="BM314" s="106"/>
      <c r="BN314" s="104"/>
      <c r="BO314" s="105"/>
      <c r="BP314" s="105"/>
      <c r="BQ314" s="105"/>
      <c r="BR314" s="105"/>
      <c r="BS314" s="105"/>
      <c r="BT314" s="105"/>
      <c r="BU314" s="105"/>
      <c r="BV314" s="105"/>
      <c r="BW314" s="105"/>
      <c r="BX314" s="105"/>
      <c r="BY314" s="106"/>
      <c r="BZ314" s="104"/>
      <c r="CA314" s="105"/>
      <c r="CB314" s="105"/>
      <c r="CC314" s="105"/>
      <c r="CD314" s="105"/>
      <c r="CE314" s="105"/>
      <c r="CF314" s="105"/>
      <c r="CG314" s="105"/>
      <c r="CH314" s="105"/>
      <c r="CI314" s="105"/>
      <c r="CJ314" s="105"/>
      <c r="CK314" s="105"/>
      <c r="CL314" s="104">
        <v>523469</v>
      </c>
      <c r="CM314" s="105">
        <v>523469</v>
      </c>
      <c r="CN314" s="105">
        <v>523469</v>
      </c>
      <c r="CO314" s="105">
        <v>523469</v>
      </c>
      <c r="CP314" s="105">
        <v>523469</v>
      </c>
      <c r="CQ314" s="105">
        <v>523469</v>
      </c>
      <c r="CR314" s="105">
        <v>523469</v>
      </c>
      <c r="CS314" s="105">
        <v>523469</v>
      </c>
      <c r="CT314" s="105">
        <v>523469</v>
      </c>
      <c r="CU314" s="105">
        <v>523469</v>
      </c>
      <c r="CV314" s="105">
        <v>523469</v>
      </c>
      <c r="CW314" s="106">
        <v>523469</v>
      </c>
      <c r="CX314" s="313">
        <v>624553.1953420419</v>
      </c>
      <c r="CY314" s="316">
        <v>624553.1953420419</v>
      </c>
      <c r="CZ314" s="316">
        <v>624553.1953420419</v>
      </c>
      <c r="DA314" s="316">
        <v>624553.1953420419</v>
      </c>
      <c r="DB314" s="316">
        <v>624553.1953420419</v>
      </c>
      <c r="DC314" s="316">
        <v>624553.1953420419</v>
      </c>
      <c r="DD314" s="316">
        <v>624553.1953420419</v>
      </c>
      <c r="DE314" s="316">
        <v>624553.1953420419</v>
      </c>
      <c r="DF314" s="316">
        <v>624553.1953420419</v>
      </c>
      <c r="DG314" s="316">
        <v>624553.1953420419</v>
      </c>
      <c r="DH314" s="316">
        <v>624553.1953420419</v>
      </c>
      <c r="DI314" s="312">
        <v>624553.1953420419</v>
      </c>
      <c r="DJ314" s="104">
        <v>771651.67749999987</v>
      </c>
      <c r="DK314" s="105">
        <v>771651.67749999987</v>
      </c>
      <c r="DL314" s="105">
        <v>771651.67749999987</v>
      </c>
      <c r="DM314" s="105">
        <v>771651.67749999987</v>
      </c>
      <c r="DN314" s="105">
        <v>771651.67749999987</v>
      </c>
      <c r="DO314" s="105">
        <v>771651.67749999987</v>
      </c>
      <c r="DP314" s="105">
        <v>771651.67749999987</v>
      </c>
      <c r="DQ314" s="105">
        <v>771651.67749999987</v>
      </c>
      <c r="DR314" s="105">
        <v>771651.67749999987</v>
      </c>
      <c r="DS314" s="105">
        <v>771651.67749999987</v>
      </c>
      <c r="DT314" s="105">
        <v>771651.67749999987</v>
      </c>
      <c r="DU314" s="106">
        <v>771651.67749999987</v>
      </c>
      <c r="DV314" s="339"/>
      <c r="DW314" s="339"/>
      <c r="DX314" s="339"/>
      <c r="DY314" s="339"/>
      <c r="DZ314" s="339"/>
      <c r="EA314" s="339"/>
      <c r="EB314" s="339"/>
      <c r="EC314" s="339"/>
      <c r="ED314" s="339"/>
      <c r="EE314" s="339"/>
      <c r="EF314" s="339"/>
      <c r="EG314" s="339"/>
      <c r="EH314" s="339"/>
      <c r="EI314" s="337"/>
      <c r="EJ314" s="337"/>
      <c r="EK314" s="337"/>
      <c r="EL314" s="337"/>
      <c r="EM314" s="337"/>
      <c r="EN314" s="337"/>
      <c r="EO314" s="337"/>
      <c r="EP314" s="337"/>
      <c r="EQ314" s="337"/>
      <c r="ER314" s="337"/>
      <c r="ES314" s="337"/>
    </row>
    <row r="315" spans="1:174">
      <c r="D315" s="74" t="str">
        <f t="shared" si="57"/>
        <v>4194p</v>
      </c>
      <c r="E315" s="78" t="s">
        <v>224</v>
      </c>
      <c r="F315" s="104"/>
      <c r="G315" s="105"/>
      <c r="H315" s="105"/>
      <c r="I315" s="105"/>
      <c r="J315" s="105"/>
      <c r="K315" s="105"/>
      <c r="L315" s="105"/>
      <c r="M315" s="105"/>
      <c r="N315" s="105"/>
      <c r="O315" s="105"/>
      <c r="P315" s="105"/>
      <c r="Q315" s="106"/>
      <c r="R315" s="104"/>
      <c r="S315" s="105"/>
      <c r="T315" s="105"/>
      <c r="U315" s="105"/>
      <c r="V315" s="105"/>
      <c r="W315" s="105"/>
      <c r="X315" s="105"/>
      <c r="Y315" s="105"/>
      <c r="Z315" s="105"/>
      <c r="AA315" s="105"/>
      <c r="AB315" s="105"/>
      <c r="AC315" s="106"/>
      <c r="AD315" s="104"/>
      <c r="AE315" s="105"/>
      <c r="AF315" s="105"/>
      <c r="AG315" s="105"/>
      <c r="AH315" s="105"/>
      <c r="AI315" s="105"/>
      <c r="AJ315" s="105"/>
      <c r="AK315" s="105"/>
      <c r="AL315" s="105"/>
      <c r="AM315" s="105"/>
      <c r="AN315" s="105"/>
      <c r="AO315" s="106"/>
      <c r="AP315" s="104"/>
      <c r="AQ315" s="105"/>
      <c r="AR315" s="105"/>
      <c r="AS315" s="105"/>
      <c r="AT315" s="105"/>
      <c r="AU315" s="105"/>
      <c r="AV315" s="105"/>
      <c r="AW315" s="105"/>
      <c r="AX315" s="105"/>
      <c r="AY315" s="105"/>
      <c r="AZ315" s="105"/>
      <c r="BA315" s="106"/>
      <c r="BB315" s="104"/>
      <c r="BC315" s="105"/>
      <c r="BD315" s="105"/>
      <c r="BE315" s="105"/>
      <c r="BF315" s="105"/>
      <c r="BG315" s="105"/>
      <c r="BH315" s="105"/>
      <c r="BI315" s="105"/>
      <c r="BJ315" s="105"/>
      <c r="BK315" s="105"/>
      <c r="BL315" s="105"/>
      <c r="BM315" s="106"/>
      <c r="BN315" s="104"/>
      <c r="BO315" s="105"/>
      <c r="BP315" s="105"/>
      <c r="BQ315" s="105"/>
      <c r="BR315" s="105"/>
      <c r="BS315" s="105"/>
      <c r="BT315" s="105"/>
      <c r="BU315" s="105"/>
      <c r="BV315" s="105"/>
      <c r="BW315" s="105"/>
      <c r="BX315" s="105"/>
      <c r="BY315" s="106"/>
      <c r="BZ315" s="104"/>
      <c r="CA315" s="105"/>
      <c r="CB315" s="105"/>
      <c r="CC315" s="105"/>
      <c r="CD315" s="105"/>
      <c r="CE315" s="105"/>
      <c r="CF315" s="105"/>
      <c r="CG315" s="105"/>
      <c r="CH315" s="105"/>
      <c r="CI315" s="105"/>
      <c r="CJ315" s="105"/>
      <c r="CK315" s="105"/>
      <c r="CL315" s="104">
        <v>182324.41333333333</v>
      </c>
      <c r="CM315" s="105">
        <v>182324.41333333333</v>
      </c>
      <c r="CN315" s="105">
        <v>182324.41333333333</v>
      </c>
      <c r="CO315" s="105">
        <v>182324.41333333333</v>
      </c>
      <c r="CP315" s="105">
        <v>182324.41333333333</v>
      </c>
      <c r="CQ315" s="105">
        <v>182324.41333333333</v>
      </c>
      <c r="CR315" s="105">
        <v>182324.41333333333</v>
      </c>
      <c r="CS315" s="105">
        <v>182324.41333333333</v>
      </c>
      <c r="CT315" s="105">
        <v>182324.41333333333</v>
      </c>
      <c r="CU315" s="105">
        <v>182324.41333333333</v>
      </c>
      <c r="CV315" s="105">
        <v>182324.41333333333</v>
      </c>
      <c r="CW315" s="106">
        <v>182324.41333333333</v>
      </c>
      <c r="CX315" s="313">
        <v>185467.19903700319</v>
      </c>
      <c r="CY315" s="316">
        <v>185467.19903700319</v>
      </c>
      <c r="CZ315" s="316">
        <v>185467.19903700319</v>
      </c>
      <c r="DA315" s="316">
        <v>185467.19903700319</v>
      </c>
      <c r="DB315" s="316">
        <v>185467.19903700319</v>
      </c>
      <c r="DC315" s="316">
        <v>185467.19903700319</v>
      </c>
      <c r="DD315" s="316">
        <v>185467.19903700319</v>
      </c>
      <c r="DE315" s="316">
        <v>185467.19903700319</v>
      </c>
      <c r="DF315" s="316">
        <v>185467.19903700319</v>
      </c>
      <c r="DG315" s="316">
        <v>185467.19903700319</v>
      </c>
      <c r="DH315" s="316">
        <v>185467.19903700319</v>
      </c>
      <c r="DI315" s="312">
        <v>185467.19903700319</v>
      </c>
      <c r="DJ315" s="104">
        <v>175369.42166666666</v>
      </c>
      <c r="DK315" s="105">
        <v>175369.42166666666</v>
      </c>
      <c r="DL315" s="105">
        <v>175369.42166666666</v>
      </c>
      <c r="DM315" s="105">
        <v>175369.42166666666</v>
      </c>
      <c r="DN315" s="105">
        <v>175369.42166666666</v>
      </c>
      <c r="DO315" s="105">
        <v>175369.42166666666</v>
      </c>
      <c r="DP315" s="105">
        <v>175369.42166666666</v>
      </c>
      <c r="DQ315" s="105">
        <v>175369.42166666666</v>
      </c>
      <c r="DR315" s="105">
        <v>175369.42166666666</v>
      </c>
      <c r="DS315" s="105">
        <v>175369.42166666666</v>
      </c>
      <c r="DT315" s="105">
        <v>175369.42166666666</v>
      </c>
      <c r="DU315" s="106">
        <v>175369.42166666666</v>
      </c>
      <c r="DV315" s="339"/>
      <c r="DW315" s="339"/>
      <c r="DX315" s="339"/>
      <c r="DY315" s="339"/>
      <c r="DZ315" s="339"/>
      <c r="EA315" s="339"/>
      <c r="EB315" s="339"/>
      <c r="EC315" s="339"/>
      <c r="ED315" s="339"/>
      <c r="EE315" s="339"/>
      <c r="EF315" s="339"/>
      <c r="EG315" s="339"/>
      <c r="EH315" s="339"/>
      <c r="EI315" s="337"/>
      <c r="EJ315" s="337"/>
      <c r="EK315" s="337"/>
      <c r="EL315" s="337"/>
      <c r="EM315" s="337"/>
      <c r="EN315" s="337"/>
      <c r="EO315" s="337"/>
      <c r="EP315" s="337"/>
      <c r="EQ315" s="337"/>
      <c r="ER315" s="337"/>
      <c r="ES315" s="337"/>
    </row>
    <row r="316" spans="1:174" ht="45">
      <c r="D316" s="74" t="str">
        <f t="shared" si="57"/>
        <v>4195p</v>
      </c>
      <c r="E316" s="78" t="s">
        <v>226</v>
      </c>
      <c r="F316" s="104"/>
      <c r="G316" s="105"/>
      <c r="H316" s="105"/>
      <c r="I316" s="105"/>
      <c r="J316" s="105"/>
      <c r="K316" s="105"/>
      <c r="L316" s="105"/>
      <c r="M316" s="105"/>
      <c r="N316" s="105"/>
      <c r="O316" s="105"/>
      <c r="P316" s="105"/>
      <c r="Q316" s="106"/>
      <c r="R316" s="104"/>
      <c r="S316" s="105"/>
      <c r="T316" s="105"/>
      <c r="U316" s="105"/>
      <c r="V316" s="105"/>
      <c r="W316" s="105"/>
      <c r="X316" s="105"/>
      <c r="Y316" s="105"/>
      <c r="Z316" s="105"/>
      <c r="AA316" s="105"/>
      <c r="AB316" s="105"/>
      <c r="AC316" s="106"/>
      <c r="AD316" s="104"/>
      <c r="AE316" s="105"/>
      <c r="AF316" s="105"/>
      <c r="AG316" s="105"/>
      <c r="AH316" s="105"/>
      <c r="AI316" s="105"/>
      <c r="AJ316" s="105"/>
      <c r="AK316" s="105"/>
      <c r="AL316" s="105"/>
      <c r="AM316" s="105"/>
      <c r="AN316" s="105"/>
      <c r="AO316" s="106"/>
      <c r="AP316" s="104"/>
      <c r="AQ316" s="105"/>
      <c r="AR316" s="105"/>
      <c r="AS316" s="105"/>
      <c r="AT316" s="105"/>
      <c r="AU316" s="105"/>
      <c r="AV316" s="105"/>
      <c r="AW316" s="105"/>
      <c r="AX316" s="105"/>
      <c r="AY316" s="105"/>
      <c r="AZ316" s="105"/>
      <c r="BA316" s="106"/>
      <c r="BB316" s="104"/>
      <c r="BC316" s="105"/>
      <c r="BD316" s="105"/>
      <c r="BE316" s="105"/>
      <c r="BF316" s="105"/>
      <c r="BG316" s="105"/>
      <c r="BH316" s="105"/>
      <c r="BI316" s="105"/>
      <c r="BJ316" s="105"/>
      <c r="BK316" s="105"/>
      <c r="BL316" s="105"/>
      <c r="BM316" s="106"/>
      <c r="BN316" s="104"/>
      <c r="BO316" s="105"/>
      <c r="BP316" s="105"/>
      <c r="BQ316" s="105"/>
      <c r="BR316" s="105"/>
      <c r="BS316" s="105"/>
      <c r="BT316" s="105"/>
      <c r="BU316" s="105"/>
      <c r="BV316" s="105"/>
      <c r="BW316" s="105"/>
      <c r="BX316" s="105"/>
      <c r="BY316" s="106"/>
      <c r="BZ316" s="104"/>
      <c r="CA316" s="105"/>
      <c r="CB316" s="105"/>
      <c r="CC316" s="105"/>
      <c r="CD316" s="105"/>
      <c r="CE316" s="105"/>
      <c r="CF316" s="105"/>
      <c r="CG316" s="105"/>
      <c r="CH316" s="105"/>
      <c r="CI316" s="105"/>
      <c r="CJ316" s="105"/>
      <c r="CK316" s="105"/>
      <c r="CL316" s="104">
        <v>189097.92</v>
      </c>
      <c r="CM316" s="105">
        <v>189097.92</v>
      </c>
      <c r="CN316" s="105">
        <v>189097.92</v>
      </c>
      <c r="CO316" s="105">
        <v>189097.92</v>
      </c>
      <c r="CP316" s="105">
        <v>189097.92</v>
      </c>
      <c r="CQ316" s="105">
        <v>189097.92</v>
      </c>
      <c r="CR316" s="105">
        <v>189097.92</v>
      </c>
      <c r="CS316" s="105">
        <v>189097.92</v>
      </c>
      <c r="CT316" s="105">
        <v>189097.92</v>
      </c>
      <c r="CU316" s="105">
        <v>189097.92</v>
      </c>
      <c r="CV316" s="105">
        <v>189097.92</v>
      </c>
      <c r="CW316" s="106">
        <v>189097.92</v>
      </c>
      <c r="CX316" s="313">
        <v>331173.49028020015</v>
      </c>
      <c r="CY316" s="316">
        <v>331173.49028020015</v>
      </c>
      <c r="CZ316" s="316">
        <v>331173.49028020015</v>
      </c>
      <c r="DA316" s="316">
        <v>331173.49028020015</v>
      </c>
      <c r="DB316" s="316">
        <v>331173.49028020015</v>
      </c>
      <c r="DC316" s="316">
        <v>331173.49028020015</v>
      </c>
      <c r="DD316" s="316">
        <v>331173.49028020015</v>
      </c>
      <c r="DE316" s="316">
        <v>331173.49028020015</v>
      </c>
      <c r="DF316" s="316">
        <v>331173.49028020015</v>
      </c>
      <c r="DG316" s="316">
        <v>331173.49028020015</v>
      </c>
      <c r="DH316" s="316">
        <v>331173.49028020015</v>
      </c>
      <c r="DI316" s="312">
        <v>331173.49028020015</v>
      </c>
      <c r="DJ316" s="104">
        <v>319420.46249999997</v>
      </c>
      <c r="DK316" s="105">
        <v>319420.46249999997</v>
      </c>
      <c r="DL316" s="105">
        <v>319420.46249999997</v>
      </c>
      <c r="DM316" s="105">
        <v>319420.46249999997</v>
      </c>
      <c r="DN316" s="105">
        <v>319420.46249999997</v>
      </c>
      <c r="DO316" s="105">
        <v>319420.46249999997</v>
      </c>
      <c r="DP316" s="105">
        <v>319420.46249999997</v>
      </c>
      <c r="DQ316" s="105">
        <v>319420.46249999997</v>
      </c>
      <c r="DR316" s="105">
        <v>319420.46249999997</v>
      </c>
      <c r="DS316" s="105">
        <v>319420.46249999997</v>
      </c>
      <c r="DT316" s="105">
        <v>319420.46249999997</v>
      </c>
      <c r="DU316" s="106">
        <v>319420.46249999997</v>
      </c>
      <c r="DV316" s="339"/>
      <c r="DW316" s="339"/>
      <c r="DX316" s="339"/>
      <c r="DY316" s="339"/>
      <c r="DZ316" s="339"/>
      <c r="EA316" s="339"/>
      <c r="EB316" s="339"/>
      <c r="EC316" s="339"/>
      <c r="ED316" s="339"/>
      <c r="EE316" s="339"/>
      <c r="EF316" s="339"/>
      <c r="EG316" s="339"/>
      <c r="EH316" s="339"/>
      <c r="EI316" s="337"/>
      <c r="EJ316" s="337"/>
      <c r="EK316" s="337"/>
      <c r="EL316" s="337"/>
      <c r="EM316" s="337"/>
      <c r="EN316" s="337"/>
      <c r="EO316" s="337"/>
      <c r="EP316" s="337"/>
      <c r="EQ316" s="337"/>
      <c r="ER316" s="337"/>
      <c r="ES316" s="337"/>
    </row>
    <row r="317" spans="1:174">
      <c r="D317" s="74" t="str">
        <f t="shared" si="57"/>
        <v>4196p</v>
      </c>
      <c r="E317" s="78" t="s">
        <v>228</v>
      </c>
      <c r="F317" s="104"/>
      <c r="G317" s="105"/>
      <c r="H317" s="105"/>
      <c r="I317" s="105"/>
      <c r="J317" s="105"/>
      <c r="K317" s="105"/>
      <c r="L317" s="105"/>
      <c r="M317" s="105"/>
      <c r="N317" s="105"/>
      <c r="O317" s="105"/>
      <c r="P317" s="105"/>
      <c r="Q317" s="106"/>
      <c r="R317" s="104"/>
      <c r="S317" s="105"/>
      <c r="T317" s="105"/>
      <c r="U317" s="105"/>
      <c r="V317" s="105"/>
      <c r="W317" s="105"/>
      <c r="X317" s="105"/>
      <c r="Y317" s="105"/>
      <c r="Z317" s="105"/>
      <c r="AA317" s="105"/>
      <c r="AB317" s="105"/>
      <c r="AC317" s="106"/>
      <c r="AD317" s="104"/>
      <c r="AE317" s="105"/>
      <c r="AF317" s="105"/>
      <c r="AG317" s="105"/>
      <c r="AH317" s="105"/>
      <c r="AI317" s="105"/>
      <c r="AJ317" s="105"/>
      <c r="AK317" s="105"/>
      <c r="AL317" s="105"/>
      <c r="AM317" s="105"/>
      <c r="AN317" s="105"/>
      <c r="AO317" s="106"/>
      <c r="AP317" s="104"/>
      <c r="AQ317" s="105"/>
      <c r="AR317" s="105"/>
      <c r="AS317" s="105"/>
      <c r="AT317" s="105"/>
      <c r="AU317" s="105"/>
      <c r="AV317" s="105"/>
      <c r="AW317" s="105"/>
      <c r="AX317" s="105"/>
      <c r="AY317" s="105"/>
      <c r="AZ317" s="105"/>
      <c r="BA317" s="106"/>
      <c r="BB317" s="104"/>
      <c r="BC317" s="105"/>
      <c r="BD317" s="105"/>
      <c r="BE317" s="105"/>
      <c r="BF317" s="105"/>
      <c r="BG317" s="105"/>
      <c r="BH317" s="105"/>
      <c r="BI317" s="105"/>
      <c r="BJ317" s="105"/>
      <c r="BK317" s="105"/>
      <c r="BL317" s="105"/>
      <c r="BM317" s="106"/>
      <c r="BN317" s="104"/>
      <c r="BO317" s="105"/>
      <c r="BP317" s="105"/>
      <c r="BQ317" s="105"/>
      <c r="BR317" s="105"/>
      <c r="BS317" s="105"/>
      <c r="BT317" s="105"/>
      <c r="BU317" s="105"/>
      <c r="BV317" s="105"/>
      <c r="BW317" s="105"/>
      <c r="BX317" s="105"/>
      <c r="BY317" s="106"/>
      <c r="BZ317" s="104"/>
      <c r="CA317" s="105"/>
      <c r="CB317" s="105"/>
      <c r="CC317" s="105"/>
      <c r="CD317" s="105"/>
      <c r="CE317" s="105"/>
      <c r="CF317" s="105"/>
      <c r="CG317" s="105"/>
      <c r="CH317" s="105"/>
      <c r="CI317" s="105"/>
      <c r="CJ317" s="105"/>
      <c r="CK317" s="105"/>
      <c r="CL317" s="104">
        <v>353763.10833333334</v>
      </c>
      <c r="CM317" s="105">
        <v>353763.10833333334</v>
      </c>
      <c r="CN317" s="105">
        <v>353763.10833333334</v>
      </c>
      <c r="CO317" s="105">
        <v>353763.10833333334</v>
      </c>
      <c r="CP317" s="105">
        <v>353763.10833333334</v>
      </c>
      <c r="CQ317" s="105">
        <v>353763.10833333334</v>
      </c>
      <c r="CR317" s="105">
        <v>353763.10833333334</v>
      </c>
      <c r="CS317" s="105">
        <v>353763.10833333334</v>
      </c>
      <c r="CT317" s="105">
        <v>353763.10833333334</v>
      </c>
      <c r="CU317" s="105">
        <v>353763.10833333334</v>
      </c>
      <c r="CV317" s="105">
        <v>353763.10833333334</v>
      </c>
      <c r="CW317" s="106">
        <v>353763.10833333334</v>
      </c>
      <c r="CX317" s="313">
        <v>301413.99206139107</v>
      </c>
      <c r="CY317" s="316">
        <v>301413.99206139107</v>
      </c>
      <c r="CZ317" s="316">
        <v>301413.99206139107</v>
      </c>
      <c r="DA317" s="316">
        <v>301413.99206139107</v>
      </c>
      <c r="DB317" s="316">
        <v>301413.99206139107</v>
      </c>
      <c r="DC317" s="316">
        <v>301413.99206139107</v>
      </c>
      <c r="DD317" s="316">
        <v>301413.99206139107</v>
      </c>
      <c r="DE317" s="316">
        <v>301413.99206139107</v>
      </c>
      <c r="DF317" s="316">
        <v>301413.99206139107</v>
      </c>
      <c r="DG317" s="316">
        <v>301413.99206139107</v>
      </c>
      <c r="DH317" s="316">
        <v>301413.99206139107</v>
      </c>
      <c r="DI317" s="312">
        <v>301413.99206139107</v>
      </c>
      <c r="DJ317" s="104">
        <v>351830.13000000006</v>
      </c>
      <c r="DK317" s="105">
        <v>351830.13000000006</v>
      </c>
      <c r="DL317" s="105">
        <v>351830.13000000006</v>
      </c>
      <c r="DM317" s="105">
        <v>351830.13000000006</v>
      </c>
      <c r="DN317" s="105">
        <v>351830.13000000006</v>
      </c>
      <c r="DO317" s="105">
        <v>351830.13000000006</v>
      </c>
      <c r="DP317" s="105">
        <v>351830.13000000006</v>
      </c>
      <c r="DQ317" s="105">
        <v>351830.13000000006</v>
      </c>
      <c r="DR317" s="105">
        <v>351830.13000000006</v>
      </c>
      <c r="DS317" s="105">
        <v>351830.13000000006</v>
      </c>
      <c r="DT317" s="105">
        <v>351830.13000000006</v>
      </c>
      <c r="DU317" s="106">
        <v>351830.13000000006</v>
      </c>
      <c r="DV317" s="339"/>
      <c r="DW317" s="339"/>
      <c r="DX317" s="339"/>
      <c r="DY317" s="339"/>
      <c r="DZ317" s="339"/>
      <c r="EA317" s="339"/>
      <c r="EB317" s="339"/>
      <c r="EC317" s="339"/>
      <c r="ED317" s="339"/>
      <c r="EE317" s="339"/>
      <c r="EF317" s="339"/>
      <c r="EG317" s="339"/>
      <c r="EH317" s="339"/>
      <c r="EI317" s="337"/>
      <c r="EJ317" s="337"/>
      <c r="EK317" s="337"/>
      <c r="EL317" s="337"/>
      <c r="EM317" s="337"/>
      <c r="EN317" s="337"/>
      <c r="EO317" s="337"/>
      <c r="EP317" s="337"/>
      <c r="EQ317" s="337"/>
      <c r="ER317" s="337"/>
      <c r="ES317" s="337"/>
    </row>
    <row r="318" spans="1:174">
      <c r="D318" s="74" t="str">
        <f t="shared" si="57"/>
        <v>4197p</v>
      </c>
      <c r="E318" s="78" t="s">
        <v>230</v>
      </c>
      <c r="F318" s="104"/>
      <c r="G318" s="105"/>
      <c r="H318" s="105"/>
      <c r="I318" s="105"/>
      <c r="J318" s="105"/>
      <c r="K318" s="105"/>
      <c r="L318" s="105"/>
      <c r="M318" s="105"/>
      <c r="N318" s="105"/>
      <c r="O318" s="105"/>
      <c r="P318" s="105"/>
      <c r="Q318" s="106"/>
      <c r="R318" s="104"/>
      <c r="S318" s="105"/>
      <c r="T318" s="105"/>
      <c r="U318" s="105"/>
      <c r="V318" s="105"/>
      <c r="W318" s="105"/>
      <c r="X318" s="105"/>
      <c r="Y318" s="105"/>
      <c r="Z318" s="105"/>
      <c r="AA318" s="105"/>
      <c r="AB318" s="105"/>
      <c r="AC318" s="106"/>
      <c r="AD318" s="104"/>
      <c r="AE318" s="105"/>
      <c r="AF318" s="105"/>
      <c r="AG318" s="105"/>
      <c r="AH318" s="105"/>
      <c r="AI318" s="105"/>
      <c r="AJ318" s="105"/>
      <c r="AK318" s="105"/>
      <c r="AL318" s="105"/>
      <c r="AM318" s="105"/>
      <c r="AN318" s="105"/>
      <c r="AO318" s="106"/>
      <c r="AP318" s="104"/>
      <c r="AQ318" s="105"/>
      <c r="AR318" s="105"/>
      <c r="AS318" s="105"/>
      <c r="AT318" s="105"/>
      <c r="AU318" s="105"/>
      <c r="AV318" s="105"/>
      <c r="AW318" s="105"/>
      <c r="AX318" s="105"/>
      <c r="AY318" s="105"/>
      <c r="AZ318" s="105"/>
      <c r="BA318" s="106"/>
      <c r="BB318" s="104"/>
      <c r="BC318" s="105"/>
      <c r="BD318" s="105"/>
      <c r="BE318" s="105"/>
      <c r="BF318" s="105"/>
      <c r="BG318" s="105"/>
      <c r="BH318" s="105"/>
      <c r="BI318" s="105"/>
      <c r="BJ318" s="105"/>
      <c r="BK318" s="105"/>
      <c r="BL318" s="105"/>
      <c r="BM318" s="106"/>
      <c r="BN318" s="104"/>
      <c r="BO318" s="105"/>
      <c r="BP318" s="105"/>
      <c r="BQ318" s="105"/>
      <c r="BR318" s="105"/>
      <c r="BS318" s="105"/>
      <c r="BT318" s="105"/>
      <c r="BU318" s="105"/>
      <c r="BV318" s="105"/>
      <c r="BW318" s="105"/>
      <c r="BX318" s="105"/>
      <c r="BY318" s="106"/>
      <c r="BZ318" s="104"/>
      <c r="CA318" s="105"/>
      <c r="CB318" s="105"/>
      <c r="CC318" s="105"/>
      <c r="CD318" s="105"/>
      <c r="CE318" s="105"/>
      <c r="CF318" s="105"/>
      <c r="CG318" s="105"/>
      <c r="CH318" s="105"/>
      <c r="CI318" s="105"/>
      <c r="CJ318" s="105"/>
      <c r="CK318" s="105"/>
      <c r="CL318" s="104">
        <v>66.666666666666671</v>
      </c>
      <c r="CM318" s="105">
        <v>66.666666666666671</v>
      </c>
      <c r="CN318" s="105">
        <v>66.666666666666671</v>
      </c>
      <c r="CO318" s="105">
        <v>66.666666666666671</v>
      </c>
      <c r="CP318" s="105">
        <v>66.666666666666671</v>
      </c>
      <c r="CQ318" s="105">
        <v>66.666666666666671</v>
      </c>
      <c r="CR318" s="105">
        <v>66.666666666666671</v>
      </c>
      <c r="CS318" s="105">
        <v>66.666666666666671</v>
      </c>
      <c r="CT318" s="105">
        <v>66.666666666666671</v>
      </c>
      <c r="CU318" s="105">
        <v>66.666666666666671</v>
      </c>
      <c r="CV318" s="105">
        <v>66.666666666666671</v>
      </c>
      <c r="CW318" s="106">
        <v>66.666666666666671</v>
      </c>
      <c r="CX318" s="313">
        <v>105.61633532026926</v>
      </c>
      <c r="CY318" s="316">
        <v>105.61633532026926</v>
      </c>
      <c r="CZ318" s="316">
        <v>105.61633532026926</v>
      </c>
      <c r="DA318" s="316">
        <v>105.61633532026926</v>
      </c>
      <c r="DB318" s="316">
        <v>105.61633532026926</v>
      </c>
      <c r="DC318" s="316">
        <v>105.61633532026926</v>
      </c>
      <c r="DD318" s="316">
        <v>105.61633532026926</v>
      </c>
      <c r="DE318" s="316">
        <v>105.61633532026926</v>
      </c>
      <c r="DF318" s="316">
        <v>105.61633532026926</v>
      </c>
      <c r="DG318" s="316">
        <v>105.61633532026926</v>
      </c>
      <c r="DH318" s="316">
        <v>105.61633532026926</v>
      </c>
      <c r="DI318" s="312">
        <v>105.61633532026926</v>
      </c>
      <c r="DJ318" s="104">
        <v>125.83333333333333</v>
      </c>
      <c r="DK318" s="105">
        <v>125.83333333333333</v>
      </c>
      <c r="DL318" s="105">
        <v>125.83333333333333</v>
      </c>
      <c r="DM318" s="105">
        <v>125.83333333333333</v>
      </c>
      <c r="DN318" s="105">
        <v>125.83333333333333</v>
      </c>
      <c r="DO318" s="105">
        <v>125.83333333333333</v>
      </c>
      <c r="DP318" s="105">
        <v>125.83333333333333</v>
      </c>
      <c r="DQ318" s="105">
        <v>125.83333333333333</v>
      </c>
      <c r="DR318" s="105">
        <v>125.83333333333333</v>
      </c>
      <c r="DS318" s="105">
        <v>125.83333333333333</v>
      </c>
      <c r="DT318" s="105">
        <v>125.83333333333333</v>
      </c>
      <c r="DU318" s="106">
        <v>125.83333333333333</v>
      </c>
      <c r="DV318" s="339"/>
      <c r="DW318" s="339"/>
      <c r="DX318" s="339"/>
      <c r="DY318" s="339"/>
      <c r="DZ318" s="339"/>
      <c r="EA318" s="339"/>
      <c r="EB318" s="339"/>
      <c r="EC318" s="339"/>
      <c r="ED318" s="339"/>
      <c r="EE318" s="339"/>
      <c r="EF318" s="339"/>
      <c r="EG318" s="339"/>
      <c r="EH318" s="339"/>
      <c r="EI318" s="337"/>
      <c r="EJ318" s="337"/>
      <c r="EK318" s="337"/>
      <c r="EL318" s="337"/>
      <c r="EM318" s="337"/>
      <c r="EN318" s="337"/>
      <c r="EO318" s="337"/>
      <c r="EP318" s="337"/>
      <c r="EQ318" s="337"/>
      <c r="ER318" s="337"/>
      <c r="ES318" s="337"/>
    </row>
    <row r="319" spans="1:174">
      <c r="D319" s="74" t="str">
        <f t="shared" si="57"/>
        <v>4198p</v>
      </c>
      <c r="E319" s="78" t="s">
        <v>51</v>
      </c>
      <c r="F319" s="104"/>
      <c r="G319" s="105"/>
      <c r="H319" s="105"/>
      <c r="I319" s="105"/>
      <c r="J319" s="105"/>
      <c r="K319" s="105"/>
      <c r="L319" s="105"/>
      <c r="M319" s="105"/>
      <c r="N319" s="105"/>
      <c r="O319" s="105"/>
      <c r="P319" s="105"/>
      <c r="Q319" s="106"/>
      <c r="R319" s="104"/>
      <c r="S319" s="105"/>
      <c r="T319" s="105"/>
      <c r="U319" s="105"/>
      <c r="V319" s="105"/>
      <c r="W319" s="105"/>
      <c r="X319" s="105"/>
      <c r="Y319" s="105"/>
      <c r="Z319" s="105"/>
      <c r="AA319" s="105"/>
      <c r="AB319" s="105"/>
      <c r="AC319" s="106"/>
      <c r="AD319" s="104"/>
      <c r="AE319" s="105"/>
      <c r="AF319" s="105"/>
      <c r="AG319" s="105"/>
      <c r="AH319" s="105"/>
      <c r="AI319" s="105"/>
      <c r="AJ319" s="105"/>
      <c r="AK319" s="105"/>
      <c r="AL319" s="105"/>
      <c r="AM319" s="105"/>
      <c r="AN319" s="105"/>
      <c r="AO319" s="106"/>
      <c r="AP319" s="104"/>
      <c r="AQ319" s="105"/>
      <c r="AR319" s="105"/>
      <c r="AS319" s="105"/>
      <c r="AT319" s="105"/>
      <c r="AU319" s="105"/>
      <c r="AV319" s="105"/>
      <c r="AW319" s="105"/>
      <c r="AX319" s="105"/>
      <c r="AY319" s="105"/>
      <c r="AZ319" s="105"/>
      <c r="BA319" s="106"/>
      <c r="BB319" s="104"/>
      <c r="BC319" s="105"/>
      <c r="BD319" s="105"/>
      <c r="BE319" s="105"/>
      <c r="BF319" s="105"/>
      <c r="BG319" s="105"/>
      <c r="BH319" s="105"/>
      <c r="BI319" s="105"/>
      <c r="BJ319" s="105"/>
      <c r="BK319" s="105"/>
      <c r="BL319" s="105"/>
      <c r="BM319" s="106"/>
      <c r="BN319" s="104"/>
      <c r="BO319" s="105"/>
      <c r="BP319" s="105"/>
      <c r="BQ319" s="105"/>
      <c r="BR319" s="105"/>
      <c r="BS319" s="105"/>
      <c r="BT319" s="105"/>
      <c r="BU319" s="105"/>
      <c r="BV319" s="105"/>
      <c r="BW319" s="105"/>
      <c r="BX319" s="105"/>
      <c r="BY319" s="106"/>
      <c r="BZ319" s="104"/>
      <c r="CA319" s="105"/>
      <c r="CB319" s="105"/>
      <c r="CC319" s="105"/>
      <c r="CD319" s="105"/>
      <c r="CE319" s="105"/>
      <c r="CF319" s="105"/>
      <c r="CG319" s="105"/>
      <c r="CH319" s="105"/>
      <c r="CI319" s="105"/>
      <c r="CJ319" s="105"/>
      <c r="CK319" s="105"/>
      <c r="CL319" s="104">
        <v>1205</v>
      </c>
      <c r="CM319" s="105">
        <v>1205</v>
      </c>
      <c r="CN319" s="105">
        <v>1205</v>
      </c>
      <c r="CO319" s="105">
        <v>1205</v>
      </c>
      <c r="CP319" s="105">
        <v>1205</v>
      </c>
      <c r="CQ319" s="105">
        <v>1205</v>
      </c>
      <c r="CR319" s="105">
        <v>1205</v>
      </c>
      <c r="CS319" s="105">
        <v>1205</v>
      </c>
      <c r="CT319" s="105">
        <v>1205</v>
      </c>
      <c r="CU319" s="105">
        <v>1205</v>
      </c>
      <c r="CV319" s="105">
        <v>1205</v>
      </c>
      <c r="CW319" s="106">
        <v>1205</v>
      </c>
      <c r="CX319" s="313">
        <v>1654.0740118339691</v>
      </c>
      <c r="CY319" s="316">
        <v>1654.0740118339691</v>
      </c>
      <c r="CZ319" s="316">
        <v>1654.0740118339691</v>
      </c>
      <c r="DA319" s="316">
        <v>1654.0740118339691</v>
      </c>
      <c r="DB319" s="316">
        <v>1654.0740118339691</v>
      </c>
      <c r="DC319" s="316">
        <v>1654.0740118339691</v>
      </c>
      <c r="DD319" s="316">
        <v>1654.0740118339691</v>
      </c>
      <c r="DE319" s="316">
        <v>1654.0740118339691</v>
      </c>
      <c r="DF319" s="316">
        <v>1654.0740118339691</v>
      </c>
      <c r="DG319" s="316">
        <v>1654.0740118339691</v>
      </c>
      <c r="DH319" s="316">
        <v>1654.0740118339691</v>
      </c>
      <c r="DI319" s="312">
        <v>1654.0740118339691</v>
      </c>
      <c r="DJ319" s="104">
        <v>1525</v>
      </c>
      <c r="DK319" s="105">
        <v>1525</v>
      </c>
      <c r="DL319" s="105">
        <v>1525</v>
      </c>
      <c r="DM319" s="105">
        <v>1525</v>
      </c>
      <c r="DN319" s="105">
        <v>1525</v>
      </c>
      <c r="DO319" s="105">
        <v>1525</v>
      </c>
      <c r="DP319" s="105">
        <v>1525</v>
      </c>
      <c r="DQ319" s="105">
        <v>1525</v>
      </c>
      <c r="DR319" s="105">
        <v>1525</v>
      </c>
      <c r="DS319" s="105">
        <v>1525</v>
      </c>
      <c r="DT319" s="105">
        <v>1525</v>
      </c>
      <c r="DU319" s="106">
        <v>1525</v>
      </c>
      <c r="DV319" s="339"/>
      <c r="DW319" s="339"/>
      <c r="DX319" s="339"/>
      <c r="DY319" s="339"/>
      <c r="DZ319" s="339"/>
      <c r="EA319" s="339"/>
      <c r="EB319" s="339"/>
      <c r="EC319" s="339"/>
      <c r="ED319" s="339"/>
      <c r="EE319" s="339"/>
      <c r="EF319" s="339"/>
      <c r="EG319" s="339"/>
      <c r="EH319" s="339"/>
      <c r="EI319" s="337"/>
      <c r="EJ319" s="337"/>
      <c r="EK319" s="337"/>
      <c r="EL319" s="337"/>
      <c r="EM319" s="337"/>
      <c r="EN319" s="337"/>
      <c r="EO319" s="337"/>
      <c r="EP319" s="337"/>
      <c r="EQ319" s="337"/>
      <c r="ER319" s="337"/>
      <c r="ES319" s="337"/>
    </row>
    <row r="320" spans="1:174">
      <c r="D320" s="74" t="str">
        <f t="shared" si="57"/>
        <v>4199p</v>
      </c>
      <c r="E320" s="78" t="s">
        <v>232</v>
      </c>
      <c r="F320" s="104"/>
      <c r="G320" s="105"/>
      <c r="H320" s="105"/>
      <c r="I320" s="105"/>
      <c r="J320" s="105"/>
      <c r="K320" s="105"/>
      <c r="L320" s="105"/>
      <c r="M320" s="105"/>
      <c r="N320" s="105"/>
      <c r="O320" s="105"/>
      <c r="P320" s="105"/>
      <c r="Q320" s="106"/>
      <c r="R320" s="104"/>
      <c r="S320" s="105"/>
      <c r="T320" s="105"/>
      <c r="U320" s="105"/>
      <c r="V320" s="105"/>
      <c r="W320" s="105"/>
      <c r="X320" s="105"/>
      <c r="Y320" s="105"/>
      <c r="Z320" s="105"/>
      <c r="AA320" s="105"/>
      <c r="AB320" s="105"/>
      <c r="AC320" s="106"/>
      <c r="AD320" s="104"/>
      <c r="AE320" s="105"/>
      <c r="AF320" s="105"/>
      <c r="AG320" s="105"/>
      <c r="AH320" s="105"/>
      <c r="AI320" s="105"/>
      <c r="AJ320" s="105"/>
      <c r="AK320" s="105"/>
      <c r="AL320" s="105"/>
      <c r="AM320" s="105"/>
      <c r="AN320" s="105"/>
      <c r="AO320" s="106"/>
      <c r="AP320" s="104"/>
      <c r="AQ320" s="105"/>
      <c r="AR320" s="105"/>
      <c r="AS320" s="105"/>
      <c r="AT320" s="105"/>
      <c r="AU320" s="105"/>
      <c r="AV320" s="105"/>
      <c r="AW320" s="105"/>
      <c r="AX320" s="105"/>
      <c r="AY320" s="105"/>
      <c r="AZ320" s="105"/>
      <c r="BA320" s="106"/>
      <c r="BB320" s="104"/>
      <c r="BC320" s="105"/>
      <c r="BD320" s="105"/>
      <c r="BE320" s="105"/>
      <c r="BF320" s="105"/>
      <c r="BG320" s="105"/>
      <c r="BH320" s="105"/>
      <c r="BI320" s="105"/>
      <c r="BJ320" s="105"/>
      <c r="BK320" s="105"/>
      <c r="BL320" s="105"/>
      <c r="BM320" s="106"/>
      <c r="BN320" s="104"/>
      <c r="BO320" s="105"/>
      <c r="BP320" s="105"/>
      <c r="BQ320" s="105"/>
      <c r="BR320" s="105"/>
      <c r="BS320" s="105"/>
      <c r="BT320" s="105"/>
      <c r="BU320" s="105"/>
      <c r="BV320" s="105"/>
      <c r="BW320" s="105"/>
      <c r="BX320" s="105"/>
      <c r="BY320" s="106"/>
      <c r="BZ320" s="104"/>
      <c r="CA320" s="105"/>
      <c r="CB320" s="105"/>
      <c r="CC320" s="105"/>
      <c r="CD320" s="105"/>
      <c r="CE320" s="105"/>
      <c r="CF320" s="105"/>
      <c r="CG320" s="105"/>
      <c r="CH320" s="105"/>
      <c r="CI320" s="105"/>
      <c r="CJ320" s="105"/>
      <c r="CK320" s="105"/>
      <c r="CL320" s="104">
        <v>295157.37166666664</v>
      </c>
      <c r="CM320" s="105">
        <v>295157.37166666664</v>
      </c>
      <c r="CN320" s="105">
        <v>295157.37166666664</v>
      </c>
      <c r="CO320" s="105">
        <v>295157.37166666664</v>
      </c>
      <c r="CP320" s="105">
        <v>295157.37166666664</v>
      </c>
      <c r="CQ320" s="105">
        <v>295157.37166666664</v>
      </c>
      <c r="CR320" s="105">
        <v>295157.37166666664</v>
      </c>
      <c r="CS320" s="105">
        <v>295157.37166666664</v>
      </c>
      <c r="CT320" s="105">
        <v>295157.37166666664</v>
      </c>
      <c r="CU320" s="105">
        <v>295157.37166666664</v>
      </c>
      <c r="CV320" s="105">
        <v>295157.37166666664</v>
      </c>
      <c r="CW320" s="106">
        <v>295157.37166666664</v>
      </c>
      <c r="CX320" s="313">
        <v>205477.53265832629</v>
      </c>
      <c r="CY320" s="316">
        <v>205477.53265832629</v>
      </c>
      <c r="CZ320" s="316">
        <v>205477.53265832629</v>
      </c>
      <c r="DA320" s="316">
        <v>205477.53265832629</v>
      </c>
      <c r="DB320" s="316">
        <v>205477.53265832629</v>
      </c>
      <c r="DC320" s="316">
        <v>205477.53265832629</v>
      </c>
      <c r="DD320" s="316">
        <v>205477.53265832629</v>
      </c>
      <c r="DE320" s="316">
        <v>205477.53265832629</v>
      </c>
      <c r="DF320" s="316">
        <v>205477.53265832629</v>
      </c>
      <c r="DG320" s="316">
        <v>205477.53265832629</v>
      </c>
      <c r="DH320" s="316">
        <v>205477.53265832629</v>
      </c>
      <c r="DI320" s="312">
        <v>205477.53265832629</v>
      </c>
      <c r="DJ320" s="104">
        <v>392731.33083333331</v>
      </c>
      <c r="DK320" s="105">
        <v>392731.33083333331</v>
      </c>
      <c r="DL320" s="105">
        <v>392731.33083333331</v>
      </c>
      <c r="DM320" s="105">
        <v>392731.33083333331</v>
      </c>
      <c r="DN320" s="105">
        <v>392731.33083333331</v>
      </c>
      <c r="DO320" s="105">
        <v>392731.33083333331</v>
      </c>
      <c r="DP320" s="105">
        <v>392731.33083333331</v>
      </c>
      <c r="DQ320" s="105">
        <v>392731.33083333331</v>
      </c>
      <c r="DR320" s="105">
        <v>392731.33083333331</v>
      </c>
      <c r="DS320" s="105">
        <v>392731.33083333331</v>
      </c>
      <c r="DT320" s="105">
        <v>392731.33083333331</v>
      </c>
      <c r="DU320" s="106">
        <v>392731.33083333331</v>
      </c>
      <c r="DV320" s="339"/>
      <c r="DW320" s="339"/>
      <c r="DX320" s="339"/>
      <c r="DY320" s="339"/>
      <c r="DZ320" s="339"/>
      <c r="EA320" s="339"/>
      <c r="EB320" s="339"/>
      <c r="EC320" s="339"/>
      <c r="ED320" s="339"/>
      <c r="EE320" s="339"/>
      <c r="EF320" s="339"/>
      <c r="EG320" s="339"/>
      <c r="EH320" s="339"/>
      <c r="EI320" s="337"/>
      <c r="EJ320" s="337"/>
      <c r="EK320" s="337"/>
      <c r="EL320" s="337"/>
      <c r="EM320" s="337"/>
      <c r="EN320" s="337"/>
      <c r="EO320" s="337"/>
      <c r="EP320" s="337"/>
      <c r="EQ320" s="337"/>
      <c r="ER320" s="337"/>
      <c r="ES320" s="337"/>
    </row>
    <row r="321" spans="1:174" s="9" customFormat="1">
      <c r="A321" s="139"/>
      <c r="B321" s="139">
        <v>42</v>
      </c>
      <c r="C321" s="139" t="s">
        <v>96</v>
      </c>
      <c r="D321" s="139" t="str">
        <f t="shared" si="57"/>
        <v>p</v>
      </c>
      <c r="E321" s="140" t="s">
        <v>234</v>
      </c>
      <c r="F321" s="141"/>
      <c r="G321" s="142"/>
      <c r="H321" s="142"/>
      <c r="I321" s="142"/>
      <c r="J321" s="142"/>
      <c r="K321" s="142"/>
      <c r="L321" s="142"/>
      <c r="M321" s="142"/>
      <c r="N321" s="142"/>
      <c r="O321" s="142"/>
      <c r="P321" s="142"/>
      <c r="Q321" s="143"/>
      <c r="R321" s="141"/>
      <c r="S321" s="142"/>
      <c r="T321" s="142"/>
      <c r="U321" s="142"/>
      <c r="V321" s="142"/>
      <c r="W321" s="142"/>
      <c r="X321" s="142"/>
      <c r="Y321" s="142"/>
      <c r="Z321" s="142"/>
      <c r="AA321" s="142"/>
      <c r="AB321" s="142"/>
      <c r="AC321" s="143"/>
      <c r="AD321" s="141"/>
      <c r="AE321" s="142"/>
      <c r="AF321" s="142"/>
      <c r="AG321" s="142"/>
      <c r="AH321" s="142"/>
      <c r="AI321" s="142"/>
      <c r="AJ321" s="142"/>
      <c r="AK321" s="142"/>
      <c r="AL321" s="142"/>
      <c r="AM321" s="142"/>
      <c r="AN321" s="142"/>
      <c r="AO321" s="143"/>
      <c r="AP321" s="141"/>
      <c r="AQ321" s="142"/>
      <c r="AR321" s="142"/>
      <c r="AS321" s="142"/>
      <c r="AT321" s="142"/>
      <c r="AU321" s="142"/>
      <c r="AV321" s="142"/>
      <c r="AW321" s="142"/>
      <c r="AX321" s="142"/>
      <c r="AY321" s="142"/>
      <c r="AZ321" s="142"/>
      <c r="BA321" s="143"/>
      <c r="BB321" s="141"/>
      <c r="BC321" s="142"/>
      <c r="BD321" s="142"/>
      <c r="BE321" s="142"/>
      <c r="BF321" s="142"/>
      <c r="BG321" s="142"/>
      <c r="BH321" s="142"/>
      <c r="BI321" s="142"/>
      <c r="BJ321" s="142"/>
      <c r="BK321" s="142"/>
      <c r="BL321" s="142"/>
      <c r="BM321" s="143"/>
      <c r="BN321" s="141"/>
      <c r="BO321" s="142"/>
      <c r="BP321" s="142"/>
      <c r="BQ321" s="142"/>
      <c r="BR321" s="142"/>
      <c r="BS321" s="142"/>
      <c r="BT321" s="142"/>
      <c r="BU321" s="142"/>
      <c r="BV321" s="142"/>
      <c r="BW321" s="142"/>
      <c r="BX321" s="142"/>
      <c r="BY321" s="143"/>
      <c r="BZ321" s="141"/>
      <c r="CA321" s="142"/>
      <c r="CB321" s="142"/>
      <c r="CC321" s="142"/>
      <c r="CD321" s="142"/>
      <c r="CE321" s="142"/>
      <c r="CF321" s="142"/>
      <c r="CG321" s="142"/>
      <c r="CH321" s="142"/>
      <c r="CI321" s="142"/>
      <c r="CJ321" s="142"/>
      <c r="CK321" s="142"/>
      <c r="CL321" s="141">
        <f t="shared" ref="CL321:CX321" si="67">+CL322+CL330+CL336+CL344+CL346</f>
        <v>41489393.925000004</v>
      </c>
      <c r="CM321" s="142">
        <f t="shared" si="67"/>
        <v>41489393.925000004</v>
      </c>
      <c r="CN321" s="142">
        <f t="shared" si="67"/>
        <v>41489393.925000004</v>
      </c>
      <c r="CO321" s="142">
        <f t="shared" si="67"/>
        <v>41489393.925000004</v>
      </c>
      <c r="CP321" s="142">
        <f t="shared" si="67"/>
        <v>41489393.925000004</v>
      </c>
      <c r="CQ321" s="142">
        <f t="shared" si="67"/>
        <v>41489393.925000004</v>
      </c>
      <c r="CR321" s="142">
        <f t="shared" si="67"/>
        <v>41489393.925000004</v>
      </c>
      <c r="CS321" s="142">
        <f t="shared" si="67"/>
        <v>41489393.925000004</v>
      </c>
      <c r="CT321" s="142">
        <f t="shared" si="67"/>
        <v>41489393.925000004</v>
      </c>
      <c r="CU321" s="142">
        <f t="shared" si="67"/>
        <v>41489393.925000004</v>
      </c>
      <c r="CV321" s="142">
        <f t="shared" si="67"/>
        <v>41489393.925000004</v>
      </c>
      <c r="CW321" s="143">
        <f t="shared" si="67"/>
        <v>41489393.925000004</v>
      </c>
      <c r="CX321" s="314">
        <f t="shared" si="67"/>
        <v>41226949.914166674</v>
      </c>
      <c r="CY321" s="317">
        <f t="shared" ref="CY321:DI321" si="68">+CY322+CY330+CY336+CY344+CY346</f>
        <v>41226949.914166674</v>
      </c>
      <c r="CZ321" s="317">
        <f t="shared" si="68"/>
        <v>41226949.914166674</v>
      </c>
      <c r="DA321" s="317">
        <f t="shared" si="68"/>
        <v>41226949.914166674</v>
      </c>
      <c r="DB321" s="317">
        <f t="shared" si="68"/>
        <v>41226949.914166674</v>
      </c>
      <c r="DC321" s="317">
        <f t="shared" si="68"/>
        <v>41226949.914166674</v>
      </c>
      <c r="DD321" s="317">
        <f t="shared" si="68"/>
        <v>41226949.914166674</v>
      </c>
      <c r="DE321" s="317">
        <f t="shared" si="68"/>
        <v>41226949.914166674</v>
      </c>
      <c r="DF321" s="317">
        <f t="shared" si="68"/>
        <v>41226949.914166674</v>
      </c>
      <c r="DG321" s="317">
        <f t="shared" si="68"/>
        <v>41226949.914166674</v>
      </c>
      <c r="DH321" s="317">
        <f t="shared" si="68"/>
        <v>41226949.914166674</v>
      </c>
      <c r="DI321" s="315">
        <f t="shared" si="68"/>
        <v>41226949.914166674</v>
      </c>
      <c r="DJ321" s="141">
        <f>+DJ322+DJ330+DJ336+DJ344+DJ346</f>
        <v>42070460.416666664</v>
      </c>
      <c r="DK321" s="142">
        <f t="shared" ref="DK321:DU321" si="69">+DK322+DK330+DK336+DK344+DK346</f>
        <v>42070460.416666664</v>
      </c>
      <c r="DL321" s="142">
        <f t="shared" si="69"/>
        <v>42070460.416666664</v>
      </c>
      <c r="DM321" s="142">
        <f t="shared" si="69"/>
        <v>42070460.416666664</v>
      </c>
      <c r="DN321" s="142">
        <f t="shared" si="69"/>
        <v>42070460.416666664</v>
      </c>
      <c r="DO321" s="142">
        <f t="shared" si="69"/>
        <v>42070460.416666664</v>
      </c>
      <c r="DP321" s="142">
        <f t="shared" si="69"/>
        <v>42070460.416666664</v>
      </c>
      <c r="DQ321" s="142">
        <f t="shared" si="69"/>
        <v>42070460.416666664</v>
      </c>
      <c r="DR321" s="142">
        <f t="shared" si="69"/>
        <v>42070460.416666664</v>
      </c>
      <c r="DS321" s="142">
        <f t="shared" si="69"/>
        <v>42070460.416666664</v>
      </c>
      <c r="DT321" s="142">
        <f t="shared" si="69"/>
        <v>42070460.416666664</v>
      </c>
      <c r="DU321" s="143">
        <f t="shared" si="69"/>
        <v>42070460.416666664</v>
      </c>
      <c r="DV321" s="340">
        <v>44366018.364166662</v>
      </c>
      <c r="DW321" s="340">
        <v>44366018.364166662</v>
      </c>
      <c r="DX321" s="340">
        <v>44366018.364166662</v>
      </c>
      <c r="DY321" s="340">
        <v>44366018.364166662</v>
      </c>
      <c r="DZ321" s="340">
        <v>44366018.364166662</v>
      </c>
      <c r="EA321" s="340">
        <v>44366018.364166662</v>
      </c>
      <c r="EB321" s="340">
        <v>44366018.364166662</v>
      </c>
      <c r="EC321" s="340">
        <v>44366018.364166662</v>
      </c>
      <c r="ED321" s="340">
        <v>44366018.364166662</v>
      </c>
      <c r="EE321" s="340">
        <v>44366018.364166662</v>
      </c>
      <c r="EF321" s="340">
        <v>44366018.364166662</v>
      </c>
      <c r="EG321" s="340">
        <v>44366018.364166662</v>
      </c>
      <c r="EH321" s="340">
        <v>47576508.75</v>
      </c>
      <c r="EI321" s="340">
        <v>47576508.75</v>
      </c>
      <c r="EJ321" s="340">
        <v>47576508.75</v>
      </c>
      <c r="EK321" s="340">
        <v>47576508.75</v>
      </c>
      <c r="EL321" s="340">
        <v>47576508.75</v>
      </c>
      <c r="EM321" s="340">
        <v>47576508.75</v>
      </c>
      <c r="EN321" s="340">
        <v>47576508.75</v>
      </c>
      <c r="EO321" s="340">
        <v>47576508.75</v>
      </c>
      <c r="EP321" s="340">
        <v>47576508.75</v>
      </c>
      <c r="EQ321" s="340">
        <v>47576508.75</v>
      </c>
      <c r="ER321" s="340">
        <v>47576508.75</v>
      </c>
      <c r="ES321" s="340">
        <v>47576508.75</v>
      </c>
      <c r="ET321" s="403">
        <v>45950724.162500009</v>
      </c>
      <c r="EU321" s="403">
        <v>45950724.162500009</v>
      </c>
      <c r="EV321" s="403">
        <v>45950724.162500009</v>
      </c>
      <c r="EW321" s="403">
        <v>45950724.162500009</v>
      </c>
      <c r="EX321" s="403">
        <v>45950724.162500009</v>
      </c>
      <c r="EY321" s="403">
        <v>45950724.162500009</v>
      </c>
      <c r="EZ321" s="403">
        <v>45950724.162500009</v>
      </c>
      <c r="FA321" s="403">
        <v>45950724.162500009</v>
      </c>
      <c r="FB321" s="403">
        <v>47831745.139999971</v>
      </c>
      <c r="FC321" s="403">
        <v>47831745.139999971</v>
      </c>
      <c r="FD321" s="403">
        <v>47831745.139999971</v>
      </c>
      <c r="FE321" s="403">
        <v>47831745.139999971</v>
      </c>
      <c r="FF321" s="403">
        <v>46204849.909999982</v>
      </c>
      <c r="FG321" s="403">
        <v>46206149.810000002</v>
      </c>
      <c r="FH321" s="403">
        <v>46206149.810000002</v>
      </c>
      <c r="FI321" s="403">
        <v>46206149.810000002</v>
      </c>
      <c r="FJ321" s="403">
        <v>46206149.810000002</v>
      </c>
      <c r="FK321" s="403">
        <v>46206149.810000002</v>
      </c>
      <c r="FL321" s="403">
        <v>46206149.810000002</v>
      </c>
      <c r="FM321" s="403">
        <v>46206149.810000002</v>
      </c>
      <c r="FN321" s="403">
        <v>46206149.810000002</v>
      </c>
      <c r="FO321" s="403">
        <v>46206149.810000002</v>
      </c>
      <c r="FP321" s="403">
        <v>46206149.810000002</v>
      </c>
      <c r="FQ321" s="403">
        <v>46206149.810000002</v>
      </c>
      <c r="FR321" s="403">
        <v>554472497.81999993</v>
      </c>
    </row>
    <row r="322" spans="1:174" s="9" customFormat="1">
      <c r="A322" s="139"/>
      <c r="B322" s="139"/>
      <c r="C322" s="139">
        <v>421</v>
      </c>
      <c r="D322" s="139" t="str">
        <f t="shared" si="57"/>
        <v>421p</v>
      </c>
      <c r="E322" s="140" t="s">
        <v>236</v>
      </c>
      <c r="F322" s="141"/>
      <c r="G322" s="142"/>
      <c r="H322" s="142"/>
      <c r="I322" s="142"/>
      <c r="J322" s="142"/>
      <c r="K322" s="142"/>
      <c r="L322" s="142"/>
      <c r="M322" s="142"/>
      <c r="N322" s="142"/>
      <c r="O322" s="142"/>
      <c r="P322" s="142"/>
      <c r="Q322" s="143"/>
      <c r="R322" s="141"/>
      <c r="S322" s="142"/>
      <c r="T322" s="142"/>
      <c r="U322" s="142"/>
      <c r="V322" s="142"/>
      <c r="W322" s="142"/>
      <c r="X322" s="142"/>
      <c r="Y322" s="142"/>
      <c r="Z322" s="142"/>
      <c r="AA322" s="142"/>
      <c r="AB322" s="142"/>
      <c r="AC322" s="143"/>
      <c r="AD322" s="141"/>
      <c r="AE322" s="142"/>
      <c r="AF322" s="142"/>
      <c r="AG322" s="142"/>
      <c r="AH322" s="142"/>
      <c r="AI322" s="142"/>
      <c r="AJ322" s="142"/>
      <c r="AK322" s="142"/>
      <c r="AL322" s="142"/>
      <c r="AM322" s="142"/>
      <c r="AN322" s="142"/>
      <c r="AO322" s="143"/>
      <c r="AP322" s="141"/>
      <c r="AQ322" s="142"/>
      <c r="AR322" s="142"/>
      <c r="AS322" s="142"/>
      <c r="AT322" s="142"/>
      <c r="AU322" s="142"/>
      <c r="AV322" s="142"/>
      <c r="AW322" s="142"/>
      <c r="AX322" s="142"/>
      <c r="AY322" s="142"/>
      <c r="AZ322" s="142"/>
      <c r="BA322" s="143"/>
      <c r="BB322" s="141"/>
      <c r="BC322" s="142"/>
      <c r="BD322" s="142"/>
      <c r="BE322" s="142"/>
      <c r="BF322" s="142"/>
      <c r="BG322" s="142"/>
      <c r="BH322" s="142"/>
      <c r="BI322" s="142"/>
      <c r="BJ322" s="142"/>
      <c r="BK322" s="142"/>
      <c r="BL322" s="142"/>
      <c r="BM322" s="143"/>
      <c r="BN322" s="141"/>
      <c r="BO322" s="142"/>
      <c r="BP322" s="142"/>
      <c r="BQ322" s="142"/>
      <c r="BR322" s="142"/>
      <c r="BS322" s="142"/>
      <c r="BT322" s="142"/>
      <c r="BU322" s="142"/>
      <c r="BV322" s="142"/>
      <c r="BW322" s="142"/>
      <c r="BX322" s="142"/>
      <c r="BY322" s="143"/>
      <c r="BZ322" s="141"/>
      <c r="CA322" s="142"/>
      <c r="CB322" s="142"/>
      <c r="CC322" s="142"/>
      <c r="CD322" s="142"/>
      <c r="CE322" s="142"/>
      <c r="CF322" s="142"/>
      <c r="CG322" s="142"/>
      <c r="CH322" s="142"/>
      <c r="CI322" s="142"/>
      <c r="CJ322" s="142"/>
      <c r="CK322" s="142"/>
      <c r="CL322" s="141">
        <f t="shared" ref="CL322:CX322" si="70">+SUM(CL323:CL329)</f>
        <v>5084083.333333333</v>
      </c>
      <c r="CM322" s="142">
        <f t="shared" si="70"/>
        <v>5084083.333333333</v>
      </c>
      <c r="CN322" s="142">
        <f t="shared" si="70"/>
        <v>5084083.333333333</v>
      </c>
      <c r="CO322" s="142">
        <f t="shared" si="70"/>
        <v>5084083.333333333</v>
      </c>
      <c r="CP322" s="142">
        <f t="shared" si="70"/>
        <v>5084083.333333333</v>
      </c>
      <c r="CQ322" s="142">
        <f t="shared" si="70"/>
        <v>5084083.333333333</v>
      </c>
      <c r="CR322" s="142">
        <f t="shared" si="70"/>
        <v>5084083.333333333</v>
      </c>
      <c r="CS322" s="142">
        <f t="shared" si="70"/>
        <v>5084083.333333333</v>
      </c>
      <c r="CT322" s="142">
        <f t="shared" si="70"/>
        <v>5084083.333333333</v>
      </c>
      <c r="CU322" s="142">
        <f t="shared" si="70"/>
        <v>5084083.333333333</v>
      </c>
      <c r="CV322" s="142">
        <f t="shared" si="70"/>
        <v>5084083.333333333</v>
      </c>
      <c r="CW322" s="143">
        <f t="shared" si="70"/>
        <v>5084083.333333333</v>
      </c>
      <c r="CX322" s="314">
        <f t="shared" si="70"/>
        <v>4887083.333333333</v>
      </c>
      <c r="CY322" s="317">
        <f t="shared" ref="CY322:DI322" si="71">+SUM(CY323:CY329)</f>
        <v>4887083.333333333</v>
      </c>
      <c r="CZ322" s="317">
        <f t="shared" si="71"/>
        <v>4887083.333333333</v>
      </c>
      <c r="DA322" s="317">
        <f t="shared" si="71"/>
        <v>4887083.333333333</v>
      </c>
      <c r="DB322" s="317">
        <f t="shared" si="71"/>
        <v>4887083.333333333</v>
      </c>
      <c r="DC322" s="317">
        <f t="shared" si="71"/>
        <v>4887083.333333333</v>
      </c>
      <c r="DD322" s="317">
        <f t="shared" si="71"/>
        <v>4887083.333333333</v>
      </c>
      <c r="DE322" s="317">
        <f t="shared" si="71"/>
        <v>4887083.333333333</v>
      </c>
      <c r="DF322" s="317">
        <f t="shared" si="71"/>
        <v>4887083.333333333</v>
      </c>
      <c r="DG322" s="317">
        <f t="shared" si="71"/>
        <v>4887083.333333333</v>
      </c>
      <c r="DH322" s="317">
        <f t="shared" si="71"/>
        <v>4887083.333333333</v>
      </c>
      <c r="DI322" s="315">
        <f t="shared" si="71"/>
        <v>4887083.333333333</v>
      </c>
      <c r="DJ322" s="141">
        <f>+SUM(DJ323:DJ329)</f>
        <v>5044218.75</v>
      </c>
      <c r="DK322" s="142">
        <f t="shared" ref="DK322:DU322" si="72">+SUM(DK323:DK329)</f>
        <v>5044218.75</v>
      </c>
      <c r="DL322" s="142">
        <f t="shared" si="72"/>
        <v>5044218.75</v>
      </c>
      <c r="DM322" s="142">
        <f t="shared" si="72"/>
        <v>5044218.75</v>
      </c>
      <c r="DN322" s="142">
        <f t="shared" si="72"/>
        <v>5044218.75</v>
      </c>
      <c r="DO322" s="142">
        <f t="shared" si="72"/>
        <v>5044218.75</v>
      </c>
      <c r="DP322" s="142">
        <f t="shared" si="72"/>
        <v>5044218.75</v>
      </c>
      <c r="DQ322" s="142">
        <f t="shared" si="72"/>
        <v>5044218.75</v>
      </c>
      <c r="DR322" s="142">
        <f t="shared" si="72"/>
        <v>5044218.75</v>
      </c>
      <c r="DS322" s="142">
        <f t="shared" si="72"/>
        <v>5044218.75</v>
      </c>
      <c r="DT322" s="142">
        <f t="shared" si="72"/>
        <v>5044218.75</v>
      </c>
      <c r="DU322" s="143">
        <f t="shared" si="72"/>
        <v>5044218.75</v>
      </c>
      <c r="DV322" s="340">
        <v>6050468.75</v>
      </c>
      <c r="DW322" s="340">
        <v>6050468.75</v>
      </c>
      <c r="DX322" s="340">
        <v>6050468.75</v>
      </c>
      <c r="DY322" s="340">
        <v>6050468.75</v>
      </c>
      <c r="DZ322" s="340">
        <v>6050468.75</v>
      </c>
      <c r="EA322" s="340">
        <v>6050468.75</v>
      </c>
      <c r="EB322" s="340">
        <v>6050468.75</v>
      </c>
      <c r="EC322" s="340">
        <v>6050468.75</v>
      </c>
      <c r="ED322" s="340">
        <v>6050468.75</v>
      </c>
      <c r="EE322" s="340">
        <v>6050468.75</v>
      </c>
      <c r="EF322" s="340">
        <v>6050468.75</v>
      </c>
      <c r="EG322" s="340">
        <v>6050468.75</v>
      </c>
      <c r="EH322" s="340">
        <v>9559635.416666666</v>
      </c>
      <c r="EI322" s="340">
        <v>9559635.416666666</v>
      </c>
      <c r="EJ322" s="340">
        <v>9559635.416666666</v>
      </c>
      <c r="EK322" s="340">
        <v>9559635.416666666</v>
      </c>
      <c r="EL322" s="340">
        <v>9559635.416666666</v>
      </c>
      <c r="EM322" s="340">
        <v>9559635.416666666</v>
      </c>
      <c r="EN322" s="340">
        <v>9559635.416666666</v>
      </c>
      <c r="EO322" s="340">
        <v>9559635.416666666</v>
      </c>
      <c r="EP322" s="340">
        <v>9559635.416666666</v>
      </c>
      <c r="EQ322" s="340">
        <v>9559635.416666666</v>
      </c>
      <c r="ER322" s="340">
        <v>9559635.416666666</v>
      </c>
      <c r="ES322" s="340">
        <v>9559635.416666666</v>
      </c>
      <c r="ET322" s="403">
        <v>6651000</v>
      </c>
      <c r="EU322" s="403">
        <v>6651000</v>
      </c>
      <c r="EV322" s="403">
        <v>6651000</v>
      </c>
      <c r="EW322" s="403">
        <v>6651000</v>
      </c>
      <c r="EX322" s="403">
        <v>6651000</v>
      </c>
      <c r="EY322" s="403">
        <v>6651000</v>
      </c>
      <c r="EZ322" s="403">
        <v>6651000</v>
      </c>
      <c r="FA322" s="403">
        <v>6651000</v>
      </c>
      <c r="FB322" s="403">
        <v>7394520.9774999991</v>
      </c>
      <c r="FC322" s="403">
        <v>7394520.9774999991</v>
      </c>
      <c r="FD322" s="403">
        <v>7394520.9774999991</v>
      </c>
      <c r="FE322" s="403">
        <v>7394520.9774999991</v>
      </c>
      <c r="FF322" s="403">
        <v>6747975.0000000028</v>
      </c>
      <c r="FG322" s="403">
        <v>6749275.0000000028</v>
      </c>
      <c r="FH322" s="403">
        <v>6749275.0000000028</v>
      </c>
      <c r="FI322" s="403">
        <v>6749275.0000000028</v>
      </c>
      <c r="FJ322" s="403">
        <v>6749275.0000000028</v>
      </c>
      <c r="FK322" s="403">
        <v>6749275.0000000028</v>
      </c>
      <c r="FL322" s="403">
        <v>6749275.0000000028</v>
      </c>
      <c r="FM322" s="403">
        <v>6749275.0000000028</v>
      </c>
      <c r="FN322" s="403">
        <v>6749275.0000000028</v>
      </c>
      <c r="FO322" s="403">
        <v>6749275.0000000028</v>
      </c>
      <c r="FP322" s="403">
        <v>6749275.0000000028</v>
      </c>
      <c r="FQ322" s="403">
        <v>6749275.0000000028</v>
      </c>
      <c r="FR322" s="403">
        <v>80990000.000000015</v>
      </c>
    </row>
    <row r="323" spans="1:174">
      <c r="C323" s="74" t="s">
        <v>96</v>
      </c>
      <c r="D323" s="74" t="str">
        <f t="shared" si="57"/>
        <v>4211p</v>
      </c>
      <c r="E323" s="78" t="s">
        <v>238</v>
      </c>
      <c r="F323" s="104"/>
      <c r="G323" s="105"/>
      <c r="H323" s="105"/>
      <c r="I323" s="105"/>
      <c r="J323" s="105"/>
      <c r="K323" s="105"/>
      <c r="L323" s="105"/>
      <c r="M323" s="105"/>
      <c r="N323" s="105"/>
      <c r="O323" s="105"/>
      <c r="P323" s="105"/>
      <c r="Q323" s="106"/>
      <c r="R323" s="104"/>
      <c r="S323" s="105"/>
      <c r="T323" s="105"/>
      <c r="U323" s="105"/>
      <c r="V323" s="105"/>
      <c r="W323" s="105"/>
      <c r="X323" s="105"/>
      <c r="Y323" s="105"/>
      <c r="Z323" s="105"/>
      <c r="AA323" s="105"/>
      <c r="AB323" s="105"/>
      <c r="AC323" s="106"/>
      <c r="AD323" s="104"/>
      <c r="AE323" s="105"/>
      <c r="AF323" s="105"/>
      <c r="AG323" s="105"/>
      <c r="AH323" s="105"/>
      <c r="AI323" s="105"/>
      <c r="AJ323" s="105"/>
      <c r="AK323" s="105"/>
      <c r="AL323" s="105"/>
      <c r="AM323" s="105"/>
      <c r="AN323" s="105"/>
      <c r="AO323" s="106"/>
      <c r="AP323" s="104"/>
      <c r="AQ323" s="105"/>
      <c r="AR323" s="105"/>
      <c r="AS323" s="105"/>
      <c r="AT323" s="105"/>
      <c r="AU323" s="105"/>
      <c r="AV323" s="105"/>
      <c r="AW323" s="105"/>
      <c r="AX323" s="105"/>
      <c r="AY323" s="105"/>
      <c r="AZ323" s="105"/>
      <c r="BA323" s="106"/>
      <c r="BB323" s="104"/>
      <c r="BC323" s="105"/>
      <c r="BD323" s="105"/>
      <c r="BE323" s="105"/>
      <c r="BF323" s="105"/>
      <c r="BG323" s="105"/>
      <c r="BH323" s="105"/>
      <c r="BI323" s="105"/>
      <c r="BJ323" s="105"/>
      <c r="BK323" s="105"/>
      <c r="BL323" s="105"/>
      <c r="BM323" s="106"/>
      <c r="BN323" s="104"/>
      <c r="BO323" s="105"/>
      <c r="BP323" s="105"/>
      <c r="BQ323" s="105"/>
      <c r="BR323" s="105"/>
      <c r="BS323" s="105"/>
      <c r="BT323" s="105"/>
      <c r="BU323" s="105"/>
      <c r="BV323" s="105"/>
      <c r="BW323" s="105"/>
      <c r="BX323" s="105"/>
      <c r="BY323" s="106"/>
      <c r="BZ323" s="104"/>
      <c r="CA323" s="105"/>
      <c r="CB323" s="105"/>
      <c r="CC323" s="105"/>
      <c r="CD323" s="105"/>
      <c r="CE323" s="105"/>
      <c r="CF323" s="105"/>
      <c r="CG323" s="105"/>
      <c r="CH323" s="105"/>
      <c r="CI323" s="105"/>
      <c r="CJ323" s="105"/>
      <c r="CK323" s="105"/>
      <c r="CL323" s="104">
        <v>432500</v>
      </c>
      <c r="CM323" s="105">
        <v>432500</v>
      </c>
      <c r="CN323" s="105">
        <v>432500</v>
      </c>
      <c r="CO323" s="105">
        <v>432500</v>
      </c>
      <c r="CP323" s="105">
        <v>432500</v>
      </c>
      <c r="CQ323" s="105">
        <v>432500</v>
      </c>
      <c r="CR323" s="105">
        <v>432500</v>
      </c>
      <c r="CS323" s="105">
        <v>432500</v>
      </c>
      <c r="CT323" s="105">
        <v>432500</v>
      </c>
      <c r="CU323" s="105">
        <v>432500</v>
      </c>
      <c r="CV323" s="105">
        <v>432500</v>
      </c>
      <c r="CW323" s="106">
        <v>432500</v>
      </c>
      <c r="CX323" s="313">
        <v>450000</v>
      </c>
      <c r="CY323" s="316">
        <v>450000</v>
      </c>
      <c r="CZ323" s="316">
        <v>450000</v>
      </c>
      <c r="DA323" s="316">
        <v>450000</v>
      </c>
      <c r="DB323" s="316">
        <v>450000</v>
      </c>
      <c r="DC323" s="316">
        <v>450000</v>
      </c>
      <c r="DD323" s="316">
        <v>450000</v>
      </c>
      <c r="DE323" s="316">
        <v>450000</v>
      </c>
      <c r="DF323" s="316">
        <v>450000</v>
      </c>
      <c r="DG323" s="316">
        <v>450000</v>
      </c>
      <c r="DH323" s="316">
        <v>450000</v>
      </c>
      <c r="DI323" s="312">
        <v>450000</v>
      </c>
      <c r="DJ323" s="104">
        <v>425000</v>
      </c>
      <c r="DK323" s="105">
        <v>425000</v>
      </c>
      <c r="DL323" s="105">
        <v>425000</v>
      </c>
      <c r="DM323" s="105">
        <v>425000</v>
      </c>
      <c r="DN323" s="105">
        <v>425000</v>
      </c>
      <c r="DO323" s="105">
        <v>425000</v>
      </c>
      <c r="DP323" s="105">
        <v>425000</v>
      </c>
      <c r="DQ323" s="105">
        <v>425000</v>
      </c>
      <c r="DR323" s="105">
        <v>425000</v>
      </c>
      <c r="DS323" s="105">
        <v>425000</v>
      </c>
      <c r="DT323" s="105">
        <v>425000</v>
      </c>
      <c r="DU323" s="106">
        <v>425000</v>
      </c>
      <c r="DV323" s="339"/>
      <c r="DW323" s="339"/>
      <c r="DX323" s="339"/>
      <c r="DY323" s="339"/>
      <c r="DZ323" s="339"/>
      <c r="EA323" s="339"/>
      <c r="EB323" s="339"/>
      <c r="EC323" s="339"/>
      <c r="ED323" s="339"/>
      <c r="EE323" s="339"/>
      <c r="EF323" s="339"/>
      <c r="EG323" s="339"/>
      <c r="EH323" s="339"/>
      <c r="EI323" s="337"/>
      <c r="EJ323" s="337"/>
      <c r="EK323" s="337"/>
      <c r="EL323" s="337"/>
      <c r="EM323" s="337"/>
      <c r="EN323" s="337"/>
      <c r="EO323" s="337"/>
      <c r="EP323" s="337"/>
      <c r="EQ323" s="337"/>
      <c r="ER323" s="337"/>
      <c r="ES323" s="337"/>
    </row>
    <row r="324" spans="1:174">
      <c r="D324" s="74" t="str">
        <f t="shared" si="57"/>
        <v>4212p</v>
      </c>
      <c r="E324" s="78" t="s">
        <v>240</v>
      </c>
      <c r="F324" s="104"/>
      <c r="G324" s="105"/>
      <c r="H324" s="105"/>
      <c r="I324" s="105"/>
      <c r="J324" s="105"/>
      <c r="K324" s="105"/>
      <c r="L324" s="105"/>
      <c r="M324" s="105"/>
      <c r="N324" s="105"/>
      <c r="O324" s="105"/>
      <c r="P324" s="105"/>
      <c r="Q324" s="106"/>
      <c r="R324" s="104"/>
      <c r="S324" s="105"/>
      <c r="T324" s="105"/>
      <c r="U324" s="105"/>
      <c r="V324" s="105"/>
      <c r="W324" s="105"/>
      <c r="X324" s="105"/>
      <c r="Y324" s="105"/>
      <c r="Z324" s="105"/>
      <c r="AA324" s="105"/>
      <c r="AB324" s="105"/>
      <c r="AC324" s="106"/>
      <c r="AD324" s="104"/>
      <c r="AE324" s="105"/>
      <c r="AF324" s="105"/>
      <c r="AG324" s="105"/>
      <c r="AH324" s="105"/>
      <c r="AI324" s="105"/>
      <c r="AJ324" s="105"/>
      <c r="AK324" s="105"/>
      <c r="AL324" s="105"/>
      <c r="AM324" s="105"/>
      <c r="AN324" s="105"/>
      <c r="AO324" s="106"/>
      <c r="AP324" s="104"/>
      <c r="AQ324" s="105"/>
      <c r="AR324" s="105"/>
      <c r="AS324" s="105"/>
      <c r="AT324" s="105"/>
      <c r="AU324" s="105"/>
      <c r="AV324" s="105"/>
      <c r="AW324" s="105"/>
      <c r="AX324" s="105"/>
      <c r="AY324" s="105"/>
      <c r="AZ324" s="105"/>
      <c r="BA324" s="106"/>
      <c r="BB324" s="104"/>
      <c r="BC324" s="105"/>
      <c r="BD324" s="105"/>
      <c r="BE324" s="105"/>
      <c r="BF324" s="105"/>
      <c r="BG324" s="105"/>
      <c r="BH324" s="105"/>
      <c r="BI324" s="105"/>
      <c r="BJ324" s="105"/>
      <c r="BK324" s="105"/>
      <c r="BL324" s="105"/>
      <c r="BM324" s="106"/>
      <c r="BN324" s="104"/>
      <c r="BO324" s="105"/>
      <c r="BP324" s="105"/>
      <c r="BQ324" s="105"/>
      <c r="BR324" s="105"/>
      <c r="BS324" s="105"/>
      <c r="BT324" s="105"/>
      <c r="BU324" s="105"/>
      <c r="BV324" s="105"/>
      <c r="BW324" s="105"/>
      <c r="BX324" s="105"/>
      <c r="BY324" s="106"/>
      <c r="BZ324" s="104"/>
      <c r="CA324" s="105"/>
      <c r="CB324" s="105"/>
      <c r="CC324" s="105"/>
      <c r="CD324" s="105"/>
      <c r="CE324" s="105"/>
      <c r="CF324" s="105"/>
      <c r="CG324" s="105"/>
      <c r="CH324" s="105"/>
      <c r="CI324" s="105"/>
      <c r="CJ324" s="105"/>
      <c r="CK324" s="105"/>
      <c r="CL324" s="104">
        <v>725000</v>
      </c>
      <c r="CM324" s="105">
        <v>725000</v>
      </c>
      <c r="CN324" s="105">
        <v>725000</v>
      </c>
      <c r="CO324" s="105">
        <v>725000</v>
      </c>
      <c r="CP324" s="105">
        <v>725000</v>
      </c>
      <c r="CQ324" s="105">
        <v>725000</v>
      </c>
      <c r="CR324" s="105">
        <v>725000</v>
      </c>
      <c r="CS324" s="105">
        <v>725000</v>
      </c>
      <c r="CT324" s="105">
        <v>725000</v>
      </c>
      <c r="CU324" s="105">
        <v>725000</v>
      </c>
      <c r="CV324" s="105">
        <v>725000</v>
      </c>
      <c r="CW324" s="106">
        <v>725000</v>
      </c>
      <c r="CX324" s="313">
        <v>693333.33333333337</v>
      </c>
      <c r="CY324" s="316">
        <v>693333.33333333337</v>
      </c>
      <c r="CZ324" s="316">
        <v>693333.33333333337</v>
      </c>
      <c r="DA324" s="316">
        <v>693333.33333333337</v>
      </c>
      <c r="DB324" s="316">
        <v>693333.33333333337</v>
      </c>
      <c r="DC324" s="316">
        <v>693333.33333333337</v>
      </c>
      <c r="DD324" s="316">
        <v>693333.33333333337</v>
      </c>
      <c r="DE324" s="316">
        <v>693333.33333333337</v>
      </c>
      <c r="DF324" s="316">
        <v>693333.33333333337</v>
      </c>
      <c r="DG324" s="316">
        <v>693333.33333333337</v>
      </c>
      <c r="DH324" s="316">
        <v>693333.33333333337</v>
      </c>
      <c r="DI324" s="312">
        <v>693333.33333333337</v>
      </c>
      <c r="DJ324" s="104">
        <v>691666.66666666663</v>
      </c>
      <c r="DK324" s="105">
        <v>691666.66666666663</v>
      </c>
      <c r="DL324" s="105">
        <v>691666.66666666663</v>
      </c>
      <c r="DM324" s="105">
        <v>691666.66666666663</v>
      </c>
      <c r="DN324" s="105">
        <v>691666.66666666663</v>
      </c>
      <c r="DO324" s="105">
        <v>691666.66666666663</v>
      </c>
      <c r="DP324" s="105">
        <v>691666.66666666663</v>
      </c>
      <c r="DQ324" s="105">
        <v>691666.66666666663</v>
      </c>
      <c r="DR324" s="105">
        <v>691666.66666666663</v>
      </c>
      <c r="DS324" s="105">
        <v>691666.66666666663</v>
      </c>
      <c r="DT324" s="105">
        <v>691666.66666666663</v>
      </c>
      <c r="DU324" s="106">
        <v>691666.66666666663</v>
      </c>
      <c r="DV324" s="339"/>
      <c r="DW324" s="339"/>
      <c r="DX324" s="339"/>
      <c r="DY324" s="339"/>
      <c r="DZ324" s="339"/>
      <c r="EA324" s="339"/>
      <c r="EB324" s="339"/>
      <c r="EC324" s="339"/>
      <c r="ED324" s="339"/>
      <c r="EE324" s="339"/>
      <c r="EF324" s="339"/>
      <c r="EG324" s="339"/>
      <c r="EH324" s="339"/>
      <c r="EI324" s="337"/>
      <c r="EJ324" s="337"/>
      <c r="EK324" s="337"/>
      <c r="EL324" s="337"/>
      <c r="EM324" s="337"/>
      <c r="EN324" s="337"/>
      <c r="EO324" s="337"/>
      <c r="EP324" s="337"/>
      <c r="EQ324" s="337"/>
      <c r="ER324" s="337"/>
      <c r="ES324" s="337"/>
    </row>
    <row r="325" spans="1:174" ht="30">
      <c r="D325" s="74" t="str">
        <f t="shared" si="57"/>
        <v>4213p</v>
      </c>
      <c r="E325" s="78" t="s">
        <v>242</v>
      </c>
      <c r="F325" s="104"/>
      <c r="G325" s="105"/>
      <c r="H325" s="105"/>
      <c r="I325" s="105"/>
      <c r="J325" s="105"/>
      <c r="K325" s="105"/>
      <c r="L325" s="105"/>
      <c r="M325" s="105"/>
      <c r="N325" s="105"/>
      <c r="O325" s="105"/>
      <c r="P325" s="105"/>
      <c r="Q325" s="106"/>
      <c r="R325" s="104"/>
      <c r="S325" s="105"/>
      <c r="T325" s="105"/>
      <c r="U325" s="105"/>
      <c r="V325" s="105"/>
      <c r="W325" s="105"/>
      <c r="X325" s="105"/>
      <c r="Y325" s="105"/>
      <c r="Z325" s="105"/>
      <c r="AA325" s="105"/>
      <c r="AB325" s="105"/>
      <c r="AC325" s="106"/>
      <c r="AD325" s="104"/>
      <c r="AE325" s="105"/>
      <c r="AF325" s="105"/>
      <c r="AG325" s="105"/>
      <c r="AH325" s="105"/>
      <c r="AI325" s="105"/>
      <c r="AJ325" s="105"/>
      <c r="AK325" s="105"/>
      <c r="AL325" s="105"/>
      <c r="AM325" s="105"/>
      <c r="AN325" s="105"/>
      <c r="AO325" s="106"/>
      <c r="AP325" s="104"/>
      <c r="AQ325" s="105"/>
      <c r="AR325" s="105"/>
      <c r="AS325" s="105"/>
      <c r="AT325" s="105"/>
      <c r="AU325" s="105"/>
      <c r="AV325" s="105"/>
      <c r="AW325" s="105"/>
      <c r="AX325" s="105"/>
      <c r="AY325" s="105"/>
      <c r="AZ325" s="105"/>
      <c r="BA325" s="106"/>
      <c r="BB325" s="104"/>
      <c r="BC325" s="105"/>
      <c r="BD325" s="105"/>
      <c r="BE325" s="105"/>
      <c r="BF325" s="105"/>
      <c r="BG325" s="105"/>
      <c r="BH325" s="105"/>
      <c r="BI325" s="105"/>
      <c r="BJ325" s="105"/>
      <c r="BK325" s="105"/>
      <c r="BL325" s="105"/>
      <c r="BM325" s="106"/>
      <c r="BN325" s="104"/>
      <c r="BO325" s="105"/>
      <c r="BP325" s="105"/>
      <c r="BQ325" s="105"/>
      <c r="BR325" s="105"/>
      <c r="BS325" s="105"/>
      <c r="BT325" s="105"/>
      <c r="BU325" s="105"/>
      <c r="BV325" s="105"/>
      <c r="BW325" s="105"/>
      <c r="BX325" s="105"/>
      <c r="BY325" s="106"/>
      <c r="BZ325" s="104"/>
      <c r="CA325" s="105"/>
      <c r="CB325" s="105"/>
      <c r="CC325" s="105"/>
      <c r="CD325" s="105"/>
      <c r="CE325" s="105"/>
      <c r="CF325" s="105"/>
      <c r="CG325" s="105"/>
      <c r="CH325" s="105"/>
      <c r="CI325" s="105"/>
      <c r="CJ325" s="105"/>
      <c r="CK325" s="105"/>
      <c r="CL325" s="104">
        <v>1500000</v>
      </c>
      <c r="CM325" s="105">
        <v>1500000</v>
      </c>
      <c r="CN325" s="105">
        <v>1500000</v>
      </c>
      <c r="CO325" s="105">
        <v>1500000</v>
      </c>
      <c r="CP325" s="105">
        <v>1500000</v>
      </c>
      <c r="CQ325" s="105">
        <v>1500000</v>
      </c>
      <c r="CR325" s="105">
        <v>1500000</v>
      </c>
      <c r="CS325" s="105">
        <v>1500000</v>
      </c>
      <c r="CT325" s="105">
        <v>1500000</v>
      </c>
      <c r="CU325" s="105">
        <v>1500000</v>
      </c>
      <c r="CV325" s="105">
        <v>1500000</v>
      </c>
      <c r="CW325" s="106">
        <v>1500000</v>
      </c>
      <c r="CX325" s="313">
        <v>1416666.6666666667</v>
      </c>
      <c r="CY325" s="316">
        <v>1416666.6666666667</v>
      </c>
      <c r="CZ325" s="316">
        <v>1416666.6666666667</v>
      </c>
      <c r="DA325" s="316">
        <v>1416666.6666666667</v>
      </c>
      <c r="DB325" s="316">
        <v>1416666.6666666667</v>
      </c>
      <c r="DC325" s="316">
        <v>1416666.6666666667</v>
      </c>
      <c r="DD325" s="316">
        <v>1416666.6666666667</v>
      </c>
      <c r="DE325" s="316">
        <v>1416666.6666666667</v>
      </c>
      <c r="DF325" s="316">
        <v>1416666.6666666667</v>
      </c>
      <c r="DG325" s="316">
        <v>1416666.6666666667</v>
      </c>
      <c r="DH325" s="316">
        <v>1416666.6666666667</v>
      </c>
      <c r="DI325" s="312">
        <v>1416666.6666666667</v>
      </c>
      <c r="DJ325" s="104">
        <v>1408333.3333333333</v>
      </c>
      <c r="DK325" s="105">
        <v>1408333.3333333333</v>
      </c>
      <c r="DL325" s="105">
        <v>1408333.3333333333</v>
      </c>
      <c r="DM325" s="105">
        <v>1408333.3333333333</v>
      </c>
      <c r="DN325" s="105">
        <v>1408333.3333333333</v>
      </c>
      <c r="DO325" s="105">
        <v>1408333.3333333333</v>
      </c>
      <c r="DP325" s="105">
        <v>1408333.3333333333</v>
      </c>
      <c r="DQ325" s="105">
        <v>1408333.3333333333</v>
      </c>
      <c r="DR325" s="105">
        <v>1408333.3333333333</v>
      </c>
      <c r="DS325" s="105">
        <v>1408333.3333333333</v>
      </c>
      <c r="DT325" s="105">
        <v>1408333.3333333333</v>
      </c>
      <c r="DU325" s="106">
        <v>1408333.3333333333</v>
      </c>
      <c r="DV325" s="339"/>
      <c r="DW325" s="339"/>
      <c r="DX325" s="339"/>
      <c r="DY325" s="339"/>
      <c r="DZ325" s="339"/>
      <c r="EA325" s="339"/>
      <c r="EB325" s="339"/>
      <c r="EC325" s="339"/>
      <c r="ED325" s="339"/>
      <c r="EE325" s="339"/>
      <c r="EF325" s="339"/>
      <c r="EG325" s="339"/>
      <c r="EH325" s="339"/>
      <c r="EI325" s="337"/>
      <c r="EJ325" s="337"/>
      <c r="EK325" s="337"/>
      <c r="EL325" s="337"/>
      <c r="EM325" s="337"/>
      <c r="EN325" s="337"/>
      <c r="EO325" s="337"/>
      <c r="EP325" s="337"/>
      <c r="EQ325" s="337"/>
      <c r="ER325" s="337"/>
      <c r="ES325" s="337"/>
    </row>
    <row r="326" spans="1:174">
      <c r="D326" s="74" t="str">
        <f t="shared" si="57"/>
        <v>4214p</v>
      </c>
      <c r="E326" s="78" t="s">
        <v>244</v>
      </c>
      <c r="F326" s="104"/>
      <c r="G326" s="105"/>
      <c r="H326" s="105"/>
      <c r="I326" s="105"/>
      <c r="J326" s="105"/>
      <c r="K326" s="105"/>
      <c r="L326" s="105"/>
      <c r="M326" s="105"/>
      <c r="N326" s="105"/>
      <c r="O326" s="105"/>
      <c r="P326" s="105"/>
      <c r="Q326" s="106"/>
      <c r="R326" s="104"/>
      <c r="S326" s="105"/>
      <c r="T326" s="105"/>
      <c r="U326" s="105"/>
      <c r="V326" s="105"/>
      <c r="W326" s="105"/>
      <c r="X326" s="105"/>
      <c r="Y326" s="105"/>
      <c r="Z326" s="105"/>
      <c r="AA326" s="105"/>
      <c r="AB326" s="105"/>
      <c r="AC326" s="106"/>
      <c r="AD326" s="104"/>
      <c r="AE326" s="105"/>
      <c r="AF326" s="105"/>
      <c r="AG326" s="105"/>
      <c r="AH326" s="105"/>
      <c r="AI326" s="105"/>
      <c r="AJ326" s="105"/>
      <c r="AK326" s="105"/>
      <c r="AL326" s="105"/>
      <c r="AM326" s="105"/>
      <c r="AN326" s="105"/>
      <c r="AO326" s="106"/>
      <c r="AP326" s="104"/>
      <c r="AQ326" s="105"/>
      <c r="AR326" s="105"/>
      <c r="AS326" s="105"/>
      <c r="AT326" s="105"/>
      <c r="AU326" s="105"/>
      <c r="AV326" s="105"/>
      <c r="AW326" s="105"/>
      <c r="AX326" s="105"/>
      <c r="AY326" s="105"/>
      <c r="AZ326" s="105"/>
      <c r="BA326" s="106"/>
      <c r="BB326" s="104"/>
      <c r="BC326" s="105"/>
      <c r="BD326" s="105"/>
      <c r="BE326" s="105"/>
      <c r="BF326" s="105"/>
      <c r="BG326" s="105"/>
      <c r="BH326" s="105"/>
      <c r="BI326" s="105"/>
      <c r="BJ326" s="105"/>
      <c r="BK326" s="105"/>
      <c r="BL326" s="105"/>
      <c r="BM326" s="106"/>
      <c r="BN326" s="104"/>
      <c r="BO326" s="105"/>
      <c r="BP326" s="105"/>
      <c r="BQ326" s="105"/>
      <c r="BR326" s="105"/>
      <c r="BS326" s="105"/>
      <c r="BT326" s="105"/>
      <c r="BU326" s="105"/>
      <c r="BV326" s="105"/>
      <c r="BW326" s="105"/>
      <c r="BX326" s="105"/>
      <c r="BY326" s="106"/>
      <c r="BZ326" s="104"/>
      <c r="CA326" s="105"/>
      <c r="CB326" s="105"/>
      <c r="CC326" s="105"/>
      <c r="CD326" s="105"/>
      <c r="CE326" s="105"/>
      <c r="CF326" s="105"/>
      <c r="CG326" s="105"/>
      <c r="CH326" s="105"/>
      <c r="CI326" s="105"/>
      <c r="CJ326" s="105"/>
      <c r="CK326" s="105"/>
      <c r="CL326" s="104">
        <v>1458333.3333333333</v>
      </c>
      <c r="CM326" s="105">
        <v>1458333.3333333333</v>
      </c>
      <c r="CN326" s="105">
        <v>1458333.3333333333</v>
      </c>
      <c r="CO326" s="105">
        <v>1458333.3333333333</v>
      </c>
      <c r="CP326" s="105">
        <v>1458333.3333333333</v>
      </c>
      <c r="CQ326" s="105">
        <v>1458333.3333333333</v>
      </c>
      <c r="CR326" s="105">
        <v>1458333.3333333333</v>
      </c>
      <c r="CS326" s="105">
        <v>1458333.3333333333</v>
      </c>
      <c r="CT326" s="105">
        <v>1458333.3333333333</v>
      </c>
      <c r="CU326" s="105">
        <v>1458333.3333333333</v>
      </c>
      <c r="CV326" s="105">
        <v>1458333.3333333333</v>
      </c>
      <c r="CW326" s="106">
        <v>1458333.3333333333</v>
      </c>
      <c r="CX326" s="313">
        <v>1333333.3333333333</v>
      </c>
      <c r="CY326" s="316">
        <v>1333333.3333333333</v>
      </c>
      <c r="CZ326" s="316">
        <v>1333333.3333333333</v>
      </c>
      <c r="DA326" s="316">
        <v>1333333.3333333333</v>
      </c>
      <c r="DB326" s="316">
        <v>1333333.3333333333</v>
      </c>
      <c r="DC326" s="316">
        <v>1333333.3333333333</v>
      </c>
      <c r="DD326" s="316">
        <v>1333333.3333333333</v>
      </c>
      <c r="DE326" s="316">
        <v>1333333.3333333333</v>
      </c>
      <c r="DF326" s="316">
        <v>1333333.3333333333</v>
      </c>
      <c r="DG326" s="316">
        <v>1333333.3333333333</v>
      </c>
      <c r="DH326" s="316">
        <v>1333333.3333333333</v>
      </c>
      <c r="DI326" s="312">
        <v>1333333.3333333333</v>
      </c>
      <c r="DJ326" s="104">
        <v>1366666.6666666667</v>
      </c>
      <c r="DK326" s="105">
        <v>1366666.6666666667</v>
      </c>
      <c r="DL326" s="105">
        <v>1366666.6666666667</v>
      </c>
      <c r="DM326" s="105">
        <v>1366666.6666666667</v>
      </c>
      <c r="DN326" s="105">
        <v>1366666.6666666667</v>
      </c>
      <c r="DO326" s="105">
        <v>1366666.6666666667</v>
      </c>
      <c r="DP326" s="105">
        <v>1366666.6666666667</v>
      </c>
      <c r="DQ326" s="105">
        <v>1366666.6666666667</v>
      </c>
      <c r="DR326" s="105">
        <v>1366666.6666666667</v>
      </c>
      <c r="DS326" s="105">
        <v>1366666.6666666667</v>
      </c>
      <c r="DT326" s="105">
        <v>1366666.6666666667</v>
      </c>
      <c r="DU326" s="106">
        <v>1366666.6666666667</v>
      </c>
      <c r="DV326" s="339"/>
      <c r="DW326" s="339"/>
      <c r="DX326" s="339"/>
      <c r="DY326" s="339"/>
      <c r="DZ326" s="339"/>
      <c r="EA326" s="339"/>
      <c r="EB326" s="339"/>
      <c r="EC326" s="339"/>
      <c r="ED326" s="339"/>
      <c r="EE326" s="339"/>
      <c r="EF326" s="339"/>
      <c r="EG326" s="339"/>
      <c r="EH326" s="339"/>
      <c r="EI326" s="337"/>
      <c r="EJ326" s="337"/>
      <c r="EK326" s="337"/>
      <c r="EL326" s="337"/>
      <c r="EM326" s="337"/>
      <c r="EN326" s="337"/>
      <c r="EO326" s="337"/>
      <c r="EP326" s="337"/>
      <c r="EQ326" s="337"/>
      <c r="ER326" s="337"/>
      <c r="ES326" s="337"/>
    </row>
    <row r="327" spans="1:174">
      <c r="D327" s="74" t="str">
        <f t="shared" si="57"/>
        <v>4215p</v>
      </c>
      <c r="E327" s="78" t="s">
        <v>246</v>
      </c>
      <c r="F327" s="104"/>
      <c r="G327" s="105"/>
      <c r="H327" s="105"/>
      <c r="I327" s="105"/>
      <c r="J327" s="105"/>
      <c r="K327" s="105"/>
      <c r="L327" s="105"/>
      <c r="M327" s="105"/>
      <c r="N327" s="105"/>
      <c r="O327" s="105"/>
      <c r="P327" s="105"/>
      <c r="Q327" s="106"/>
      <c r="R327" s="104"/>
      <c r="S327" s="105"/>
      <c r="T327" s="105"/>
      <c r="U327" s="105"/>
      <c r="V327" s="105"/>
      <c r="W327" s="105"/>
      <c r="X327" s="105"/>
      <c r="Y327" s="105"/>
      <c r="Z327" s="105"/>
      <c r="AA327" s="105"/>
      <c r="AB327" s="105"/>
      <c r="AC327" s="106"/>
      <c r="AD327" s="104"/>
      <c r="AE327" s="105"/>
      <c r="AF327" s="105"/>
      <c r="AG327" s="105"/>
      <c r="AH327" s="105"/>
      <c r="AI327" s="105"/>
      <c r="AJ327" s="105"/>
      <c r="AK327" s="105"/>
      <c r="AL327" s="105"/>
      <c r="AM327" s="105"/>
      <c r="AN327" s="105"/>
      <c r="AO327" s="106"/>
      <c r="AP327" s="104"/>
      <c r="AQ327" s="105"/>
      <c r="AR327" s="105"/>
      <c r="AS327" s="105"/>
      <c r="AT327" s="105"/>
      <c r="AU327" s="105"/>
      <c r="AV327" s="105"/>
      <c r="AW327" s="105"/>
      <c r="AX327" s="105"/>
      <c r="AY327" s="105"/>
      <c r="AZ327" s="105"/>
      <c r="BA327" s="106"/>
      <c r="BB327" s="104"/>
      <c r="BC327" s="105"/>
      <c r="BD327" s="105"/>
      <c r="BE327" s="105"/>
      <c r="BF327" s="105"/>
      <c r="BG327" s="105"/>
      <c r="BH327" s="105"/>
      <c r="BI327" s="105"/>
      <c r="BJ327" s="105"/>
      <c r="BK327" s="105"/>
      <c r="BL327" s="105"/>
      <c r="BM327" s="106"/>
      <c r="BN327" s="104"/>
      <c r="BO327" s="105"/>
      <c r="BP327" s="105"/>
      <c r="BQ327" s="105"/>
      <c r="BR327" s="105"/>
      <c r="BS327" s="105"/>
      <c r="BT327" s="105"/>
      <c r="BU327" s="105"/>
      <c r="BV327" s="105"/>
      <c r="BW327" s="105"/>
      <c r="BX327" s="105"/>
      <c r="BY327" s="106"/>
      <c r="BZ327" s="104"/>
      <c r="CA327" s="105"/>
      <c r="CB327" s="105"/>
      <c r="CC327" s="105"/>
      <c r="CD327" s="105"/>
      <c r="CE327" s="105"/>
      <c r="CF327" s="105"/>
      <c r="CG327" s="105"/>
      <c r="CH327" s="105"/>
      <c r="CI327" s="105"/>
      <c r="CJ327" s="105"/>
      <c r="CK327" s="105"/>
      <c r="CL327" s="104">
        <v>665750</v>
      </c>
      <c r="CM327" s="105">
        <v>665750</v>
      </c>
      <c r="CN327" s="105">
        <v>665750</v>
      </c>
      <c r="CO327" s="105">
        <v>665750</v>
      </c>
      <c r="CP327" s="105">
        <v>665750</v>
      </c>
      <c r="CQ327" s="105">
        <v>665750</v>
      </c>
      <c r="CR327" s="105">
        <v>665750</v>
      </c>
      <c r="CS327" s="105">
        <v>665750</v>
      </c>
      <c r="CT327" s="105">
        <v>665750</v>
      </c>
      <c r="CU327" s="105">
        <v>665750</v>
      </c>
      <c r="CV327" s="105">
        <v>665750</v>
      </c>
      <c r="CW327" s="106">
        <v>665750</v>
      </c>
      <c r="CX327" s="313">
        <v>681250</v>
      </c>
      <c r="CY327" s="316">
        <v>681250</v>
      </c>
      <c r="CZ327" s="316">
        <v>681250</v>
      </c>
      <c r="DA327" s="316">
        <v>681250</v>
      </c>
      <c r="DB327" s="316">
        <v>681250</v>
      </c>
      <c r="DC327" s="316">
        <v>681250</v>
      </c>
      <c r="DD327" s="316">
        <v>681250</v>
      </c>
      <c r="DE327" s="316">
        <v>681250</v>
      </c>
      <c r="DF327" s="316">
        <v>681250</v>
      </c>
      <c r="DG327" s="316">
        <v>681250</v>
      </c>
      <c r="DH327" s="316">
        <v>681250</v>
      </c>
      <c r="DI327" s="312">
        <v>681250</v>
      </c>
      <c r="DJ327" s="104">
        <v>833333.33333333337</v>
      </c>
      <c r="DK327" s="105">
        <v>833333.33333333337</v>
      </c>
      <c r="DL327" s="105">
        <v>833333.33333333337</v>
      </c>
      <c r="DM327" s="105">
        <v>833333.33333333337</v>
      </c>
      <c r="DN327" s="105">
        <v>833333.33333333337</v>
      </c>
      <c r="DO327" s="105">
        <v>833333.33333333337</v>
      </c>
      <c r="DP327" s="105">
        <v>833333.33333333337</v>
      </c>
      <c r="DQ327" s="105">
        <v>833333.33333333337</v>
      </c>
      <c r="DR327" s="105">
        <v>833333.33333333337</v>
      </c>
      <c r="DS327" s="105">
        <v>833333.33333333337</v>
      </c>
      <c r="DT327" s="105">
        <v>833333.33333333337</v>
      </c>
      <c r="DU327" s="106">
        <v>833333.33333333337</v>
      </c>
      <c r="DV327" s="339"/>
      <c r="DW327" s="339"/>
      <c r="DX327" s="339"/>
      <c r="DY327" s="339"/>
      <c r="DZ327" s="339"/>
      <c r="EA327" s="339"/>
      <c r="EB327" s="339"/>
      <c r="EC327" s="339"/>
      <c r="ED327" s="339"/>
      <c r="EE327" s="339"/>
      <c r="EF327" s="339"/>
      <c r="EG327" s="339"/>
      <c r="EH327" s="339"/>
      <c r="EI327" s="337"/>
      <c r="EJ327" s="337"/>
      <c r="EK327" s="337"/>
      <c r="EL327" s="337"/>
      <c r="EM327" s="337"/>
      <c r="EN327" s="337"/>
      <c r="EO327" s="337"/>
      <c r="EP327" s="337"/>
      <c r="EQ327" s="337"/>
      <c r="ER327" s="337"/>
      <c r="ES327" s="337"/>
    </row>
    <row r="328" spans="1:174" ht="30">
      <c r="D328" s="74" t="str">
        <f t="shared" si="57"/>
        <v>4216p</v>
      </c>
      <c r="E328" s="78" t="s">
        <v>248</v>
      </c>
      <c r="F328" s="104"/>
      <c r="G328" s="105"/>
      <c r="H328" s="105"/>
      <c r="I328" s="105"/>
      <c r="J328" s="105"/>
      <c r="K328" s="105"/>
      <c r="L328" s="105"/>
      <c r="M328" s="105"/>
      <c r="N328" s="105"/>
      <c r="O328" s="105"/>
      <c r="P328" s="105"/>
      <c r="Q328" s="106"/>
      <c r="R328" s="104"/>
      <c r="S328" s="105"/>
      <c r="T328" s="105"/>
      <c r="U328" s="105"/>
      <c r="V328" s="105"/>
      <c r="W328" s="105"/>
      <c r="X328" s="105"/>
      <c r="Y328" s="105"/>
      <c r="Z328" s="105"/>
      <c r="AA328" s="105"/>
      <c r="AB328" s="105"/>
      <c r="AC328" s="106"/>
      <c r="AD328" s="104"/>
      <c r="AE328" s="105"/>
      <c r="AF328" s="105"/>
      <c r="AG328" s="105"/>
      <c r="AH328" s="105"/>
      <c r="AI328" s="105"/>
      <c r="AJ328" s="105"/>
      <c r="AK328" s="105"/>
      <c r="AL328" s="105"/>
      <c r="AM328" s="105"/>
      <c r="AN328" s="105"/>
      <c r="AO328" s="106"/>
      <c r="AP328" s="104"/>
      <c r="AQ328" s="105"/>
      <c r="AR328" s="105"/>
      <c r="AS328" s="105"/>
      <c r="AT328" s="105"/>
      <c r="AU328" s="105"/>
      <c r="AV328" s="105"/>
      <c r="AW328" s="105"/>
      <c r="AX328" s="105"/>
      <c r="AY328" s="105"/>
      <c r="AZ328" s="105"/>
      <c r="BA328" s="106"/>
      <c r="BB328" s="104"/>
      <c r="BC328" s="105"/>
      <c r="BD328" s="105"/>
      <c r="BE328" s="105"/>
      <c r="BF328" s="105"/>
      <c r="BG328" s="105"/>
      <c r="BH328" s="105"/>
      <c r="BI328" s="105"/>
      <c r="BJ328" s="105"/>
      <c r="BK328" s="105"/>
      <c r="BL328" s="105"/>
      <c r="BM328" s="106"/>
      <c r="BN328" s="104"/>
      <c r="BO328" s="105"/>
      <c r="BP328" s="105"/>
      <c r="BQ328" s="105"/>
      <c r="BR328" s="105"/>
      <c r="BS328" s="105"/>
      <c r="BT328" s="105"/>
      <c r="BU328" s="105"/>
      <c r="BV328" s="105"/>
      <c r="BW328" s="105"/>
      <c r="BX328" s="105"/>
      <c r="BY328" s="106"/>
      <c r="BZ328" s="104"/>
      <c r="CA328" s="105"/>
      <c r="CB328" s="105"/>
      <c r="CC328" s="105"/>
      <c r="CD328" s="105"/>
      <c r="CE328" s="105"/>
      <c r="CF328" s="105"/>
      <c r="CG328" s="105"/>
      <c r="CH328" s="105"/>
      <c r="CI328" s="105"/>
      <c r="CJ328" s="105"/>
      <c r="CK328" s="105"/>
      <c r="CL328" s="104">
        <v>50833.333333333336</v>
      </c>
      <c r="CM328" s="105">
        <v>50833.333333333336</v>
      </c>
      <c r="CN328" s="105">
        <v>50833.333333333336</v>
      </c>
      <c r="CO328" s="105">
        <v>50833.333333333336</v>
      </c>
      <c r="CP328" s="105">
        <v>50833.333333333336</v>
      </c>
      <c r="CQ328" s="105">
        <v>50833.333333333336</v>
      </c>
      <c r="CR328" s="105">
        <v>50833.333333333336</v>
      </c>
      <c r="CS328" s="105">
        <v>50833.333333333336</v>
      </c>
      <c r="CT328" s="105">
        <v>50833.333333333336</v>
      </c>
      <c r="CU328" s="105">
        <v>50833.333333333336</v>
      </c>
      <c r="CV328" s="105">
        <v>50833.333333333336</v>
      </c>
      <c r="CW328" s="106">
        <v>50833.333333333336</v>
      </c>
      <c r="CX328" s="313">
        <v>54166.666666666664</v>
      </c>
      <c r="CY328" s="316">
        <v>54166.666666666664</v>
      </c>
      <c r="CZ328" s="316">
        <v>54166.666666666664</v>
      </c>
      <c r="DA328" s="316">
        <v>54166.666666666664</v>
      </c>
      <c r="DB328" s="316">
        <v>54166.666666666664</v>
      </c>
      <c r="DC328" s="316">
        <v>54166.666666666664</v>
      </c>
      <c r="DD328" s="316">
        <v>54166.666666666664</v>
      </c>
      <c r="DE328" s="316">
        <v>54166.666666666664</v>
      </c>
      <c r="DF328" s="316">
        <v>54166.666666666664</v>
      </c>
      <c r="DG328" s="316">
        <v>54166.666666666664</v>
      </c>
      <c r="DH328" s="316">
        <v>54166.666666666664</v>
      </c>
      <c r="DI328" s="312">
        <v>54166.666666666664</v>
      </c>
      <c r="DJ328" s="104">
        <v>50000</v>
      </c>
      <c r="DK328" s="105">
        <v>50000</v>
      </c>
      <c r="DL328" s="105">
        <v>50000</v>
      </c>
      <c r="DM328" s="105">
        <v>50000</v>
      </c>
      <c r="DN328" s="105">
        <v>50000</v>
      </c>
      <c r="DO328" s="105">
        <v>50000</v>
      </c>
      <c r="DP328" s="105">
        <v>50000</v>
      </c>
      <c r="DQ328" s="105">
        <v>50000</v>
      </c>
      <c r="DR328" s="105">
        <v>50000</v>
      </c>
      <c r="DS328" s="105">
        <v>50000</v>
      </c>
      <c r="DT328" s="105">
        <v>50000</v>
      </c>
      <c r="DU328" s="106">
        <v>50000</v>
      </c>
      <c r="DV328" s="339"/>
      <c r="DW328" s="339"/>
      <c r="DX328" s="339"/>
      <c r="DY328" s="339"/>
      <c r="DZ328" s="339"/>
      <c r="EA328" s="339"/>
      <c r="EB328" s="339"/>
      <c r="EC328" s="339"/>
      <c r="ED328" s="339"/>
      <c r="EE328" s="339"/>
      <c r="EF328" s="339"/>
      <c r="EG328" s="339"/>
      <c r="EH328" s="339"/>
      <c r="EI328" s="337"/>
      <c r="EJ328" s="337"/>
      <c r="EK328" s="337"/>
      <c r="EL328" s="337"/>
      <c r="EM328" s="337"/>
      <c r="EN328" s="337"/>
      <c r="EO328" s="337"/>
      <c r="EP328" s="337"/>
      <c r="EQ328" s="337"/>
      <c r="ER328" s="337"/>
      <c r="ES328" s="337"/>
    </row>
    <row r="329" spans="1:174" ht="30">
      <c r="D329" s="74" t="str">
        <f t="shared" si="57"/>
        <v>4217p</v>
      </c>
      <c r="E329" s="78" t="s">
        <v>250</v>
      </c>
      <c r="F329" s="104"/>
      <c r="G329" s="105"/>
      <c r="H329" s="105"/>
      <c r="I329" s="105"/>
      <c r="J329" s="105"/>
      <c r="K329" s="105"/>
      <c r="L329" s="105"/>
      <c r="M329" s="105"/>
      <c r="N329" s="105"/>
      <c r="O329" s="105"/>
      <c r="P329" s="105"/>
      <c r="Q329" s="106"/>
      <c r="R329" s="104"/>
      <c r="S329" s="105"/>
      <c r="T329" s="105"/>
      <c r="U329" s="105"/>
      <c r="V329" s="105"/>
      <c r="W329" s="105"/>
      <c r="X329" s="105"/>
      <c r="Y329" s="105"/>
      <c r="Z329" s="105"/>
      <c r="AA329" s="105"/>
      <c r="AB329" s="105"/>
      <c r="AC329" s="106"/>
      <c r="AD329" s="104"/>
      <c r="AE329" s="105"/>
      <c r="AF329" s="105"/>
      <c r="AG329" s="105"/>
      <c r="AH329" s="105"/>
      <c r="AI329" s="105"/>
      <c r="AJ329" s="105"/>
      <c r="AK329" s="105"/>
      <c r="AL329" s="105"/>
      <c r="AM329" s="105"/>
      <c r="AN329" s="105"/>
      <c r="AO329" s="106"/>
      <c r="AP329" s="104"/>
      <c r="AQ329" s="105"/>
      <c r="AR329" s="105"/>
      <c r="AS329" s="105"/>
      <c r="AT329" s="105"/>
      <c r="AU329" s="105"/>
      <c r="AV329" s="105"/>
      <c r="AW329" s="105"/>
      <c r="AX329" s="105"/>
      <c r="AY329" s="105"/>
      <c r="AZ329" s="105"/>
      <c r="BA329" s="106"/>
      <c r="BB329" s="104"/>
      <c r="BC329" s="105"/>
      <c r="BD329" s="105"/>
      <c r="BE329" s="105"/>
      <c r="BF329" s="105"/>
      <c r="BG329" s="105"/>
      <c r="BH329" s="105"/>
      <c r="BI329" s="105"/>
      <c r="BJ329" s="105"/>
      <c r="BK329" s="105"/>
      <c r="BL329" s="105"/>
      <c r="BM329" s="106"/>
      <c r="BN329" s="104"/>
      <c r="BO329" s="105"/>
      <c r="BP329" s="105"/>
      <c r="BQ329" s="105"/>
      <c r="BR329" s="105"/>
      <c r="BS329" s="105"/>
      <c r="BT329" s="105"/>
      <c r="BU329" s="105"/>
      <c r="BV329" s="105"/>
      <c r="BW329" s="105"/>
      <c r="BX329" s="105"/>
      <c r="BY329" s="106"/>
      <c r="BZ329" s="104"/>
      <c r="CA329" s="105"/>
      <c r="CB329" s="105"/>
      <c r="CC329" s="105"/>
      <c r="CD329" s="105"/>
      <c r="CE329" s="105"/>
      <c r="CF329" s="105"/>
      <c r="CG329" s="105"/>
      <c r="CH329" s="105"/>
      <c r="CI329" s="105"/>
      <c r="CJ329" s="105"/>
      <c r="CK329" s="105"/>
      <c r="CL329" s="104">
        <v>251666.66666666666</v>
      </c>
      <c r="CM329" s="105">
        <v>251666.66666666666</v>
      </c>
      <c r="CN329" s="105">
        <v>251666.66666666666</v>
      </c>
      <c r="CO329" s="105">
        <v>251666.66666666666</v>
      </c>
      <c r="CP329" s="105">
        <v>251666.66666666666</v>
      </c>
      <c r="CQ329" s="105">
        <v>251666.66666666666</v>
      </c>
      <c r="CR329" s="105">
        <v>251666.66666666666</v>
      </c>
      <c r="CS329" s="105">
        <v>251666.66666666666</v>
      </c>
      <c r="CT329" s="105">
        <v>251666.66666666666</v>
      </c>
      <c r="CU329" s="105">
        <v>251666.66666666666</v>
      </c>
      <c r="CV329" s="105">
        <v>251666.66666666666</v>
      </c>
      <c r="CW329" s="106">
        <v>251666.66666666666</v>
      </c>
      <c r="CX329" s="313">
        <v>258333.33333333334</v>
      </c>
      <c r="CY329" s="316">
        <v>258333.33333333334</v>
      </c>
      <c r="CZ329" s="316">
        <v>258333.33333333334</v>
      </c>
      <c r="DA329" s="316">
        <v>258333.33333333334</v>
      </c>
      <c r="DB329" s="316">
        <v>258333.33333333334</v>
      </c>
      <c r="DC329" s="316">
        <v>258333.33333333334</v>
      </c>
      <c r="DD329" s="316">
        <v>258333.33333333334</v>
      </c>
      <c r="DE329" s="316">
        <v>258333.33333333334</v>
      </c>
      <c r="DF329" s="316">
        <v>258333.33333333334</v>
      </c>
      <c r="DG329" s="316">
        <v>258333.33333333334</v>
      </c>
      <c r="DH329" s="316">
        <v>258333.33333333334</v>
      </c>
      <c r="DI329" s="312">
        <v>258333.33333333334</v>
      </c>
      <c r="DJ329" s="104">
        <v>269218.75</v>
      </c>
      <c r="DK329" s="105">
        <v>269218.75</v>
      </c>
      <c r="DL329" s="105">
        <v>269218.75</v>
      </c>
      <c r="DM329" s="105">
        <v>269218.75</v>
      </c>
      <c r="DN329" s="105">
        <v>269218.75</v>
      </c>
      <c r="DO329" s="105">
        <v>269218.75</v>
      </c>
      <c r="DP329" s="105">
        <v>269218.75</v>
      </c>
      <c r="DQ329" s="105">
        <v>269218.75</v>
      </c>
      <c r="DR329" s="105">
        <v>269218.75</v>
      </c>
      <c r="DS329" s="105">
        <v>269218.75</v>
      </c>
      <c r="DT329" s="105">
        <v>269218.75</v>
      </c>
      <c r="DU329" s="106">
        <v>269218.75</v>
      </c>
      <c r="DV329" s="339"/>
      <c r="DW329" s="339"/>
      <c r="DX329" s="339"/>
      <c r="DY329" s="339"/>
      <c r="DZ329" s="339"/>
      <c r="EA329" s="339"/>
      <c r="EB329" s="339"/>
      <c r="EC329" s="339"/>
      <c r="ED329" s="339"/>
      <c r="EE329" s="339"/>
      <c r="EF329" s="339"/>
      <c r="EG329" s="339"/>
      <c r="EH329" s="339"/>
      <c r="EI329" s="337"/>
      <c r="EJ329" s="337"/>
      <c r="EK329" s="337"/>
      <c r="EL329" s="337"/>
      <c r="EM329" s="337"/>
      <c r="EN329" s="337"/>
      <c r="EO329" s="337"/>
      <c r="EP329" s="337"/>
      <c r="EQ329" s="337"/>
      <c r="ER329" s="337"/>
      <c r="ES329" s="337"/>
    </row>
    <row r="330" spans="1:174" s="9" customFormat="1">
      <c r="A330" s="139"/>
      <c r="B330" s="139"/>
      <c r="C330" s="139">
        <v>422</v>
      </c>
      <c r="D330" s="139" t="str">
        <f t="shared" ref="D330:D361" si="73">+CONCATENATE(D121,"p")</f>
        <v>422p</v>
      </c>
      <c r="E330" s="140" t="s">
        <v>252</v>
      </c>
      <c r="F330" s="141"/>
      <c r="G330" s="142"/>
      <c r="H330" s="142"/>
      <c r="I330" s="142"/>
      <c r="J330" s="142"/>
      <c r="K330" s="142"/>
      <c r="L330" s="142"/>
      <c r="M330" s="142"/>
      <c r="N330" s="142"/>
      <c r="O330" s="142"/>
      <c r="P330" s="142"/>
      <c r="Q330" s="143"/>
      <c r="R330" s="141"/>
      <c r="S330" s="142"/>
      <c r="T330" s="142"/>
      <c r="U330" s="142"/>
      <c r="V330" s="142"/>
      <c r="W330" s="142"/>
      <c r="X330" s="142"/>
      <c r="Y330" s="142"/>
      <c r="Z330" s="142"/>
      <c r="AA330" s="142"/>
      <c r="AB330" s="142"/>
      <c r="AC330" s="143"/>
      <c r="AD330" s="141"/>
      <c r="AE330" s="142"/>
      <c r="AF330" s="142"/>
      <c r="AG330" s="142"/>
      <c r="AH330" s="142"/>
      <c r="AI330" s="142"/>
      <c r="AJ330" s="142"/>
      <c r="AK330" s="142"/>
      <c r="AL330" s="142"/>
      <c r="AM330" s="142"/>
      <c r="AN330" s="142"/>
      <c r="AO330" s="143"/>
      <c r="AP330" s="141"/>
      <c r="AQ330" s="142"/>
      <c r="AR330" s="142"/>
      <c r="AS330" s="142"/>
      <c r="AT330" s="142"/>
      <c r="AU330" s="142"/>
      <c r="AV330" s="142"/>
      <c r="AW330" s="142"/>
      <c r="AX330" s="142"/>
      <c r="AY330" s="142"/>
      <c r="AZ330" s="142"/>
      <c r="BA330" s="143"/>
      <c r="BB330" s="141"/>
      <c r="BC330" s="142"/>
      <c r="BD330" s="142"/>
      <c r="BE330" s="142"/>
      <c r="BF330" s="142"/>
      <c r="BG330" s="142"/>
      <c r="BH330" s="142"/>
      <c r="BI330" s="142"/>
      <c r="BJ330" s="142"/>
      <c r="BK330" s="142"/>
      <c r="BL330" s="142"/>
      <c r="BM330" s="143"/>
      <c r="BN330" s="141"/>
      <c r="BO330" s="142"/>
      <c r="BP330" s="142"/>
      <c r="BQ330" s="142"/>
      <c r="BR330" s="142"/>
      <c r="BS330" s="142"/>
      <c r="BT330" s="142"/>
      <c r="BU330" s="142"/>
      <c r="BV330" s="142"/>
      <c r="BW330" s="142"/>
      <c r="BX330" s="142"/>
      <c r="BY330" s="143"/>
      <c r="BZ330" s="141"/>
      <c r="CA330" s="142"/>
      <c r="CB330" s="142"/>
      <c r="CC330" s="142"/>
      <c r="CD330" s="142"/>
      <c r="CE330" s="142"/>
      <c r="CF330" s="142"/>
      <c r="CG330" s="142"/>
      <c r="CH330" s="142"/>
      <c r="CI330" s="142"/>
      <c r="CJ330" s="142"/>
      <c r="CK330" s="142"/>
      <c r="CL330" s="141">
        <f t="shared" ref="CL330:CX330" si="74">+SUM(CL331:CL335)</f>
        <v>1280004.1666666665</v>
      </c>
      <c r="CM330" s="142">
        <f t="shared" si="74"/>
        <v>1280004.1666666665</v>
      </c>
      <c r="CN330" s="142">
        <f t="shared" si="74"/>
        <v>1280004.1666666665</v>
      </c>
      <c r="CO330" s="142">
        <f t="shared" si="74"/>
        <v>1280004.1666666665</v>
      </c>
      <c r="CP330" s="142">
        <f t="shared" si="74"/>
        <v>1280004.1666666665</v>
      </c>
      <c r="CQ330" s="142">
        <f t="shared" si="74"/>
        <v>1280004.1666666665</v>
      </c>
      <c r="CR330" s="142">
        <f t="shared" si="74"/>
        <v>1280004.1666666665</v>
      </c>
      <c r="CS330" s="142">
        <f t="shared" si="74"/>
        <v>1280004.1666666665</v>
      </c>
      <c r="CT330" s="142">
        <f t="shared" si="74"/>
        <v>1280004.1666666665</v>
      </c>
      <c r="CU330" s="142">
        <f t="shared" si="74"/>
        <v>1280004.1666666665</v>
      </c>
      <c r="CV330" s="142">
        <f t="shared" si="74"/>
        <v>1280004.1666666665</v>
      </c>
      <c r="CW330" s="143">
        <f t="shared" si="74"/>
        <v>1280004.1666666665</v>
      </c>
      <c r="CX330" s="314">
        <f t="shared" si="74"/>
        <v>1438177</v>
      </c>
      <c r="CY330" s="317">
        <f t="shared" ref="CY330:DI330" si="75">+SUM(CY331:CY335)</f>
        <v>1438177</v>
      </c>
      <c r="CZ330" s="317">
        <f t="shared" si="75"/>
        <v>1438177</v>
      </c>
      <c r="DA330" s="317">
        <f t="shared" si="75"/>
        <v>1438177</v>
      </c>
      <c r="DB330" s="317">
        <f t="shared" si="75"/>
        <v>1438177</v>
      </c>
      <c r="DC330" s="317">
        <f t="shared" si="75"/>
        <v>1438177</v>
      </c>
      <c r="DD330" s="317">
        <f t="shared" si="75"/>
        <v>1438177</v>
      </c>
      <c r="DE330" s="317">
        <f t="shared" si="75"/>
        <v>1438177</v>
      </c>
      <c r="DF330" s="317">
        <f t="shared" si="75"/>
        <v>1438177</v>
      </c>
      <c r="DG330" s="317">
        <f t="shared" si="75"/>
        <v>1438177</v>
      </c>
      <c r="DH330" s="317">
        <f t="shared" si="75"/>
        <v>1438177</v>
      </c>
      <c r="DI330" s="315">
        <f t="shared" si="75"/>
        <v>1438177</v>
      </c>
      <c r="DJ330" s="141">
        <f>+SUM(DJ331:DJ335)</f>
        <v>1620000</v>
      </c>
      <c r="DK330" s="142">
        <f t="shared" ref="DK330:DU330" si="76">+SUM(DK331:DK335)</f>
        <v>1620000</v>
      </c>
      <c r="DL330" s="142">
        <f t="shared" si="76"/>
        <v>1620000</v>
      </c>
      <c r="DM330" s="142">
        <f t="shared" si="76"/>
        <v>1620000</v>
      </c>
      <c r="DN330" s="142">
        <f t="shared" si="76"/>
        <v>1620000</v>
      </c>
      <c r="DO330" s="142">
        <f t="shared" si="76"/>
        <v>1620000</v>
      </c>
      <c r="DP330" s="142">
        <f t="shared" si="76"/>
        <v>1620000</v>
      </c>
      <c r="DQ330" s="142">
        <f t="shared" si="76"/>
        <v>1620000</v>
      </c>
      <c r="DR330" s="142">
        <f t="shared" si="76"/>
        <v>1620000</v>
      </c>
      <c r="DS330" s="142">
        <f t="shared" si="76"/>
        <v>1620000</v>
      </c>
      <c r="DT330" s="142">
        <f t="shared" si="76"/>
        <v>1620000</v>
      </c>
      <c r="DU330" s="143">
        <f t="shared" si="76"/>
        <v>1620000</v>
      </c>
      <c r="DV330" s="340">
        <v>1900841.6666666667</v>
      </c>
      <c r="DW330" s="340">
        <v>1900841.6666666667</v>
      </c>
      <c r="DX330" s="340">
        <v>1900841.6666666667</v>
      </c>
      <c r="DY330" s="340">
        <v>1900841.6666666667</v>
      </c>
      <c r="DZ330" s="340">
        <v>1900841.6666666667</v>
      </c>
      <c r="EA330" s="340">
        <v>1900841.6666666667</v>
      </c>
      <c r="EB330" s="340">
        <v>1900841.6666666667</v>
      </c>
      <c r="EC330" s="340">
        <v>1900841.6666666667</v>
      </c>
      <c r="ED330" s="340">
        <v>1900841.6666666667</v>
      </c>
      <c r="EE330" s="340">
        <v>1900841.6666666667</v>
      </c>
      <c r="EF330" s="340">
        <v>1900841.6666666667</v>
      </c>
      <c r="EG330" s="340">
        <v>1900841.6666666667</v>
      </c>
      <c r="EH330" s="340">
        <v>1716373.3333333333</v>
      </c>
      <c r="EI330" s="340">
        <v>1716373.3333333333</v>
      </c>
      <c r="EJ330" s="340">
        <v>1716373.3333333333</v>
      </c>
      <c r="EK330" s="340">
        <v>1716373.3333333333</v>
      </c>
      <c r="EL330" s="340">
        <v>1716373.3333333333</v>
      </c>
      <c r="EM330" s="340">
        <v>1716373.3333333333</v>
      </c>
      <c r="EN330" s="340">
        <v>1716373.3333333333</v>
      </c>
      <c r="EO330" s="340">
        <v>1716373.3333333333</v>
      </c>
      <c r="EP330" s="340">
        <v>1716373.3333333333</v>
      </c>
      <c r="EQ330" s="340">
        <v>1716373.3333333333</v>
      </c>
      <c r="ER330" s="340">
        <v>1716373.3333333333</v>
      </c>
      <c r="ES330" s="340">
        <v>1716373.3333333333</v>
      </c>
      <c r="ET330" s="403">
        <v>1699899.96</v>
      </c>
      <c r="EU330" s="403">
        <v>1699899.96</v>
      </c>
      <c r="EV330" s="403">
        <v>1699899.96</v>
      </c>
      <c r="EW330" s="403">
        <v>1699899.96</v>
      </c>
      <c r="EX330" s="403">
        <v>1699899.96</v>
      </c>
      <c r="EY330" s="403">
        <v>1699899.96</v>
      </c>
      <c r="EZ330" s="403">
        <v>1699899.96</v>
      </c>
      <c r="FA330" s="403">
        <v>1699899.96</v>
      </c>
      <c r="FB330" s="403">
        <v>924899.9599999981</v>
      </c>
      <c r="FC330" s="403">
        <v>924899.9599999981</v>
      </c>
      <c r="FD330" s="403">
        <v>924899.9599999981</v>
      </c>
      <c r="FE330" s="403">
        <v>924899.9599999981</v>
      </c>
      <c r="FF330" s="403">
        <v>1236031.8000000014</v>
      </c>
      <c r="FG330" s="403">
        <v>1236031.8699999999</v>
      </c>
      <c r="FH330" s="403">
        <v>1236031.8699999999</v>
      </c>
      <c r="FI330" s="403">
        <v>1236031.8699999999</v>
      </c>
      <c r="FJ330" s="403">
        <v>1236031.8699999999</v>
      </c>
      <c r="FK330" s="403">
        <v>1236031.8699999999</v>
      </c>
      <c r="FL330" s="403">
        <v>1236031.8699999999</v>
      </c>
      <c r="FM330" s="403">
        <v>1236031.8699999999</v>
      </c>
      <c r="FN330" s="403">
        <v>1236031.8699999999</v>
      </c>
      <c r="FO330" s="403">
        <v>1236031.8699999999</v>
      </c>
      <c r="FP330" s="403">
        <v>1236031.8699999999</v>
      </c>
      <c r="FQ330" s="403">
        <v>1236031.8699999999</v>
      </c>
      <c r="FR330" s="403">
        <v>14832382.369999997</v>
      </c>
    </row>
    <row r="331" spans="1:174">
      <c r="D331" s="74" t="str">
        <f t="shared" si="73"/>
        <v>4221p</v>
      </c>
      <c r="E331" s="78" t="s">
        <v>254</v>
      </c>
      <c r="F331" s="104"/>
      <c r="G331" s="105"/>
      <c r="H331" s="105"/>
      <c r="I331" s="105"/>
      <c r="J331" s="105"/>
      <c r="K331" s="105"/>
      <c r="L331" s="105"/>
      <c r="M331" s="105"/>
      <c r="N331" s="105"/>
      <c r="O331" s="105"/>
      <c r="P331" s="105"/>
      <c r="Q331" s="106"/>
      <c r="R331" s="104"/>
      <c r="S331" s="105"/>
      <c r="T331" s="105"/>
      <c r="U331" s="105"/>
      <c r="V331" s="105"/>
      <c r="W331" s="105"/>
      <c r="X331" s="105"/>
      <c r="Y331" s="105"/>
      <c r="Z331" s="105"/>
      <c r="AA331" s="105"/>
      <c r="AB331" s="105"/>
      <c r="AC331" s="106"/>
      <c r="AD331" s="104"/>
      <c r="AE331" s="105"/>
      <c r="AF331" s="105"/>
      <c r="AG331" s="105"/>
      <c r="AH331" s="105"/>
      <c r="AI331" s="105"/>
      <c r="AJ331" s="105"/>
      <c r="AK331" s="105"/>
      <c r="AL331" s="105"/>
      <c r="AM331" s="105"/>
      <c r="AN331" s="105"/>
      <c r="AO331" s="106"/>
      <c r="AP331" s="104"/>
      <c r="AQ331" s="105"/>
      <c r="AR331" s="105"/>
      <c r="AS331" s="105"/>
      <c r="AT331" s="105"/>
      <c r="AU331" s="105"/>
      <c r="AV331" s="105"/>
      <c r="AW331" s="105"/>
      <c r="AX331" s="105"/>
      <c r="AY331" s="105"/>
      <c r="AZ331" s="105"/>
      <c r="BA331" s="106"/>
      <c r="BB331" s="104"/>
      <c r="BC331" s="105"/>
      <c r="BD331" s="105"/>
      <c r="BE331" s="105"/>
      <c r="BF331" s="105"/>
      <c r="BG331" s="105"/>
      <c r="BH331" s="105"/>
      <c r="BI331" s="105"/>
      <c r="BJ331" s="105"/>
      <c r="BK331" s="105"/>
      <c r="BL331" s="105"/>
      <c r="BM331" s="106"/>
      <c r="BN331" s="104"/>
      <c r="BO331" s="105"/>
      <c r="BP331" s="105"/>
      <c r="BQ331" s="105"/>
      <c r="BR331" s="105"/>
      <c r="BS331" s="105"/>
      <c r="BT331" s="105"/>
      <c r="BU331" s="105"/>
      <c r="BV331" s="105"/>
      <c r="BW331" s="105"/>
      <c r="BX331" s="105"/>
      <c r="BY331" s="106"/>
      <c r="BZ331" s="104"/>
      <c r="CA331" s="105"/>
      <c r="CB331" s="105"/>
      <c r="CC331" s="105"/>
      <c r="CD331" s="105"/>
      <c r="CE331" s="105"/>
      <c r="CF331" s="105"/>
      <c r="CG331" s="105"/>
      <c r="CH331" s="105"/>
      <c r="CI331" s="105"/>
      <c r="CJ331" s="105"/>
      <c r="CK331" s="105"/>
      <c r="CL331" s="104"/>
      <c r="CM331" s="105"/>
      <c r="CN331" s="105"/>
      <c r="CO331" s="105"/>
      <c r="CP331" s="105"/>
      <c r="CQ331" s="105"/>
      <c r="CR331" s="105"/>
      <c r="CS331" s="105"/>
      <c r="CT331" s="105"/>
      <c r="CU331" s="105"/>
      <c r="CV331" s="105"/>
      <c r="CW331" s="106"/>
      <c r="CX331" s="313">
        <v>0</v>
      </c>
      <c r="CY331" s="316">
        <v>0</v>
      </c>
      <c r="CZ331" s="316">
        <v>0</v>
      </c>
      <c r="DA331" s="316">
        <v>0</v>
      </c>
      <c r="DB331" s="316">
        <v>0</v>
      </c>
      <c r="DC331" s="316">
        <v>0</v>
      </c>
      <c r="DD331" s="316">
        <v>0</v>
      </c>
      <c r="DE331" s="316">
        <v>0</v>
      </c>
      <c r="DF331" s="316">
        <v>0</v>
      </c>
      <c r="DG331" s="316">
        <v>0</v>
      </c>
      <c r="DH331" s="316">
        <v>0</v>
      </c>
      <c r="DI331" s="312">
        <v>0</v>
      </c>
      <c r="DJ331" s="104">
        <v>0</v>
      </c>
      <c r="DK331" s="105">
        <v>0</v>
      </c>
      <c r="DL331" s="105">
        <v>0</v>
      </c>
      <c r="DM331" s="105">
        <v>0</v>
      </c>
      <c r="DN331" s="105">
        <v>0</v>
      </c>
      <c r="DO331" s="105">
        <v>0</v>
      </c>
      <c r="DP331" s="105">
        <v>0</v>
      </c>
      <c r="DQ331" s="105">
        <v>0</v>
      </c>
      <c r="DR331" s="105">
        <v>0</v>
      </c>
      <c r="DS331" s="105">
        <v>0</v>
      </c>
      <c r="DT331" s="105">
        <v>0</v>
      </c>
      <c r="DU331" s="106">
        <v>0</v>
      </c>
      <c r="DV331" s="339"/>
      <c r="DW331" s="339"/>
      <c r="DX331" s="339"/>
      <c r="DY331" s="339"/>
      <c r="DZ331" s="339"/>
      <c r="EA331" s="339"/>
      <c r="EB331" s="339"/>
      <c r="EC331" s="339"/>
      <c r="ED331" s="339"/>
      <c r="EE331" s="339"/>
      <c r="EF331" s="339"/>
      <c r="EG331" s="339"/>
      <c r="EH331" s="339"/>
      <c r="EI331" s="337"/>
      <c r="EJ331" s="337"/>
      <c r="EK331" s="337"/>
      <c r="EL331" s="337"/>
      <c r="EM331" s="337"/>
      <c r="EN331" s="337"/>
      <c r="EO331" s="337"/>
      <c r="EP331" s="337"/>
      <c r="EQ331" s="337"/>
      <c r="ER331" s="337"/>
      <c r="ES331" s="337"/>
    </row>
    <row r="332" spans="1:174" ht="30">
      <c r="D332" s="74" t="str">
        <f t="shared" si="73"/>
        <v>4222p</v>
      </c>
      <c r="E332" s="78" t="s">
        <v>256</v>
      </c>
      <c r="F332" s="104"/>
      <c r="G332" s="105"/>
      <c r="H332" s="105"/>
      <c r="I332" s="105"/>
      <c r="J332" s="105"/>
      <c r="K332" s="105"/>
      <c r="L332" s="105"/>
      <c r="M332" s="105"/>
      <c r="N332" s="105"/>
      <c r="O332" s="105"/>
      <c r="P332" s="105"/>
      <c r="Q332" s="106"/>
      <c r="R332" s="104"/>
      <c r="S332" s="105"/>
      <c r="T332" s="105"/>
      <c r="U332" s="105"/>
      <c r="V332" s="105"/>
      <c r="W332" s="105"/>
      <c r="X332" s="105"/>
      <c r="Y332" s="105"/>
      <c r="Z332" s="105"/>
      <c r="AA332" s="105"/>
      <c r="AB332" s="105"/>
      <c r="AC332" s="106"/>
      <c r="AD332" s="104"/>
      <c r="AE332" s="105"/>
      <c r="AF332" s="105"/>
      <c r="AG332" s="105"/>
      <c r="AH332" s="105"/>
      <c r="AI332" s="105"/>
      <c r="AJ332" s="105"/>
      <c r="AK332" s="105"/>
      <c r="AL332" s="105"/>
      <c r="AM332" s="105"/>
      <c r="AN332" s="105"/>
      <c r="AO332" s="106"/>
      <c r="AP332" s="104"/>
      <c r="AQ332" s="105"/>
      <c r="AR332" s="105"/>
      <c r="AS332" s="105"/>
      <c r="AT332" s="105"/>
      <c r="AU332" s="105"/>
      <c r="AV332" s="105"/>
      <c r="AW332" s="105"/>
      <c r="AX332" s="105"/>
      <c r="AY332" s="105"/>
      <c r="AZ332" s="105"/>
      <c r="BA332" s="106"/>
      <c r="BB332" s="104"/>
      <c r="BC332" s="105"/>
      <c r="BD332" s="105"/>
      <c r="BE332" s="105"/>
      <c r="BF332" s="105"/>
      <c r="BG332" s="105"/>
      <c r="BH332" s="105"/>
      <c r="BI332" s="105"/>
      <c r="BJ332" s="105"/>
      <c r="BK332" s="105"/>
      <c r="BL332" s="105"/>
      <c r="BM332" s="106"/>
      <c r="BN332" s="104"/>
      <c r="BO332" s="105"/>
      <c r="BP332" s="105"/>
      <c r="BQ332" s="105"/>
      <c r="BR332" s="105"/>
      <c r="BS332" s="105"/>
      <c r="BT332" s="105"/>
      <c r="BU332" s="105"/>
      <c r="BV332" s="105"/>
      <c r="BW332" s="105"/>
      <c r="BX332" s="105"/>
      <c r="BY332" s="106"/>
      <c r="BZ332" s="104"/>
      <c r="CA332" s="105"/>
      <c r="CB332" s="105"/>
      <c r="CC332" s="105"/>
      <c r="CD332" s="105"/>
      <c r="CE332" s="105"/>
      <c r="CF332" s="105"/>
      <c r="CG332" s="105"/>
      <c r="CH332" s="105"/>
      <c r="CI332" s="105"/>
      <c r="CJ332" s="105"/>
      <c r="CK332" s="105"/>
      <c r="CL332" s="104">
        <v>238337.5</v>
      </c>
      <c r="CM332" s="105">
        <v>238337.5</v>
      </c>
      <c r="CN332" s="105">
        <v>238337.5</v>
      </c>
      <c r="CO332" s="105">
        <v>238337.5</v>
      </c>
      <c r="CP332" s="105">
        <v>238337.5</v>
      </c>
      <c r="CQ332" s="105">
        <v>238337.5</v>
      </c>
      <c r="CR332" s="105">
        <v>238337.5</v>
      </c>
      <c r="CS332" s="105">
        <v>238337.5</v>
      </c>
      <c r="CT332" s="105">
        <v>238337.5</v>
      </c>
      <c r="CU332" s="105">
        <v>238337.5</v>
      </c>
      <c r="CV332" s="105">
        <v>238337.5</v>
      </c>
      <c r="CW332" s="106">
        <v>238337.5</v>
      </c>
      <c r="CX332" s="313">
        <v>606785.68544768298</v>
      </c>
      <c r="CY332" s="316">
        <v>606785.68544768298</v>
      </c>
      <c r="CZ332" s="316">
        <v>606785.68544768298</v>
      </c>
      <c r="DA332" s="316">
        <v>606785.68544768298</v>
      </c>
      <c r="DB332" s="316">
        <v>606785.68544768298</v>
      </c>
      <c r="DC332" s="316">
        <v>606785.68544768298</v>
      </c>
      <c r="DD332" s="316">
        <v>606785.68544768298</v>
      </c>
      <c r="DE332" s="316">
        <v>606785.68544768298</v>
      </c>
      <c r="DF332" s="316">
        <v>606785.68544768298</v>
      </c>
      <c r="DG332" s="316">
        <v>606785.68544768298</v>
      </c>
      <c r="DH332" s="316">
        <v>606785.68544768298</v>
      </c>
      <c r="DI332" s="312">
        <v>606785.68544768298</v>
      </c>
      <c r="DJ332" s="104">
        <v>620000</v>
      </c>
      <c r="DK332" s="105">
        <v>620000</v>
      </c>
      <c r="DL332" s="105">
        <v>620000</v>
      </c>
      <c r="DM332" s="105">
        <v>620000</v>
      </c>
      <c r="DN332" s="105">
        <v>620000</v>
      </c>
      <c r="DO332" s="105">
        <v>620000</v>
      </c>
      <c r="DP332" s="105">
        <v>620000</v>
      </c>
      <c r="DQ332" s="105">
        <v>620000</v>
      </c>
      <c r="DR332" s="105">
        <v>620000</v>
      </c>
      <c r="DS332" s="105">
        <v>620000</v>
      </c>
      <c r="DT332" s="105">
        <v>620000</v>
      </c>
      <c r="DU332" s="106">
        <v>620000</v>
      </c>
      <c r="DV332" s="339"/>
      <c r="DW332" s="339"/>
      <c r="DX332" s="339"/>
      <c r="DY332" s="339"/>
      <c r="DZ332" s="339"/>
      <c r="EA332" s="339"/>
      <c r="EB332" s="339"/>
      <c r="EC332" s="339"/>
      <c r="ED332" s="339"/>
      <c r="EE332" s="339"/>
      <c r="EF332" s="339"/>
      <c r="EG332" s="339"/>
      <c r="EH332" s="339"/>
      <c r="EI332" s="337"/>
      <c r="EJ332" s="337"/>
      <c r="EK332" s="337"/>
      <c r="EL332" s="337"/>
      <c r="EM332" s="337"/>
      <c r="EN332" s="337"/>
      <c r="EO332" s="337"/>
      <c r="EP332" s="337"/>
      <c r="EQ332" s="337"/>
      <c r="ER332" s="337"/>
      <c r="ES332" s="337"/>
    </row>
    <row r="333" spans="1:174">
      <c r="D333" s="74" t="str">
        <f t="shared" si="73"/>
        <v>4223p</v>
      </c>
      <c r="E333" s="78" t="s">
        <v>258</v>
      </c>
      <c r="F333" s="104"/>
      <c r="G333" s="105"/>
      <c r="H333" s="105"/>
      <c r="I333" s="105"/>
      <c r="J333" s="105"/>
      <c r="K333" s="105"/>
      <c r="L333" s="105"/>
      <c r="M333" s="105"/>
      <c r="N333" s="105"/>
      <c r="O333" s="105"/>
      <c r="P333" s="105"/>
      <c r="Q333" s="106"/>
      <c r="R333" s="104"/>
      <c r="S333" s="105"/>
      <c r="T333" s="105"/>
      <c r="U333" s="105"/>
      <c r="V333" s="105"/>
      <c r="W333" s="105"/>
      <c r="X333" s="105"/>
      <c r="Y333" s="105"/>
      <c r="Z333" s="105"/>
      <c r="AA333" s="105"/>
      <c r="AB333" s="105"/>
      <c r="AC333" s="106"/>
      <c r="AD333" s="104"/>
      <c r="AE333" s="105"/>
      <c r="AF333" s="105"/>
      <c r="AG333" s="105"/>
      <c r="AH333" s="105"/>
      <c r="AI333" s="105"/>
      <c r="AJ333" s="105"/>
      <c r="AK333" s="105"/>
      <c r="AL333" s="105"/>
      <c r="AM333" s="105"/>
      <c r="AN333" s="105"/>
      <c r="AO333" s="106"/>
      <c r="AP333" s="104"/>
      <c r="AQ333" s="105"/>
      <c r="AR333" s="105"/>
      <c r="AS333" s="105"/>
      <c r="AT333" s="105"/>
      <c r="AU333" s="105"/>
      <c r="AV333" s="105"/>
      <c r="AW333" s="105"/>
      <c r="AX333" s="105"/>
      <c r="AY333" s="105"/>
      <c r="AZ333" s="105"/>
      <c r="BA333" s="106"/>
      <c r="BB333" s="104"/>
      <c r="BC333" s="105"/>
      <c r="BD333" s="105"/>
      <c r="BE333" s="105"/>
      <c r="BF333" s="105"/>
      <c r="BG333" s="105"/>
      <c r="BH333" s="105"/>
      <c r="BI333" s="105"/>
      <c r="BJ333" s="105"/>
      <c r="BK333" s="105"/>
      <c r="BL333" s="105"/>
      <c r="BM333" s="106"/>
      <c r="BN333" s="104"/>
      <c r="BO333" s="105"/>
      <c r="BP333" s="105"/>
      <c r="BQ333" s="105"/>
      <c r="BR333" s="105"/>
      <c r="BS333" s="105"/>
      <c r="BT333" s="105"/>
      <c r="BU333" s="105"/>
      <c r="BV333" s="105"/>
      <c r="BW333" s="105"/>
      <c r="BX333" s="105"/>
      <c r="BY333" s="106"/>
      <c r="BZ333" s="104"/>
      <c r="CA333" s="105"/>
      <c r="CB333" s="105"/>
      <c r="CC333" s="105"/>
      <c r="CD333" s="105"/>
      <c r="CE333" s="105"/>
      <c r="CF333" s="105"/>
      <c r="CG333" s="105"/>
      <c r="CH333" s="105"/>
      <c r="CI333" s="105"/>
      <c r="CJ333" s="105"/>
      <c r="CK333" s="105"/>
      <c r="CL333" s="104"/>
      <c r="CM333" s="105"/>
      <c r="CN333" s="105"/>
      <c r="CO333" s="105"/>
      <c r="CP333" s="105"/>
      <c r="CQ333" s="105"/>
      <c r="CR333" s="105"/>
      <c r="CS333" s="105"/>
      <c r="CT333" s="105"/>
      <c r="CU333" s="105"/>
      <c r="CV333" s="105"/>
      <c r="CW333" s="106"/>
      <c r="CX333" s="313">
        <v>0</v>
      </c>
      <c r="CY333" s="316">
        <v>0</v>
      </c>
      <c r="CZ333" s="316">
        <v>0</v>
      </c>
      <c r="DA333" s="316">
        <v>0</v>
      </c>
      <c r="DB333" s="316">
        <v>0</v>
      </c>
      <c r="DC333" s="316">
        <v>0</v>
      </c>
      <c r="DD333" s="316">
        <v>0</v>
      </c>
      <c r="DE333" s="316">
        <v>0</v>
      </c>
      <c r="DF333" s="316">
        <v>0</v>
      </c>
      <c r="DG333" s="316">
        <v>0</v>
      </c>
      <c r="DH333" s="316">
        <v>0</v>
      </c>
      <c r="DI333" s="312">
        <v>0</v>
      </c>
      <c r="DJ333" s="104">
        <v>0</v>
      </c>
      <c r="DK333" s="105">
        <v>0</v>
      </c>
      <c r="DL333" s="105">
        <v>0</v>
      </c>
      <c r="DM333" s="105">
        <v>0</v>
      </c>
      <c r="DN333" s="105">
        <v>0</v>
      </c>
      <c r="DO333" s="105">
        <v>0</v>
      </c>
      <c r="DP333" s="105">
        <v>0</v>
      </c>
      <c r="DQ333" s="105">
        <v>0</v>
      </c>
      <c r="DR333" s="105">
        <v>0</v>
      </c>
      <c r="DS333" s="105">
        <v>0</v>
      </c>
      <c r="DT333" s="105">
        <v>0</v>
      </c>
      <c r="DU333" s="106">
        <v>0</v>
      </c>
      <c r="DV333" s="339"/>
      <c r="DW333" s="339"/>
      <c r="DX333" s="339"/>
      <c r="DY333" s="339"/>
      <c r="DZ333" s="339"/>
      <c r="EA333" s="339"/>
      <c r="EB333" s="339"/>
      <c r="EC333" s="339"/>
      <c r="ED333" s="339"/>
      <c r="EE333" s="339"/>
      <c r="EF333" s="339"/>
      <c r="EG333" s="339"/>
      <c r="EH333" s="339"/>
      <c r="EI333" s="337"/>
      <c r="EJ333" s="337"/>
      <c r="EK333" s="337"/>
      <c r="EL333" s="337"/>
      <c r="EM333" s="337"/>
      <c r="EN333" s="337"/>
      <c r="EO333" s="337"/>
      <c r="EP333" s="337"/>
      <c r="EQ333" s="337"/>
      <c r="ER333" s="337"/>
      <c r="ES333" s="337"/>
    </row>
    <row r="334" spans="1:174">
      <c r="D334" s="74" t="str">
        <f t="shared" si="73"/>
        <v>4224p</v>
      </c>
      <c r="E334" s="78" t="s">
        <v>260</v>
      </c>
      <c r="F334" s="104"/>
      <c r="G334" s="105"/>
      <c r="H334" s="105"/>
      <c r="I334" s="105"/>
      <c r="J334" s="105"/>
      <c r="K334" s="105"/>
      <c r="L334" s="105"/>
      <c r="M334" s="105"/>
      <c r="N334" s="105"/>
      <c r="O334" s="105"/>
      <c r="P334" s="105"/>
      <c r="Q334" s="106"/>
      <c r="R334" s="104"/>
      <c r="S334" s="105"/>
      <c r="T334" s="105"/>
      <c r="U334" s="105"/>
      <c r="V334" s="105"/>
      <c r="W334" s="105"/>
      <c r="X334" s="105"/>
      <c r="Y334" s="105"/>
      <c r="Z334" s="105"/>
      <c r="AA334" s="105"/>
      <c r="AB334" s="105"/>
      <c r="AC334" s="106"/>
      <c r="AD334" s="104"/>
      <c r="AE334" s="105"/>
      <c r="AF334" s="105"/>
      <c r="AG334" s="105"/>
      <c r="AH334" s="105"/>
      <c r="AI334" s="105"/>
      <c r="AJ334" s="105"/>
      <c r="AK334" s="105"/>
      <c r="AL334" s="105"/>
      <c r="AM334" s="105"/>
      <c r="AN334" s="105"/>
      <c r="AO334" s="106"/>
      <c r="AP334" s="104"/>
      <c r="AQ334" s="105"/>
      <c r="AR334" s="105"/>
      <c r="AS334" s="105"/>
      <c r="AT334" s="105"/>
      <c r="AU334" s="105"/>
      <c r="AV334" s="105"/>
      <c r="AW334" s="105"/>
      <c r="AX334" s="105"/>
      <c r="AY334" s="105"/>
      <c r="AZ334" s="105"/>
      <c r="BA334" s="106"/>
      <c r="BB334" s="104"/>
      <c r="BC334" s="105"/>
      <c r="BD334" s="105"/>
      <c r="BE334" s="105"/>
      <c r="BF334" s="105"/>
      <c r="BG334" s="105"/>
      <c r="BH334" s="105"/>
      <c r="BI334" s="105"/>
      <c r="BJ334" s="105"/>
      <c r="BK334" s="105"/>
      <c r="BL334" s="105"/>
      <c r="BM334" s="106"/>
      <c r="BN334" s="104"/>
      <c r="BO334" s="105"/>
      <c r="BP334" s="105"/>
      <c r="BQ334" s="105"/>
      <c r="BR334" s="105"/>
      <c r="BS334" s="105"/>
      <c r="BT334" s="105"/>
      <c r="BU334" s="105"/>
      <c r="BV334" s="105"/>
      <c r="BW334" s="105"/>
      <c r="BX334" s="105"/>
      <c r="BY334" s="106"/>
      <c r="BZ334" s="104"/>
      <c r="CA334" s="105"/>
      <c r="CB334" s="105"/>
      <c r="CC334" s="105"/>
      <c r="CD334" s="105"/>
      <c r="CE334" s="105"/>
      <c r="CF334" s="105"/>
      <c r="CG334" s="105"/>
      <c r="CH334" s="105"/>
      <c r="CI334" s="105"/>
      <c r="CJ334" s="105"/>
      <c r="CK334" s="105"/>
      <c r="CL334" s="104">
        <v>1041666.6666666666</v>
      </c>
      <c r="CM334" s="105">
        <v>1041666.6666666666</v>
      </c>
      <c r="CN334" s="105">
        <v>1041666.6666666666</v>
      </c>
      <c r="CO334" s="105">
        <v>1041666.6666666666</v>
      </c>
      <c r="CP334" s="105">
        <v>1041666.6666666666</v>
      </c>
      <c r="CQ334" s="105">
        <v>1041666.6666666666</v>
      </c>
      <c r="CR334" s="105">
        <v>1041666.6666666666</v>
      </c>
      <c r="CS334" s="105">
        <v>1041666.6666666666</v>
      </c>
      <c r="CT334" s="105">
        <v>1041666.6666666666</v>
      </c>
      <c r="CU334" s="105">
        <v>1041666.6666666666</v>
      </c>
      <c r="CV334" s="105">
        <v>1041666.6666666666</v>
      </c>
      <c r="CW334" s="106">
        <v>1041666.6666666666</v>
      </c>
      <c r="CX334" s="313">
        <v>831391.31455231691</v>
      </c>
      <c r="CY334" s="316">
        <v>831391.31455231691</v>
      </c>
      <c r="CZ334" s="316">
        <v>831391.31455231691</v>
      </c>
      <c r="DA334" s="316">
        <v>831391.31455231691</v>
      </c>
      <c r="DB334" s="316">
        <v>831391.31455231691</v>
      </c>
      <c r="DC334" s="316">
        <v>831391.31455231691</v>
      </c>
      <c r="DD334" s="316">
        <v>831391.31455231691</v>
      </c>
      <c r="DE334" s="316">
        <v>831391.31455231691</v>
      </c>
      <c r="DF334" s="316">
        <v>831391.31455231691</v>
      </c>
      <c r="DG334" s="316">
        <v>831391.31455231691</v>
      </c>
      <c r="DH334" s="316">
        <v>831391.31455231691</v>
      </c>
      <c r="DI334" s="312">
        <v>831391.31455231691</v>
      </c>
      <c r="DJ334" s="104">
        <v>1000000</v>
      </c>
      <c r="DK334" s="105">
        <v>1000000</v>
      </c>
      <c r="DL334" s="105">
        <v>1000000</v>
      </c>
      <c r="DM334" s="105">
        <v>1000000</v>
      </c>
      <c r="DN334" s="105">
        <v>1000000</v>
      </c>
      <c r="DO334" s="105">
        <v>1000000</v>
      </c>
      <c r="DP334" s="105">
        <v>1000000</v>
      </c>
      <c r="DQ334" s="105">
        <v>1000000</v>
      </c>
      <c r="DR334" s="105">
        <v>1000000</v>
      </c>
      <c r="DS334" s="105">
        <v>1000000</v>
      </c>
      <c r="DT334" s="105">
        <v>1000000</v>
      </c>
      <c r="DU334" s="106">
        <v>1000000</v>
      </c>
      <c r="DV334" s="339"/>
      <c r="DW334" s="339"/>
      <c r="DX334" s="339"/>
      <c r="DY334" s="339"/>
      <c r="DZ334" s="339"/>
      <c r="EA334" s="339"/>
      <c r="EB334" s="339"/>
      <c r="EC334" s="339"/>
      <c r="ED334" s="339"/>
      <c r="EE334" s="339"/>
      <c r="EF334" s="339"/>
      <c r="EG334" s="339"/>
      <c r="EH334" s="339"/>
      <c r="EI334" s="337"/>
      <c r="EJ334" s="337"/>
      <c r="EK334" s="337"/>
      <c r="EL334" s="337"/>
      <c r="EM334" s="337"/>
      <c r="EN334" s="337"/>
      <c r="EO334" s="337"/>
      <c r="EP334" s="337"/>
      <c r="EQ334" s="337"/>
      <c r="ER334" s="337"/>
      <c r="ES334" s="337"/>
    </row>
    <row r="335" spans="1:174">
      <c r="D335" s="74" t="str">
        <f t="shared" si="73"/>
        <v>4225p</v>
      </c>
      <c r="E335" s="78" t="s">
        <v>232</v>
      </c>
      <c r="F335" s="104"/>
      <c r="G335" s="105"/>
      <c r="H335" s="105"/>
      <c r="I335" s="105"/>
      <c r="J335" s="105"/>
      <c r="K335" s="105"/>
      <c r="L335" s="105"/>
      <c r="M335" s="105"/>
      <c r="N335" s="105"/>
      <c r="O335" s="105"/>
      <c r="P335" s="105"/>
      <c r="Q335" s="106"/>
      <c r="R335" s="104"/>
      <c r="S335" s="105"/>
      <c r="T335" s="105"/>
      <c r="U335" s="105"/>
      <c r="V335" s="105"/>
      <c r="W335" s="105"/>
      <c r="X335" s="105"/>
      <c r="Y335" s="105"/>
      <c r="Z335" s="105"/>
      <c r="AA335" s="105"/>
      <c r="AB335" s="105"/>
      <c r="AC335" s="106"/>
      <c r="AD335" s="104"/>
      <c r="AE335" s="105"/>
      <c r="AF335" s="105"/>
      <c r="AG335" s="105"/>
      <c r="AH335" s="105"/>
      <c r="AI335" s="105"/>
      <c r="AJ335" s="105"/>
      <c r="AK335" s="105"/>
      <c r="AL335" s="105"/>
      <c r="AM335" s="105"/>
      <c r="AN335" s="105"/>
      <c r="AO335" s="106"/>
      <c r="AP335" s="104"/>
      <c r="AQ335" s="105"/>
      <c r="AR335" s="105"/>
      <c r="AS335" s="105"/>
      <c r="AT335" s="105"/>
      <c r="AU335" s="105"/>
      <c r="AV335" s="105"/>
      <c r="AW335" s="105"/>
      <c r="AX335" s="105"/>
      <c r="AY335" s="105"/>
      <c r="AZ335" s="105"/>
      <c r="BA335" s="106"/>
      <c r="BB335" s="104"/>
      <c r="BC335" s="105"/>
      <c r="BD335" s="105"/>
      <c r="BE335" s="105"/>
      <c r="BF335" s="105"/>
      <c r="BG335" s="105"/>
      <c r="BH335" s="105"/>
      <c r="BI335" s="105"/>
      <c r="BJ335" s="105"/>
      <c r="BK335" s="105"/>
      <c r="BL335" s="105"/>
      <c r="BM335" s="106"/>
      <c r="BN335" s="104"/>
      <c r="BO335" s="105"/>
      <c r="BP335" s="105"/>
      <c r="BQ335" s="105"/>
      <c r="BR335" s="105"/>
      <c r="BS335" s="105"/>
      <c r="BT335" s="105"/>
      <c r="BU335" s="105"/>
      <c r="BV335" s="105"/>
      <c r="BW335" s="105"/>
      <c r="BX335" s="105"/>
      <c r="BY335" s="106"/>
      <c r="BZ335" s="104"/>
      <c r="CA335" s="105"/>
      <c r="CB335" s="105"/>
      <c r="CC335" s="105"/>
      <c r="CD335" s="105"/>
      <c r="CE335" s="105"/>
      <c r="CF335" s="105"/>
      <c r="CG335" s="105"/>
      <c r="CH335" s="105"/>
      <c r="CI335" s="105"/>
      <c r="CJ335" s="105"/>
      <c r="CK335" s="105"/>
      <c r="CL335" s="104"/>
      <c r="CM335" s="105"/>
      <c r="CN335" s="105"/>
      <c r="CO335" s="105"/>
      <c r="CP335" s="105"/>
      <c r="CQ335" s="105"/>
      <c r="CR335" s="105"/>
      <c r="CS335" s="105"/>
      <c r="CT335" s="105"/>
      <c r="CU335" s="105"/>
      <c r="CV335" s="105"/>
      <c r="CW335" s="106"/>
      <c r="CX335" s="313">
        <v>0</v>
      </c>
      <c r="CY335" s="316">
        <v>0</v>
      </c>
      <c r="CZ335" s="316">
        <v>0</v>
      </c>
      <c r="DA335" s="316">
        <v>0</v>
      </c>
      <c r="DB335" s="316">
        <v>0</v>
      </c>
      <c r="DC335" s="316">
        <v>0</v>
      </c>
      <c r="DD335" s="316">
        <v>0</v>
      </c>
      <c r="DE335" s="316">
        <v>0</v>
      </c>
      <c r="DF335" s="316">
        <v>0</v>
      </c>
      <c r="DG335" s="316">
        <v>0</v>
      </c>
      <c r="DH335" s="316">
        <v>0</v>
      </c>
      <c r="DI335" s="312">
        <v>0</v>
      </c>
      <c r="DJ335" s="104">
        <v>0</v>
      </c>
      <c r="DK335" s="105">
        <v>0</v>
      </c>
      <c r="DL335" s="105">
        <v>0</v>
      </c>
      <c r="DM335" s="105">
        <v>0</v>
      </c>
      <c r="DN335" s="105">
        <v>0</v>
      </c>
      <c r="DO335" s="105">
        <v>0</v>
      </c>
      <c r="DP335" s="105">
        <v>0</v>
      </c>
      <c r="DQ335" s="105">
        <v>0</v>
      </c>
      <c r="DR335" s="105">
        <v>0</v>
      </c>
      <c r="DS335" s="105">
        <v>0</v>
      </c>
      <c r="DT335" s="105">
        <v>0</v>
      </c>
      <c r="DU335" s="106">
        <v>0</v>
      </c>
      <c r="DV335" s="339"/>
      <c r="DW335" s="339"/>
      <c r="DX335" s="339"/>
      <c r="DY335" s="339"/>
      <c r="DZ335" s="339"/>
      <c r="EA335" s="339"/>
      <c r="EB335" s="339"/>
      <c r="EC335" s="339"/>
      <c r="ED335" s="339"/>
      <c r="EE335" s="339"/>
      <c r="EF335" s="339"/>
      <c r="EG335" s="339"/>
      <c r="EH335" s="339"/>
      <c r="EI335" s="337"/>
      <c r="EJ335" s="337"/>
      <c r="EK335" s="337"/>
      <c r="EL335" s="337"/>
      <c r="EM335" s="337"/>
      <c r="EN335" s="337"/>
      <c r="EO335" s="337"/>
      <c r="EP335" s="337"/>
      <c r="EQ335" s="337"/>
      <c r="ER335" s="337"/>
      <c r="ES335" s="337"/>
    </row>
    <row r="336" spans="1:174" s="9" customFormat="1" ht="30">
      <c r="A336" s="139"/>
      <c r="B336" s="139"/>
      <c r="C336" s="139">
        <v>423</v>
      </c>
      <c r="D336" s="139" t="str">
        <f t="shared" si="73"/>
        <v>423p</v>
      </c>
      <c r="E336" s="140" t="s">
        <v>263</v>
      </c>
      <c r="F336" s="141"/>
      <c r="G336" s="142"/>
      <c r="H336" s="142"/>
      <c r="I336" s="142"/>
      <c r="J336" s="142"/>
      <c r="K336" s="142"/>
      <c r="L336" s="142"/>
      <c r="M336" s="142"/>
      <c r="N336" s="142"/>
      <c r="O336" s="142"/>
      <c r="P336" s="142"/>
      <c r="Q336" s="143"/>
      <c r="R336" s="141"/>
      <c r="S336" s="142"/>
      <c r="T336" s="142"/>
      <c r="U336" s="142"/>
      <c r="V336" s="142"/>
      <c r="W336" s="142"/>
      <c r="X336" s="142"/>
      <c r="Y336" s="142"/>
      <c r="Z336" s="142"/>
      <c r="AA336" s="142"/>
      <c r="AB336" s="142"/>
      <c r="AC336" s="143"/>
      <c r="AD336" s="141"/>
      <c r="AE336" s="142"/>
      <c r="AF336" s="142"/>
      <c r="AG336" s="142"/>
      <c r="AH336" s="142"/>
      <c r="AI336" s="142"/>
      <c r="AJ336" s="142"/>
      <c r="AK336" s="142"/>
      <c r="AL336" s="142"/>
      <c r="AM336" s="142"/>
      <c r="AN336" s="142"/>
      <c r="AO336" s="143"/>
      <c r="AP336" s="141"/>
      <c r="AQ336" s="142"/>
      <c r="AR336" s="142"/>
      <c r="AS336" s="142"/>
      <c r="AT336" s="142"/>
      <c r="AU336" s="142"/>
      <c r="AV336" s="142"/>
      <c r="AW336" s="142"/>
      <c r="AX336" s="142"/>
      <c r="AY336" s="142"/>
      <c r="AZ336" s="142"/>
      <c r="BA336" s="143"/>
      <c r="BB336" s="141"/>
      <c r="BC336" s="142"/>
      <c r="BD336" s="142"/>
      <c r="BE336" s="142"/>
      <c r="BF336" s="142"/>
      <c r="BG336" s="142"/>
      <c r="BH336" s="142"/>
      <c r="BI336" s="142"/>
      <c r="BJ336" s="142"/>
      <c r="BK336" s="142"/>
      <c r="BL336" s="142"/>
      <c r="BM336" s="143"/>
      <c r="BN336" s="141"/>
      <c r="BO336" s="142"/>
      <c r="BP336" s="142"/>
      <c r="BQ336" s="142"/>
      <c r="BR336" s="142"/>
      <c r="BS336" s="142"/>
      <c r="BT336" s="142"/>
      <c r="BU336" s="142"/>
      <c r="BV336" s="142"/>
      <c r="BW336" s="142"/>
      <c r="BX336" s="142"/>
      <c r="BY336" s="143"/>
      <c r="BZ336" s="141"/>
      <c r="CA336" s="142"/>
      <c r="CB336" s="142"/>
      <c r="CC336" s="142"/>
      <c r="CD336" s="142"/>
      <c r="CE336" s="142"/>
      <c r="CF336" s="142"/>
      <c r="CG336" s="142"/>
      <c r="CH336" s="142"/>
      <c r="CI336" s="142"/>
      <c r="CJ336" s="142"/>
      <c r="CK336" s="142"/>
      <c r="CL336" s="141">
        <f t="shared" ref="CL336:CX336" si="77">+SUM(CL337:CL343)</f>
        <v>33408639.758333333</v>
      </c>
      <c r="CM336" s="142">
        <f t="shared" si="77"/>
        <v>33408639.758333333</v>
      </c>
      <c r="CN336" s="142">
        <f t="shared" si="77"/>
        <v>33408639.758333333</v>
      </c>
      <c r="CO336" s="142">
        <f t="shared" si="77"/>
        <v>33408639.758333333</v>
      </c>
      <c r="CP336" s="142">
        <f t="shared" si="77"/>
        <v>33408639.758333333</v>
      </c>
      <c r="CQ336" s="142">
        <f t="shared" si="77"/>
        <v>33408639.758333333</v>
      </c>
      <c r="CR336" s="142">
        <f t="shared" si="77"/>
        <v>33408639.758333333</v>
      </c>
      <c r="CS336" s="142">
        <f t="shared" si="77"/>
        <v>33408639.758333333</v>
      </c>
      <c r="CT336" s="142">
        <f t="shared" si="77"/>
        <v>33408639.758333333</v>
      </c>
      <c r="CU336" s="142">
        <f t="shared" si="77"/>
        <v>33408639.758333333</v>
      </c>
      <c r="CV336" s="142">
        <f t="shared" si="77"/>
        <v>33408639.758333333</v>
      </c>
      <c r="CW336" s="143">
        <f t="shared" si="77"/>
        <v>33408639.758333333</v>
      </c>
      <c r="CX336" s="314">
        <f t="shared" si="77"/>
        <v>33110022.91416667</v>
      </c>
      <c r="CY336" s="317">
        <f t="shared" ref="CY336:DI336" si="78">+SUM(CY337:CY343)</f>
        <v>33110022.91416667</v>
      </c>
      <c r="CZ336" s="317">
        <f t="shared" si="78"/>
        <v>33110022.91416667</v>
      </c>
      <c r="DA336" s="317">
        <f t="shared" si="78"/>
        <v>33110022.91416667</v>
      </c>
      <c r="DB336" s="317">
        <f t="shared" si="78"/>
        <v>33110022.91416667</v>
      </c>
      <c r="DC336" s="317">
        <f t="shared" si="78"/>
        <v>33110022.91416667</v>
      </c>
      <c r="DD336" s="317">
        <f t="shared" si="78"/>
        <v>33110022.91416667</v>
      </c>
      <c r="DE336" s="317">
        <f t="shared" si="78"/>
        <v>33110022.91416667</v>
      </c>
      <c r="DF336" s="317">
        <f t="shared" si="78"/>
        <v>33110022.91416667</v>
      </c>
      <c r="DG336" s="317">
        <f t="shared" si="78"/>
        <v>33110022.91416667</v>
      </c>
      <c r="DH336" s="317">
        <f t="shared" si="78"/>
        <v>33110022.91416667</v>
      </c>
      <c r="DI336" s="315">
        <f t="shared" si="78"/>
        <v>33110022.91416667</v>
      </c>
      <c r="DJ336" s="141">
        <f>+SUM(DJ337:DJ343)</f>
        <v>33537908.333333332</v>
      </c>
      <c r="DK336" s="142">
        <f t="shared" ref="DK336:DU336" si="79">+SUM(DK337:DK343)</f>
        <v>33537908.333333332</v>
      </c>
      <c r="DL336" s="142">
        <f t="shared" si="79"/>
        <v>33537908.333333332</v>
      </c>
      <c r="DM336" s="142">
        <f t="shared" si="79"/>
        <v>33537908.333333332</v>
      </c>
      <c r="DN336" s="142">
        <f t="shared" si="79"/>
        <v>33537908.333333332</v>
      </c>
      <c r="DO336" s="142">
        <f t="shared" si="79"/>
        <v>33537908.333333332</v>
      </c>
      <c r="DP336" s="142">
        <f t="shared" si="79"/>
        <v>33537908.333333332</v>
      </c>
      <c r="DQ336" s="142">
        <f t="shared" si="79"/>
        <v>33537908.333333332</v>
      </c>
      <c r="DR336" s="142">
        <f t="shared" si="79"/>
        <v>33537908.333333332</v>
      </c>
      <c r="DS336" s="142">
        <f t="shared" si="79"/>
        <v>33537908.333333332</v>
      </c>
      <c r="DT336" s="142">
        <f t="shared" si="79"/>
        <v>33537908.333333332</v>
      </c>
      <c r="DU336" s="143">
        <f t="shared" si="79"/>
        <v>33537908.333333332</v>
      </c>
      <c r="DV336" s="347">
        <v>34500752.947499998</v>
      </c>
      <c r="DW336" s="347">
        <v>34500752.947499998</v>
      </c>
      <c r="DX336" s="347">
        <v>34500752.947499998</v>
      </c>
      <c r="DY336" s="347">
        <v>34500752.947499998</v>
      </c>
      <c r="DZ336" s="347">
        <v>34500752.947499998</v>
      </c>
      <c r="EA336" s="347">
        <v>34500752.947499998</v>
      </c>
      <c r="EB336" s="347">
        <v>34500752.947499998</v>
      </c>
      <c r="EC336" s="347">
        <v>34500752.947499998</v>
      </c>
      <c r="ED336" s="347">
        <v>34500752.947499998</v>
      </c>
      <c r="EE336" s="347">
        <v>34500752.947499998</v>
      </c>
      <c r="EF336" s="347">
        <v>34500752.947499998</v>
      </c>
      <c r="EG336" s="347">
        <v>34500752.947499998</v>
      </c>
      <c r="EH336" s="347">
        <v>34262500</v>
      </c>
      <c r="EI336" s="347">
        <v>34262500</v>
      </c>
      <c r="EJ336" s="347">
        <v>34262500</v>
      </c>
      <c r="EK336" s="347">
        <v>34262500</v>
      </c>
      <c r="EL336" s="347">
        <v>34262500</v>
      </c>
      <c r="EM336" s="347">
        <v>34262500</v>
      </c>
      <c r="EN336" s="347">
        <v>34262500</v>
      </c>
      <c r="EO336" s="347">
        <v>34262500</v>
      </c>
      <c r="EP336" s="347">
        <v>34262500</v>
      </c>
      <c r="EQ336" s="347">
        <v>34262500</v>
      </c>
      <c r="ER336" s="347">
        <v>34262500</v>
      </c>
      <c r="ES336" s="347">
        <v>34262500</v>
      </c>
      <c r="ET336" s="403">
        <v>35472732.535833336</v>
      </c>
      <c r="EU336" s="403">
        <v>35472732.535833336</v>
      </c>
      <c r="EV336" s="403">
        <v>35472732.535833336</v>
      </c>
      <c r="EW336" s="403">
        <v>35472732.535833336</v>
      </c>
      <c r="EX336" s="403">
        <v>35472732.535833336</v>
      </c>
      <c r="EY336" s="403">
        <v>35472732.535833336</v>
      </c>
      <c r="EZ336" s="403">
        <v>35472732.535833336</v>
      </c>
      <c r="FA336" s="403">
        <v>35472732.535833336</v>
      </c>
      <c r="FB336" s="403">
        <v>35472732.535833336</v>
      </c>
      <c r="FC336" s="403">
        <v>35472732.535833336</v>
      </c>
      <c r="FD336" s="403">
        <v>35472732.535833336</v>
      </c>
      <c r="FE336" s="403">
        <v>35472732.535833336</v>
      </c>
      <c r="FF336" s="403">
        <v>35752084.619999975</v>
      </c>
      <c r="FG336" s="403">
        <v>35752084.530000001</v>
      </c>
      <c r="FH336" s="403">
        <v>35752084.530000001</v>
      </c>
      <c r="FI336" s="403">
        <v>35752084.530000001</v>
      </c>
      <c r="FJ336" s="403">
        <v>35752084.530000001</v>
      </c>
      <c r="FK336" s="403">
        <v>35752084.530000001</v>
      </c>
      <c r="FL336" s="403">
        <v>35752084.530000001</v>
      </c>
      <c r="FM336" s="403">
        <v>35752084.530000001</v>
      </c>
      <c r="FN336" s="403">
        <v>35752084.530000001</v>
      </c>
      <c r="FO336" s="403">
        <v>35752084.530000001</v>
      </c>
      <c r="FP336" s="403">
        <v>35752084.530000001</v>
      </c>
      <c r="FQ336" s="403">
        <v>35752084.530000001</v>
      </c>
      <c r="FR336" s="403">
        <v>429025014.44999993</v>
      </c>
    </row>
    <row r="337" spans="1:174">
      <c r="D337" s="74" t="str">
        <f t="shared" si="73"/>
        <v>4231p</v>
      </c>
      <c r="E337" s="78" t="s">
        <v>265</v>
      </c>
      <c r="F337" s="104"/>
      <c r="G337" s="105"/>
      <c r="H337" s="105"/>
      <c r="I337" s="105"/>
      <c r="J337" s="105"/>
      <c r="K337" s="105"/>
      <c r="L337" s="105"/>
      <c r="M337" s="105"/>
      <c r="N337" s="105"/>
      <c r="O337" s="105"/>
      <c r="P337" s="105"/>
      <c r="Q337" s="106"/>
      <c r="R337" s="104"/>
      <c r="S337" s="105"/>
      <c r="T337" s="105"/>
      <c r="U337" s="105"/>
      <c r="V337" s="105"/>
      <c r="W337" s="105"/>
      <c r="X337" s="105"/>
      <c r="Y337" s="105"/>
      <c r="Z337" s="105"/>
      <c r="AA337" s="105"/>
      <c r="AB337" s="105"/>
      <c r="AC337" s="106"/>
      <c r="AD337" s="104"/>
      <c r="AE337" s="105"/>
      <c r="AF337" s="105"/>
      <c r="AG337" s="105"/>
      <c r="AH337" s="105"/>
      <c r="AI337" s="105"/>
      <c r="AJ337" s="105"/>
      <c r="AK337" s="105"/>
      <c r="AL337" s="105"/>
      <c r="AM337" s="105"/>
      <c r="AN337" s="105"/>
      <c r="AO337" s="106"/>
      <c r="AP337" s="104"/>
      <c r="AQ337" s="105"/>
      <c r="AR337" s="105"/>
      <c r="AS337" s="105"/>
      <c r="AT337" s="105"/>
      <c r="AU337" s="105"/>
      <c r="AV337" s="105"/>
      <c r="AW337" s="105"/>
      <c r="AX337" s="105"/>
      <c r="AY337" s="105"/>
      <c r="AZ337" s="105"/>
      <c r="BA337" s="106"/>
      <c r="BB337" s="104"/>
      <c r="BC337" s="105"/>
      <c r="BD337" s="105"/>
      <c r="BE337" s="105"/>
      <c r="BF337" s="105"/>
      <c r="BG337" s="105"/>
      <c r="BH337" s="105"/>
      <c r="BI337" s="105"/>
      <c r="BJ337" s="105"/>
      <c r="BK337" s="105"/>
      <c r="BL337" s="105"/>
      <c r="BM337" s="106"/>
      <c r="BN337" s="104"/>
      <c r="BO337" s="105"/>
      <c r="BP337" s="105"/>
      <c r="BQ337" s="105"/>
      <c r="BR337" s="105"/>
      <c r="BS337" s="105"/>
      <c r="BT337" s="105"/>
      <c r="BU337" s="105"/>
      <c r="BV337" s="105"/>
      <c r="BW337" s="105"/>
      <c r="BX337" s="105"/>
      <c r="BY337" s="106"/>
      <c r="BZ337" s="104"/>
      <c r="CA337" s="105"/>
      <c r="CB337" s="105"/>
      <c r="CC337" s="105"/>
      <c r="CD337" s="105"/>
      <c r="CE337" s="105"/>
      <c r="CF337" s="105"/>
      <c r="CG337" s="105"/>
      <c r="CH337" s="105"/>
      <c r="CI337" s="105"/>
      <c r="CJ337" s="105"/>
      <c r="CK337" s="105"/>
      <c r="CL337" s="104">
        <v>17362470.083333332</v>
      </c>
      <c r="CM337" s="105">
        <v>17362470.083333332</v>
      </c>
      <c r="CN337" s="105">
        <v>17362470.083333332</v>
      </c>
      <c r="CO337" s="105">
        <v>17362470.083333332</v>
      </c>
      <c r="CP337" s="105">
        <v>17362470.083333332</v>
      </c>
      <c r="CQ337" s="105">
        <v>17362470.083333332</v>
      </c>
      <c r="CR337" s="105">
        <v>17362470.083333332</v>
      </c>
      <c r="CS337" s="105">
        <v>17362470.083333332</v>
      </c>
      <c r="CT337" s="105">
        <v>17362470.083333332</v>
      </c>
      <c r="CU337" s="105">
        <v>17362470.083333332</v>
      </c>
      <c r="CV337" s="105">
        <v>17362470.083333332</v>
      </c>
      <c r="CW337" s="106">
        <v>17362470.083333332</v>
      </c>
      <c r="CX337" s="313">
        <v>18679724.210000001</v>
      </c>
      <c r="CY337" s="316">
        <v>18679724.210000001</v>
      </c>
      <c r="CZ337" s="316">
        <v>18679724.210000001</v>
      </c>
      <c r="DA337" s="316">
        <v>18679724.210000001</v>
      </c>
      <c r="DB337" s="316">
        <v>18679724.210000001</v>
      </c>
      <c r="DC337" s="316">
        <v>18679724.210000001</v>
      </c>
      <c r="DD337" s="316">
        <v>18679724.210000001</v>
      </c>
      <c r="DE337" s="316">
        <v>18679724.210000001</v>
      </c>
      <c r="DF337" s="316">
        <v>18679724.210000001</v>
      </c>
      <c r="DG337" s="316">
        <v>18679724.210000001</v>
      </c>
      <c r="DH337" s="316">
        <v>18679724.210000001</v>
      </c>
      <c r="DI337" s="312">
        <v>18679724.210000001</v>
      </c>
      <c r="DJ337" s="104">
        <v>19047125.850833334</v>
      </c>
      <c r="DK337" s="105">
        <v>19047125.850833334</v>
      </c>
      <c r="DL337" s="105">
        <v>19047125.850833334</v>
      </c>
      <c r="DM337" s="105">
        <v>19047125.850833334</v>
      </c>
      <c r="DN337" s="105">
        <v>19047125.850833334</v>
      </c>
      <c r="DO337" s="105">
        <v>19047125.850833334</v>
      </c>
      <c r="DP337" s="105">
        <v>19047125.850833334</v>
      </c>
      <c r="DQ337" s="105">
        <v>19047125.850833334</v>
      </c>
      <c r="DR337" s="105">
        <v>19047125.850833334</v>
      </c>
      <c r="DS337" s="105">
        <v>19047125.850833334</v>
      </c>
      <c r="DT337" s="105">
        <v>19047125.850833334</v>
      </c>
      <c r="DU337" s="106">
        <v>19047125.850833334</v>
      </c>
      <c r="DV337" s="339"/>
      <c r="DW337" s="339"/>
      <c r="DX337" s="339"/>
      <c r="DY337" s="339"/>
      <c r="DZ337" s="339"/>
      <c r="EA337" s="339"/>
      <c r="EB337" s="339"/>
      <c r="EC337" s="339"/>
      <c r="ED337" s="339"/>
      <c r="EE337" s="339"/>
      <c r="EF337" s="339"/>
      <c r="EG337" s="339"/>
      <c r="EH337" s="339"/>
      <c r="EI337" s="337"/>
      <c r="EJ337" s="337"/>
      <c r="EK337" s="337"/>
      <c r="EL337" s="337"/>
      <c r="EM337" s="337"/>
      <c r="EN337" s="337"/>
      <c r="EO337" s="337"/>
      <c r="EP337" s="337"/>
      <c r="EQ337" s="337"/>
      <c r="ER337" s="337"/>
      <c r="ES337" s="337"/>
    </row>
    <row r="338" spans="1:174">
      <c r="D338" s="74" t="str">
        <f t="shared" si="73"/>
        <v>4232p</v>
      </c>
      <c r="E338" s="78" t="s">
        <v>267</v>
      </c>
      <c r="F338" s="104"/>
      <c r="G338" s="105"/>
      <c r="H338" s="105"/>
      <c r="I338" s="105"/>
      <c r="J338" s="105"/>
      <c r="K338" s="105"/>
      <c r="L338" s="105"/>
      <c r="M338" s="105"/>
      <c r="N338" s="105"/>
      <c r="O338" s="105"/>
      <c r="P338" s="105"/>
      <c r="Q338" s="106"/>
      <c r="R338" s="104"/>
      <c r="S338" s="105"/>
      <c r="T338" s="105"/>
      <c r="U338" s="105"/>
      <c r="V338" s="105"/>
      <c r="W338" s="105"/>
      <c r="X338" s="105"/>
      <c r="Y338" s="105"/>
      <c r="Z338" s="105"/>
      <c r="AA338" s="105"/>
      <c r="AB338" s="105"/>
      <c r="AC338" s="106"/>
      <c r="AD338" s="104"/>
      <c r="AE338" s="105"/>
      <c r="AF338" s="105"/>
      <c r="AG338" s="105"/>
      <c r="AH338" s="105"/>
      <c r="AI338" s="105"/>
      <c r="AJ338" s="105"/>
      <c r="AK338" s="105"/>
      <c r="AL338" s="105"/>
      <c r="AM338" s="105"/>
      <c r="AN338" s="105"/>
      <c r="AO338" s="106"/>
      <c r="AP338" s="104"/>
      <c r="AQ338" s="105"/>
      <c r="AR338" s="105"/>
      <c r="AS338" s="105"/>
      <c r="AT338" s="105"/>
      <c r="AU338" s="105"/>
      <c r="AV338" s="105"/>
      <c r="AW338" s="105"/>
      <c r="AX338" s="105"/>
      <c r="AY338" s="105"/>
      <c r="AZ338" s="105"/>
      <c r="BA338" s="106"/>
      <c r="BB338" s="104"/>
      <c r="BC338" s="105"/>
      <c r="BD338" s="105"/>
      <c r="BE338" s="105"/>
      <c r="BF338" s="105"/>
      <c r="BG338" s="105"/>
      <c r="BH338" s="105"/>
      <c r="BI338" s="105"/>
      <c r="BJ338" s="105"/>
      <c r="BK338" s="105"/>
      <c r="BL338" s="105"/>
      <c r="BM338" s="106"/>
      <c r="BN338" s="104"/>
      <c r="BO338" s="105"/>
      <c r="BP338" s="105"/>
      <c r="BQ338" s="105"/>
      <c r="BR338" s="105"/>
      <c r="BS338" s="105"/>
      <c r="BT338" s="105"/>
      <c r="BU338" s="105"/>
      <c r="BV338" s="105"/>
      <c r="BW338" s="105"/>
      <c r="BX338" s="105"/>
      <c r="BY338" s="106"/>
      <c r="BZ338" s="104"/>
      <c r="CA338" s="105"/>
      <c r="CB338" s="105"/>
      <c r="CC338" s="105"/>
      <c r="CD338" s="105"/>
      <c r="CE338" s="105"/>
      <c r="CF338" s="105"/>
      <c r="CG338" s="105"/>
      <c r="CH338" s="105"/>
      <c r="CI338" s="105"/>
      <c r="CJ338" s="105"/>
      <c r="CK338" s="105"/>
      <c r="CL338" s="104">
        <v>6959019.666666667</v>
      </c>
      <c r="CM338" s="105">
        <v>6959019.666666667</v>
      </c>
      <c r="CN338" s="105">
        <v>6959019.666666667</v>
      </c>
      <c r="CO338" s="105">
        <v>6959019.666666667</v>
      </c>
      <c r="CP338" s="105">
        <v>6959019.666666667</v>
      </c>
      <c r="CQ338" s="105">
        <v>6959019.666666667</v>
      </c>
      <c r="CR338" s="105">
        <v>6959019.666666667</v>
      </c>
      <c r="CS338" s="105">
        <v>6959019.666666667</v>
      </c>
      <c r="CT338" s="105">
        <v>6959019.666666667</v>
      </c>
      <c r="CU338" s="105">
        <v>6959019.666666667</v>
      </c>
      <c r="CV338" s="105">
        <v>6959019.666666667</v>
      </c>
      <c r="CW338" s="106">
        <v>6959019.666666667</v>
      </c>
      <c r="CX338" s="313">
        <v>6037116.8783333339</v>
      </c>
      <c r="CY338" s="316">
        <v>6037116.8783333339</v>
      </c>
      <c r="CZ338" s="316">
        <v>6037116.8783333339</v>
      </c>
      <c r="DA338" s="316">
        <v>6037116.8783333339</v>
      </c>
      <c r="DB338" s="316">
        <v>6037116.8783333339</v>
      </c>
      <c r="DC338" s="316">
        <v>6037116.8783333339</v>
      </c>
      <c r="DD338" s="316">
        <v>6037116.8783333339</v>
      </c>
      <c r="DE338" s="316">
        <v>6037116.8783333339</v>
      </c>
      <c r="DF338" s="316">
        <v>6037116.8783333339</v>
      </c>
      <c r="DG338" s="316">
        <v>6037116.8783333339</v>
      </c>
      <c r="DH338" s="316">
        <v>6037116.8783333339</v>
      </c>
      <c r="DI338" s="312">
        <v>6037116.8783333339</v>
      </c>
      <c r="DJ338" s="104">
        <v>5964869.2575000003</v>
      </c>
      <c r="DK338" s="105">
        <v>5964869.2575000003</v>
      </c>
      <c r="DL338" s="105">
        <v>5964869.2575000003</v>
      </c>
      <c r="DM338" s="105">
        <v>5964869.2575000003</v>
      </c>
      <c r="DN338" s="105">
        <v>5964869.2575000003</v>
      </c>
      <c r="DO338" s="105">
        <v>5964869.2575000003</v>
      </c>
      <c r="DP338" s="105">
        <v>5964869.2575000003</v>
      </c>
      <c r="DQ338" s="105">
        <v>5964869.2575000003</v>
      </c>
      <c r="DR338" s="105">
        <v>5964869.2575000003</v>
      </c>
      <c r="DS338" s="105">
        <v>5964869.2575000003</v>
      </c>
      <c r="DT338" s="105">
        <v>5964869.2575000003</v>
      </c>
      <c r="DU338" s="106">
        <v>5964869.2575000003</v>
      </c>
      <c r="DV338" s="339"/>
      <c r="DW338" s="339"/>
      <c r="DX338" s="339"/>
      <c r="DY338" s="339"/>
      <c r="DZ338" s="339"/>
      <c r="EA338" s="339"/>
      <c r="EB338" s="339"/>
      <c r="EC338" s="339"/>
      <c r="ED338" s="339"/>
      <c r="EE338" s="339"/>
      <c r="EF338" s="339"/>
      <c r="EG338" s="339"/>
      <c r="EH338" s="339"/>
      <c r="EI338" s="337"/>
      <c r="EJ338" s="337"/>
      <c r="EK338" s="337"/>
      <c r="EL338" s="337"/>
      <c r="EM338" s="337"/>
      <c r="EN338" s="337"/>
      <c r="EO338" s="337"/>
      <c r="EP338" s="337"/>
      <c r="EQ338" s="337"/>
      <c r="ER338" s="337"/>
      <c r="ES338" s="337"/>
    </row>
    <row r="339" spans="1:174">
      <c r="D339" s="74" t="str">
        <f t="shared" si="73"/>
        <v>4233p</v>
      </c>
      <c r="E339" s="78" t="s">
        <v>269</v>
      </c>
      <c r="F339" s="104"/>
      <c r="G339" s="105"/>
      <c r="H339" s="105"/>
      <c r="I339" s="105"/>
      <c r="J339" s="105"/>
      <c r="K339" s="105"/>
      <c r="L339" s="105"/>
      <c r="M339" s="105"/>
      <c r="N339" s="105"/>
      <c r="O339" s="105"/>
      <c r="P339" s="105"/>
      <c r="Q339" s="106"/>
      <c r="R339" s="104"/>
      <c r="S339" s="105"/>
      <c r="T339" s="105"/>
      <c r="U339" s="105"/>
      <c r="V339" s="105"/>
      <c r="W339" s="105"/>
      <c r="X339" s="105"/>
      <c r="Y339" s="105"/>
      <c r="Z339" s="105"/>
      <c r="AA339" s="105"/>
      <c r="AB339" s="105"/>
      <c r="AC339" s="106"/>
      <c r="AD339" s="104"/>
      <c r="AE339" s="105"/>
      <c r="AF339" s="105"/>
      <c r="AG339" s="105"/>
      <c r="AH339" s="105"/>
      <c r="AI339" s="105"/>
      <c r="AJ339" s="105"/>
      <c r="AK339" s="105"/>
      <c r="AL339" s="105"/>
      <c r="AM339" s="105"/>
      <c r="AN339" s="105"/>
      <c r="AO339" s="106"/>
      <c r="AP339" s="104"/>
      <c r="AQ339" s="105"/>
      <c r="AR339" s="105"/>
      <c r="AS339" s="105"/>
      <c r="AT339" s="105"/>
      <c r="AU339" s="105"/>
      <c r="AV339" s="105"/>
      <c r="AW339" s="105"/>
      <c r="AX339" s="105"/>
      <c r="AY339" s="105"/>
      <c r="AZ339" s="105"/>
      <c r="BA339" s="106"/>
      <c r="BB339" s="104"/>
      <c r="BC339" s="105"/>
      <c r="BD339" s="105"/>
      <c r="BE339" s="105"/>
      <c r="BF339" s="105"/>
      <c r="BG339" s="105"/>
      <c r="BH339" s="105"/>
      <c r="BI339" s="105"/>
      <c r="BJ339" s="105"/>
      <c r="BK339" s="105"/>
      <c r="BL339" s="105"/>
      <c r="BM339" s="106"/>
      <c r="BN339" s="104"/>
      <c r="BO339" s="105"/>
      <c r="BP339" s="105"/>
      <c r="BQ339" s="105"/>
      <c r="BR339" s="105"/>
      <c r="BS339" s="105"/>
      <c r="BT339" s="105"/>
      <c r="BU339" s="105"/>
      <c r="BV339" s="105"/>
      <c r="BW339" s="105"/>
      <c r="BX339" s="105"/>
      <c r="BY339" s="106"/>
      <c r="BZ339" s="104"/>
      <c r="CA339" s="105"/>
      <c r="CB339" s="105"/>
      <c r="CC339" s="105"/>
      <c r="CD339" s="105"/>
      <c r="CE339" s="105"/>
      <c r="CF339" s="105"/>
      <c r="CG339" s="105"/>
      <c r="CH339" s="105"/>
      <c r="CI339" s="105"/>
      <c r="CJ339" s="105"/>
      <c r="CK339" s="105"/>
      <c r="CL339" s="104">
        <v>6982405.75</v>
      </c>
      <c r="CM339" s="105">
        <v>6982405.75</v>
      </c>
      <c r="CN339" s="105">
        <v>6982405.75</v>
      </c>
      <c r="CO339" s="105">
        <v>6982405.75</v>
      </c>
      <c r="CP339" s="105">
        <v>6982405.75</v>
      </c>
      <c r="CQ339" s="105">
        <v>6982405.75</v>
      </c>
      <c r="CR339" s="105">
        <v>6982405.75</v>
      </c>
      <c r="CS339" s="105">
        <v>6982405.75</v>
      </c>
      <c r="CT339" s="105">
        <v>6982405.75</v>
      </c>
      <c r="CU339" s="105">
        <v>6982405.75</v>
      </c>
      <c r="CV339" s="105">
        <v>6982405.75</v>
      </c>
      <c r="CW339" s="106">
        <v>6982405.75</v>
      </c>
      <c r="CX339" s="313">
        <v>6561091.7974999994</v>
      </c>
      <c r="CY339" s="316">
        <v>6561091.7974999994</v>
      </c>
      <c r="CZ339" s="316">
        <v>6561091.7974999994</v>
      </c>
      <c r="DA339" s="316">
        <v>6561091.7974999994</v>
      </c>
      <c r="DB339" s="316">
        <v>6561091.7974999994</v>
      </c>
      <c r="DC339" s="316">
        <v>6561091.7974999994</v>
      </c>
      <c r="DD339" s="316">
        <v>6561091.7974999994</v>
      </c>
      <c r="DE339" s="316">
        <v>6561091.7974999994</v>
      </c>
      <c r="DF339" s="316">
        <v>6561091.7974999994</v>
      </c>
      <c r="DG339" s="316">
        <v>6561091.7974999994</v>
      </c>
      <c r="DH339" s="316">
        <v>6561091.7974999994</v>
      </c>
      <c r="DI339" s="312">
        <v>6561091.7974999994</v>
      </c>
      <c r="DJ339" s="104">
        <v>6609745.8483333336</v>
      </c>
      <c r="DK339" s="105">
        <v>6609745.8483333336</v>
      </c>
      <c r="DL339" s="105">
        <v>6609745.8483333336</v>
      </c>
      <c r="DM339" s="105">
        <v>6609745.8483333336</v>
      </c>
      <c r="DN339" s="105">
        <v>6609745.8483333336</v>
      </c>
      <c r="DO339" s="105">
        <v>6609745.8483333336</v>
      </c>
      <c r="DP339" s="105">
        <v>6609745.8483333336</v>
      </c>
      <c r="DQ339" s="105">
        <v>6609745.8483333336</v>
      </c>
      <c r="DR339" s="105">
        <v>6609745.8483333336</v>
      </c>
      <c r="DS339" s="105">
        <v>6609745.8483333336</v>
      </c>
      <c r="DT339" s="105">
        <v>6609745.8483333336</v>
      </c>
      <c r="DU339" s="106">
        <v>6609745.8483333336</v>
      </c>
      <c r="DV339" s="339"/>
      <c r="DW339" s="339"/>
      <c r="DX339" s="339"/>
      <c r="DY339" s="339"/>
      <c r="DZ339" s="339"/>
      <c r="EA339" s="339"/>
      <c r="EB339" s="339"/>
      <c r="EC339" s="339"/>
      <c r="ED339" s="339"/>
      <c r="EE339" s="339"/>
      <c r="EF339" s="339"/>
      <c r="EG339" s="339"/>
      <c r="EH339" s="339"/>
      <c r="EI339" s="337"/>
      <c r="EJ339" s="337"/>
      <c r="EK339" s="337"/>
      <c r="EL339" s="337"/>
      <c r="EM339" s="337"/>
      <c r="EN339" s="337"/>
      <c r="EO339" s="337"/>
      <c r="EP339" s="337"/>
      <c r="EQ339" s="337"/>
      <c r="ER339" s="337"/>
      <c r="ES339" s="337"/>
    </row>
    <row r="340" spans="1:174">
      <c r="D340" s="74" t="str">
        <f t="shared" si="73"/>
        <v>4234p</v>
      </c>
      <c r="E340" s="78" t="s">
        <v>65</v>
      </c>
      <c r="F340" s="104"/>
      <c r="G340" s="105"/>
      <c r="H340" s="105"/>
      <c r="I340" s="105"/>
      <c r="J340" s="105"/>
      <c r="K340" s="105"/>
      <c r="L340" s="105"/>
      <c r="M340" s="105"/>
      <c r="N340" s="105"/>
      <c r="O340" s="105"/>
      <c r="P340" s="105"/>
      <c r="Q340" s="106"/>
      <c r="R340" s="104"/>
      <c r="S340" s="105"/>
      <c r="T340" s="105"/>
      <c r="U340" s="105"/>
      <c r="V340" s="105"/>
      <c r="W340" s="105"/>
      <c r="X340" s="105"/>
      <c r="Y340" s="105"/>
      <c r="Z340" s="105"/>
      <c r="AA340" s="105"/>
      <c r="AB340" s="105"/>
      <c r="AC340" s="106"/>
      <c r="AD340" s="104"/>
      <c r="AE340" s="105"/>
      <c r="AF340" s="105"/>
      <c r="AG340" s="105"/>
      <c r="AH340" s="105"/>
      <c r="AI340" s="105"/>
      <c r="AJ340" s="105"/>
      <c r="AK340" s="105"/>
      <c r="AL340" s="105"/>
      <c r="AM340" s="105"/>
      <c r="AN340" s="105"/>
      <c r="AO340" s="106"/>
      <c r="AP340" s="104"/>
      <c r="AQ340" s="105"/>
      <c r="AR340" s="105"/>
      <c r="AS340" s="105"/>
      <c r="AT340" s="105"/>
      <c r="AU340" s="105"/>
      <c r="AV340" s="105"/>
      <c r="AW340" s="105"/>
      <c r="AX340" s="105"/>
      <c r="AY340" s="105"/>
      <c r="AZ340" s="105"/>
      <c r="BA340" s="106"/>
      <c r="BB340" s="104"/>
      <c r="BC340" s="105"/>
      <c r="BD340" s="105"/>
      <c r="BE340" s="105"/>
      <c r="BF340" s="105"/>
      <c r="BG340" s="105"/>
      <c r="BH340" s="105"/>
      <c r="BI340" s="105"/>
      <c r="BJ340" s="105"/>
      <c r="BK340" s="105"/>
      <c r="BL340" s="105"/>
      <c r="BM340" s="106"/>
      <c r="BN340" s="104"/>
      <c r="BO340" s="105"/>
      <c r="BP340" s="105"/>
      <c r="BQ340" s="105"/>
      <c r="BR340" s="105"/>
      <c r="BS340" s="105"/>
      <c r="BT340" s="105"/>
      <c r="BU340" s="105"/>
      <c r="BV340" s="105"/>
      <c r="BW340" s="105"/>
      <c r="BX340" s="105"/>
      <c r="BY340" s="106"/>
      <c r="BZ340" s="104"/>
      <c r="CA340" s="105"/>
      <c r="CB340" s="105"/>
      <c r="CC340" s="105"/>
      <c r="CD340" s="105"/>
      <c r="CE340" s="105"/>
      <c r="CF340" s="105"/>
      <c r="CG340" s="105"/>
      <c r="CH340" s="105"/>
      <c r="CI340" s="105"/>
      <c r="CJ340" s="105"/>
      <c r="CK340" s="105"/>
      <c r="CL340" s="104">
        <v>1059053.8333333333</v>
      </c>
      <c r="CM340" s="105">
        <v>1059053.8333333333</v>
      </c>
      <c r="CN340" s="105">
        <v>1059053.8333333333</v>
      </c>
      <c r="CO340" s="105">
        <v>1059053.8333333333</v>
      </c>
      <c r="CP340" s="105">
        <v>1059053.8333333333</v>
      </c>
      <c r="CQ340" s="105">
        <v>1059053.8333333333</v>
      </c>
      <c r="CR340" s="105">
        <v>1059053.8333333333</v>
      </c>
      <c r="CS340" s="105">
        <v>1059053.8333333333</v>
      </c>
      <c r="CT340" s="105">
        <v>1059053.8333333333</v>
      </c>
      <c r="CU340" s="105">
        <v>1059053.8333333333</v>
      </c>
      <c r="CV340" s="105">
        <v>1059053.8333333333</v>
      </c>
      <c r="CW340" s="106">
        <v>1059053.8333333333</v>
      </c>
      <c r="CX340" s="313">
        <v>828921.01083333336</v>
      </c>
      <c r="CY340" s="316">
        <v>828921.01083333336</v>
      </c>
      <c r="CZ340" s="316">
        <v>828921.01083333336</v>
      </c>
      <c r="DA340" s="316">
        <v>828921.01083333336</v>
      </c>
      <c r="DB340" s="316">
        <v>828921.01083333336</v>
      </c>
      <c r="DC340" s="316">
        <v>828921.01083333336</v>
      </c>
      <c r="DD340" s="316">
        <v>828921.01083333336</v>
      </c>
      <c r="DE340" s="316">
        <v>828921.01083333336</v>
      </c>
      <c r="DF340" s="316">
        <v>828921.01083333336</v>
      </c>
      <c r="DG340" s="316">
        <v>828921.01083333336</v>
      </c>
      <c r="DH340" s="316">
        <v>828921.01083333336</v>
      </c>
      <c r="DI340" s="312">
        <v>828921.01083333336</v>
      </c>
      <c r="DJ340" s="104">
        <v>873475.01166666672</v>
      </c>
      <c r="DK340" s="105">
        <v>873475.01166666672</v>
      </c>
      <c r="DL340" s="105">
        <v>873475.01166666672</v>
      </c>
      <c r="DM340" s="105">
        <v>873475.01166666672</v>
      </c>
      <c r="DN340" s="105">
        <v>873475.01166666672</v>
      </c>
      <c r="DO340" s="105">
        <v>873475.01166666672</v>
      </c>
      <c r="DP340" s="105">
        <v>873475.01166666672</v>
      </c>
      <c r="DQ340" s="105">
        <v>873475.01166666672</v>
      </c>
      <c r="DR340" s="105">
        <v>873475.01166666672</v>
      </c>
      <c r="DS340" s="105">
        <v>873475.01166666672</v>
      </c>
      <c r="DT340" s="105">
        <v>873475.01166666672</v>
      </c>
      <c r="DU340" s="106">
        <v>873475.01166666672</v>
      </c>
      <c r="DV340" s="339"/>
      <c r="DW340" s="339"/>
      <c r="DX340" s="339"/>
      <c r="DY340" s="339"/>
      <c r="DZ340" s="339"/>
      <c r="EA340" s="339"/>
      <c r="EB340" s="339"/>
      <c r="EC340" s="339"/>
      <c r="ED340" s="339"/>
      <c r="EE340" s="339"/>
      <c r="EF340" s="339"/>
      <c r="EG340" s="339"/>
      <c r="EH340" s="339"/>
      <c r="EI340" s="337"/>
      <c r="EJ340" s="337"/>
      <c r="EK340" s="337"/>
      <c r="EL340" s="337"/>
      <c r="EM340" s="337"/>
      <c r="EN340" s="337"/>
      <c r="EO340" s="337"/>
      <c r="EP340" s="337"/>
      <c r="EQ340" s="337"/>
      <c r="ER340" s="337"/>
      <c r="ES340" s="337"/>
    </row>
    <row r="341" spans="1:174">
      <c r="D341" s="74" t="str">
        <f t="shared" si="73"/>
        <v>4235p</v>
      </c>
      <c r="E341" s="78" t="s">
        <v>272</v>
      </c>
      <c r="F341" s="104"/>
      <c r="G341" s="105"/>
      <c r="H341" s="105"/>
      <c r="I341" s="105"/>
      <c r="J341" s="105"/>
      <c r="K341" s="105"/>
      <c r="L341" s="105"/>
      <c r="M341" s="105"/>
      <c r="N341" s="105"/>
      <c r="O341" s="105"/>
      <c r="P341" s="105"/>
      <c r="Q341" s="106"/>
      <c r="R341" s="104"/>
      <c r="S341" s="105"/>
      <c r="T341" s="105"/>
      <c r="U341" s="105"/>
      <c r="V341" s="105"/>
      <c r="W341" s="105"/>
      <c r="X341" s="105"/>
      <c r="Y341" s="105"/>
      <c r="Z341" s="105"/>
      <c r="AA341" s="105"/>
      <c r="AB341" s="105"/>
      <c r="AC341" s="106"/>
      <c r="AD341" s="104"/>
      <c r="AE341" s="105"/>
      <c r="AF341" s="105"/>
      <c r="AG341" s="105"/>
      <c r="AH341" s="105"/>
      <c r="AI341" s="105"/>
      <c r="AJ341" s="105"/>
      <c r="AK341" s="105"/>
      <c r="AL341" s="105"/>
      <c r="AM341" s="105"/>
      <c r="AN341" s="105"/>
      <c r="AO341" s="106"/>
      <c r="AP341" s="104"/>
      <c r="AQ341" s="105"/>
      <c r="AR341" s="105"/>
      <c r="AS341" s="105"/>
      <c r="AT341" s="105"/>
      <c r="AU341" s="105"/>
      <c r="AV341" s="105"/>
      <c r="AW341" s="105"/>
      <c r="AX341" s="105"/>
      <c r="AY341" s="105"/>
      <c r="AZ341" s="105"/>
      <c r="BA341" s="106"/>
      <c r="BB341" s="104"/>
      <c r="BC341" s="105"/>
      <c r="BD341" s="105"/>
      <c r="BE341" s="105"/>
      <c r="BF341" s="105"/>
      <c r="BG341" s="105"/>
      <c r="BH341" s="105"/>
      <c r="BI341" s="105"/>
      <c r="BJ341" s="105"/>
      <c r="BK341" s="105"/>
      <c r="BL341" s="105"/>
      <c r="BM341" s="106"/>
      <c r="BN341" s="104"/>
      <c r="BO341" s="105"/>
      <c r="BP341" s="105"/>
      <c r="BQ341" s="105"/>
      <c r="BR341" s="105"/>
      <c r="BS341" s="105"/>
      <c r="BT341" s="105"/>
      <c r="BU341" s="105"/>
      <c r="BV341" s="105"/>
      <c r="BW341" s="105"/>
      <c r="BX341" s="105"/>
      <c r="BY341" s="106"/>
      <c r="BZ341" s="104"/>
      <c r="CA341" s="105"/>
      <c r="CB341" s="105"/>
      <c r="CC341" s="105"/>
      <c r="CD341" s="105"/>
      <c r="CE341" s="105"/>
      <c r="CF341" s="105"/>
      <c r="CG341" s="105"/>
      <c r="CH341" s="105"/>
      <c r="CI341" s="105"/>
      <c r="CJ341" s="105"/>
      <c r="CK341" s="105"/>
      <c r="CL341" s="104">
        <v>324063.75</v>
      </c>
      <c r="CM341" s="105">
        <v>324063.75</v>
      </c>
      <c r="CN341" s="105">
        <v>324063.75</v>
      </c>
      <c r="CO341" s="105">
        <v>324063.75</v>
      </c>
      <c r="CP341" s="105">
        <v>324063.75</v>
      </c>
      <c r="CQ341" s="105">
        <v>324063.75</v>
      </c>
      <c r="CR341" s="105">
        <v>324063.75</v>
      </c>
      <c r="CS341" s="105">
        <v>324063.75</v>
      </c>
      <c r="CT341" s="105">
        <v>324063.75</v>
      </c>
      <c r="CU341" s="105">
        <v>324063.75</v>
      </c>
      <c r="CV341" s="105">
        <v>324063.75</v>
      </c>
      <c r="CW341" s="106">
        <v>324063.75</v>
      </c>
      <c r="CX341" s="313">
        <v>213409.87</v>
      </c>
      <c r="CY341" s="316">
        <v>213409.87</v>
      </c>
      <c r="CZ341" s="316">
        <v>213409.87</v>
      </c>
      <c r="DA341" s="316">
        <v>213409.87</v>
      </c>
      <c r="DB341" s="316">
        <v>213409.87</v>
      </c>
      <c r="DC341" s="316">
        <v>213409.87</v>
      </c>
      <c r="DD341" s="316">
        <v>213409.87</v>
      </c>
      <c r="DE341" s="316">
        <v>213409.87</v>
      </c>
      <c r="DF341" s="316">
        <v>213409.87</v>
      </c>
      <c r="DG341" s="316">
        <v>213409.87</v>
      </c>
      <c r="DH341" s="316">
        <v>213409.87</v>
      </c>
      <c r="DI341" s="312">
        <v>213409.87</v>
      </c>
      <c r="DJ341" s="104">
        <v>220426.52416666667</v>
      </c>
      <c r="DK341" s="105">
        <v>220426.52416666667</v>
      </c>
      <c r="DL341" s="105">
        <v>220426.52416666667</v>
      </c>
      <c r="DM341" s="105">
        <v>220426.52416666667</v>
      </c>
      <c r="DN341" s="105">
        <v>220426.52416666667</v>
      </c>
      <c r="DO341" s="105">
        <v>220426.52416666667</v>
      </c>
      <c r="DP341" s="105">
        <v>220426.52416666667</v>
      </c>
      <c r="DQ341" s="105">
        <v>220426.52416666667</v>
      </c>
      <c r="DR341" s="105">
        <v>220426.52416666667</v>
      </c>
      <c r="DS341" s="105">
        <v>220426.52416666667</v>
      </c>
      <c r="DT341" s="105">
        <v>220426.52416666667</v>
      </c>
      <c r="DU341" s="106">
        <v>220426.52416666667</v>
      </c>
      <c r="DV341" s="339"/>
      <c r="DW341" s="339"/>
      <c r="DX341" s="339"/>
      <c r="DY341" s="339"/>
      <c r="DZ341" s="339"/>
      <c r="EA341" s="339"/>
      <c r="EB341" s="339"/>
      <c r="EC341" s="339"/>
      <c r="ED341" s="339"/>
      <c r="EE341" s="339"/>
      <c r="EF341" s="339"/>
      <c r="EG341" s="339"/>
      <c r="EH341" s="339"/>
      <c r="EI341" s="337"/>
      <c r="EJ341" s="337"/>
      <c r="EK341" s="337"/>
      <c r="EL341" s="337"/>
      <c r="EM341" s="337"/>
      <c r="EN341" s="337"/>
      <c r="EO341" s="337"/>
      <c r="EP341" s="337"/>
      <c r="EQ341" s="337"/>
      <c r="ER341" s="337"/>
      <c r="ES341" s="337"/>
    </row>
    <row r="342" spans="1:174">
      <c r="D342" s="74" t="str">
        <f t="shared" si="73"/>
        <v>4236p</v>
      </c>
      <c r="E342" s="78" t="s">
        <v>274</v>
      </c>
      <c r="F342" s="104"/>
      <c r="G342" s="105"/>
      <c r="H342" s="105"/>
      <c r="I342" s="105"/>
      <c r="J342" s="105"/>
      <c r="K342" s="105"/>
      <c r="L342" s="105"/>
      <c r="M342" s="105"/>
      <c r="N342" s="105"/>
      <c r="O342" s="105"/>
      <c r="P342" s="105"/>
      <c r="Q342" s="106"/>
      <c r="R342" s="104"/>
      <c r="S342" s="105"/>
      <c r="T342" s="105"/>
      <c r="U342" s="105"/>
      <c r="V342" s="105"/>
      <c r="W342" s="105"/>
      <c r="X342" s="105"/>
      <c r="Y342" s="105"/>
      <c r="Z342" s="105"/>
      <c r="AA342" s="105"/>
      <c r="AB342" s="105"/>
      <c r="AC342" s="106"/>
      <c r="AD342" s="104"/>
      <c r="AE342" s="105"/>
      <c r="AF342" s="105"/>
      <c r="AG342" s="105"/>
      <c r="AH342" s="105"/>
      <c r="AI342" s="105"/>
      <c r="AJ342" s="105"/>
      <c r="AK342" s="105"/>
      <c r="AL342" s="105"/>
      <c r="AM342" s="105"/>
      <c r="AN342" s="105"/>
      <c r="AO342" s="106"/>
      <c r="AP342" s="104"/>
      <c r="AQ342" s="105"/>
      <c r="AR342" s="105"/>
      <c r="AS342" s="105"/>
      <c r="AT342" s="105"/>
      <c r="AU342" s="105"/>
      <c r="AV342" s="105"/>
      <c r="AW342" s="105"/>
      <c r="AX342" s="105"/>
      <c r="AY342" s="105"/>
      <c r="AZ342" s="105"/>
      <c r="BA342" s="106"/>
      <c r="BB342" s="104"/>
      <c r="BC342" s="105"/>
      <c r="BD342" s="105"/>
      <c r="BE342" s="105"/>
      <c r="BF342" s="105"/>
      <c r="BG342" s="105"/>
      <c r="BH342" s="105"/>
      <c r="BI342" s="105"/>
      <c r="BJ342" s="105"/>
      <c r="BK342" s="105"/>
      <c r="BL342" s="105"/>
      <c r="BM342" s="106"/>
      <c r="BN342" s="104"/>
      <c r="BO342" s="105"/>
      <c r="BP342" s="105"/>
      <c r="BQ342" s="105"/>
      <c r="BR342" s="105"/>
      <c r="BS342" s="105"/>
      <c r="BT342" s="105"/>
      <c r="BU342" s="105"/>
      <c r="BV342" s="105"/>
      <c r="BW342" s="105"/>
      <c r="BX342" s="105"/>
      <c r="BY342" s="106"/>
      <c r="BZ342" s="104"/>
      <c r="CA342" s="105"/>
      <c r="CB342" s="105"/>
      <c r="CC342" s="105"/>
      <c r="CD342" s="105"/>
      <c r="CE342" s="105"/>
      <c r="CF342" s="105"/>
      <c r="CG342" s="105"/>
      <c r="CH342" s="105"/>
      <c r="CI342" s="105"/>
      <c r="CJ342" s="105"/>
      <c r="CK342" s="105"/>
      <c r="CL342" s="104">
        <v>721626.67499999993</v>
      </c>
      <c r="CM342" s="105">
        <v>721626.67499999993</v>
      </c>
      <c r="CN342" s="105">
        <v>721626.67499999993</v>
      </c>
      <c r="CO342" s="105">
        <v>721626.67499999993</v>
      </c>
      <c r="CP342" s="105">
        <v>721626.67499999993</v>
      </c>
      <c r="CQ342" s="105">
        <v>721626.67499999993</v>
      </c>
      <c r="CR342" s="105">
        <v>721626.67499999993</v>
      </c>
      <c r="CS342" s="105">
        <v>721626.67499999993</v>
      </c>
      <c r="CT342" s="105">
        <v>721626.67499999993</v>
      </c>
      <c r="CU342" s="105">
        <v>721626.67499999993</v>
      </c>
      <c r="CV342" s="105">
        <v>721626.67499999993</v>
      </c>
      <c r="CW342" s="106">
        <v>721626.67499999993</v>
      </c>
      <c r="CX342" s="313">
        <v>789759.14749999996</v>
      </c>
      <c r="CY342" s="316">
        <v>789759.14749999996</v>
      </c>
      <c r="CZ342" s="316">
        <v>789759.14749999996</v>
      </c>
      <c r="DA342" s="316">
        <v>789759.14749999996</v>
      </c>
      <c r="DB342" s="316">
        <v>789759.14749999996</v>
      </c>
      <c r="DC342" s="316">
        <v>789759.14749999996</v>
      </c>
      <c r="DD342" s="316">
        <v>789759.14749999996</v>
      </c>
      <c r="DE342" s="316">
        <v>789759.14749999996</v>
      </c>
      <c r="DF342" s="316">
        <v>789759.14749999996</v>
      </c>
      <c r="DG342" s="316">
        <v>789759.14749999996</v>
      </c>
      <c r="DH342" s="316">
        <v>789759.14749999996</v>
      </c>
      <c r="DI342" s="312">
        <v>789759.14749999996</v>
      </c>
      <c r="DJ342" s="104">
        <v>822265.84083333332</v>
      </c>
      <c r="DK342" s="105">
        <v>822265.84083333332</v>
      </c>
      <c r="DL342" s="105">
        <v>822265.84083333332</v>
      </c>
      <c r="DM342" s="105">
        <v>822265.84083333332</v>
      </c>
      <c r="DN342" s="105">
        <v>822265.84083333332</v>
      </c>
      <c r="DO342" s="105">
        <v>822265.84083333332</v>
      </c>
      <c r="DP342" s="105">
        <v>822265.84083333332</v>
      </c>
      <c r="DQ342" s="105">
        <v>822265.84083333332</v>
      </c>
      <c r="DR342" s="105">
        <v>822265.84083333332</v>
      </c>
      <c r="DS342" s="105">
        <v>822265.84083333332</v>
      </c>
      <c r="DT342" s="105">
        <v>822265.84083333332</v>
      </c>
      <c r="DU342" s="106">
        <v>822265.84083333332</v>
      </c>
      <c r="DV342" s="339"/>
      <c r="DW342" s="339"/>
      <c r="DX342" s="339"/>
      <c r="DY342" s="339"/>
      <c r="DZ342" s="339"/>
      <c r="EA342" s="339"/>
      <c r="EB342" s="339"/>
      <c r="EC342" s="339"/>
      <c r="ED342" s="339"/>
      <c r="EE342" s="339"/>
      <c r="EF342" s="339"/>
      <c r="EG342" s="339"/>
      <c r="EH342" s="339"/>
      <c r="EI342" s="337"/>
      <c r="EJ342" s="337"/>
      <c r="EK342" s="337"/>
      <c r="EL342" s="337"/>
      <c r="EM342" s="337"/>
      <c r="EN342" s="337"/>
      <c r="EO342" s="337"/>
      <c r="EP342" s="337"/>
      <c r="EQ342" s="337"/>
      <c r="ER342" s="337"/>
      <c r="ES342" s="337"/>
    </row>
    <row r="343" spans="1:174" ht="30">
      <c r="D343" s="74" t="str">
        <f t="shared" si="73"/>
        <v>4237p</v>
      </c>
      <c r="E343" s="78" t="s">
        <v>276</v>
      </c>
      <c r="F343" s="104"/>
      <c r="G343" s="105"/>
      <c r="H343" s="105"/>
      <c r="I343" s="105"/>
      <c r="J343" s="105"/>
      <c r="K343" s="105"/>
      <c r="L343" s="105"/>
      <c r="M343" s="105"/>
      <c r="N343" s="105"/>
      <c r="O343" s="105"/>
      <c r="P343" s="105"/>
      <c r="Q343" s="106"/>
      <c r="R343" s="104"/>
      <c r="S343" s="105"/>
      <c r="T343" s="105"/>
      <c r="U343" s="105"/>
      <c r="V343" s="105"/>
      <c r="W343" s="105"/>
      <c r="X343" s="105"/>
      <c r="Y343" s="105"/>
      <c r="Z343" s="105"/>
      <c r="AA343" s="105"/>
      <c r="AB343" s="105"/>
      <c r="AC343" s="106"/>
      <c r="AD343" s="104"/>
      <c r="AE343" s="105"/>
      <c r="AF343" s="105"/>
      <c r="AG343" s="105"/>
      <c r="AH343" s="105"/>
      <c r="AI343" s="105"/>
      <c r="AJ343" s="105"/>
      <c r="AK343" s="105"/>
      <c r="AL343" s="105"/>
      <c r="AM343" s="105"/>
      <c r="AN343" s="105"/>
      <c r="AO343" s="106"/>
      <c r="AP343" s="104"/>
      <c r="AQ343" s="105"/>
      <c r="AR343" s="105"/>
      <c r="AS343" s="105"/>
      <c r="AT343" s="105"/>
      <c r="AU343" s="105"/>
      <c r="AV343" s="105"/>
      <c r="AW343" s="105"/>
      <c r="AX343" s="105"/>
      <c r="AY343" s="105"/>
      <c r="AZ343" s="105"/>
      <c r="BA343" s="106"/>
      <c r="BB343" s="104"/>
      <c r="BC343" s="105"/>
      <c r="BD343" s="105"/>
      <c r="BE343" s="105"/>
      <c r="BF343" s="105"/>
      <c r="BG343" s="105"/>
      <c r="BH343" s="105"/>
      <c r="BI343" s="105"/>
      <c r="BJ343" s="105"/>
      <c r="BK343" s="105"/>
      <c r="BL343" s="105"/>
      <c r="BM343" s="106"/>
      <c r="BN343" s="104"/>
      <c r="BO343" s="105"/>
      <c r="BP343" s="105"/>
      <c r="BQ343" s="105"/>
      <c r="BR343" s="105"/>
      <c r="BS343" s="105"/>
      <c r="BT343" s="105"/>
      <c r="BU343" s="105"/>
      <c r="BV343" s="105"/>
      <c r="BW343" s="105"/>
      <c r="BX343" s="105"/>
      <c r="BY343" s="106"/>
      <c r="BZ343" s="104"/>
      <c r="CA343" s="105"/>
      <c r="CB343" s="105"/>
      <c r="CC343" s="105"/>
      <c r="CD343" s="105"/>
      <c r="CE343" s="105"/>
      <c r="CF343" s="105"/>
      <c r="CG343" s="105"/>
      <c r="CH343" s="105"/>
      <c r="CI343" s="105"/>
      <c r="CJ343" s="105"/>
      <c r="CK343" s="105"/>
      <c r="CL343" s="104"/>
      <c r="CM343" s="105"/>
      <c r="CN343" s="105"/>
      <c r="CO343" s="105"/>
      <c r="CP343" s="105"/>
      <c r="CQ343" s="105"/>
      <c r="CR343" s="105"/>
      <c r="CS343" s="105"/>
      <c r="CT343" s="105"/>
      <c r="CU343" s="105"/>
      <c r="CV343" s="105"/>
      <c r="CW343" s="106"/>
      <c r="CX343" s="313">
        <v>0</v>
      </c>
      <c r="CY343" s="316">
        <v>0</v>
      </c>
      <c r="CZ343" s="316">
        <v>0</v>
      </c>
      <c r="DA343" s="316">
        <v>0</v>
      </c>
      <c r="DB343" s="316">
        <v>0</v>
      </c>
      <c r="DC343" s="316">
        <v>0</v>
      </c>
      <c r="DD343" s="316">
        <v>0</v>
      </c>
      <c r="DE343" s="316">
        <v>0</v>
      </c>
      <c r="DF343" s="316">
        <v>0</v>
      </c>
      <c r="DG343" s="316">
        <v>0</v>
      </c>
      <c r="DH343" s="316">
        <v>0</v>
      </c>
      <c r="DI343" s="312">
        <v>0</v>
      </c>
      <c r="DJ343" s="104">
        <v>0</v>
      </c>
      <c r="DK343" s="105">
        <v>0</v>
      </c>
      <c r="DL343" s="105">
        <v>0</v>
      </c>
      <c r="DM343" s="105">
        <v>0</v>
      </c>
      <c r="DN343" s="105">
        <v>0</v>
      </c>
      <c r="DO343" s="105">
        <v>0</v>
      </c>
      <c r="DP343" s="105">
        <v>0</v>
      </c>
      <c r="DQ343" s="105">
        <v>0</v>
      </c>
      <c r="DR343" s="105">
        <v>0</v>
      </c>
      <c r="DS343" s="105">
        <v>0</v>
      </c>
      <c r="DT343" s="105">
        <v>0</v>
      </c>
      <c r="DU343" s="106">
        <v>0</v>
      </c>
      <c r="DV343" s="339"/>
      <c r="DW343" s="339"/>
      <c r="DX343" s="339"/>
      <c r="DY343" s="339"/>
      <c r="DZ343" s="339"/>
      <c r="EA343" s="339"/>
      <c r="EB343" s="339"/>
      <c r="EC343" s="339"/>
      <c r="ED343" s="339"/>
      <c r="EE343" s="339"/>
      <c r="EF343" s="339"/>
      <c r="EG343" s="339"/>
      <c r="EH343" s="339"/>
      <c r="EI343" s="337"/>
      <c r="EJ343" s="337"/>
      <c r="EK343" s="337"/>
      <c r="EL343" s="337"/>
      <c r="EM343" s="337"/>
      <c r="EN343" s="337"/>
      <c r="EO343" s="337"/>
      <c r="EP343" s="337"/>
      <c r="EQ343" s="337"/>
      <c r="ER343" s="337"/>
      <c r="ES343" s="337"/>
    </row>
    <row r="344" spans="1:174" s="9" customFormat="1" ht="30">
      <c r="A344" s="139"/>
      <c r="B344" s="139"/>
      <c r="C344" s="139">
        <v>424</v>
      </c>
      <c r="D344" s="139" t="str">
        <f t="shared" si="73"/>
        <v>424p</v>
      </c>
      <c r="E344" s="140" t="s">
        <v>278</v>
      </c>
      <c r="F344" s="141"/>
      <c r="G344" s="142"/>
      <c r="H344" s="142"/>
      <c r="I344" s="142"/>
      <c r="J344" s="142"/>
      <c r="K344" s="142"/>
      <c r="L344" s="142"/>
      <c r="M344" s="142"/>
      <c r="N344" s="142"/>
      <c r="O344" s="142"/>
      <c r="P344" s="142"/>
      <c r="Q344" s="143"/>
      <c r="R344" s="141"/>
      <c r="S344" s="142"/>
      <c r="T344" s="142"/>
      <c r="U344" s="142"/>
      <c r="V344" s="142"/>
      <c r="W344" s="142"/>
      <c r="X344" s="142"/>
      <c r="Y344" s="142"/>
      <c r="Z344" s="142"/>
      <c r="AA344" s="142"/>
      <c r="AB344" s="142"/>
      <c r="AC344" s="143"/>
      <c r="AD344" s="141"/>
      <c r="AE344" s="142"/>
      <c r="AF344" s="142"/>
      <c r="AG344" s="142"/>
      <c r="AH344" s="142"/>
      <c r="AI344" s="142"/>
      <c r="AJ344" s="142"/>
      <c r="AK344" s="142"/>
      <c r="AL344" s="142"/>
      <c r="AM344" s="142"/>
      <c r="AN344" s="142"/>
      <c r="AO344" s="143"/>
      <c r="AP344" s="141"/>
      <c r="AQ344" s="142"/>
      <c r="AR344" s="142"/>
      <c r="AS344" s="142"/>
      <c r="AT344" s="142"/>
      <c r="AU344" s="142"/>
      <c r="AV344" s="142"/>
      <c r="AW344" s="142"/>
      <c r="AX344" s="142"/>
      <c r="AY344" s="142"/>
      <c r="AZ344" s="142"/>
      <c r="BA344" s="143"/>
      <c r="BB344" s="141"/>
      <c r="BC344" s="142"/>
      <c r="BD344" s="142"/>
      <c r="BE344" s="142"/>
      <c r="BF344" s="142"/>
      <c r="BG344" s="142"/>
      <c r="BH344" s="142"/>
      <c r="BI344" s="142"/>
      <c r="BJ344" s="142"/>
      <c r="BK344" s="142"/>
      <c r="BL344" s="142"/>
      <c r="BM344" s="143"/>
      <c r="BN344" s="141"/>
      <c r="BO344" s="142"/>
      <c r="BP344" s="142"/>
      <c r="BQ344" s="142"/>
      <c r="BR344" s="142"/>
      <c r="BS344" s="142"/>
      <c r="BT344" s="142"/>
      <c r="BU344" s="142"/>
      <c r="BV344" s="142"/>
      <c r="BW344" s="142"/>
      <c r="BX344" s="142"/>
      <c r="BY344" s="143"/>
      <c r="BZ344" s="141"/>
      <c r="CA344" s="142"/>
      <c r="CB344" s="142"/>
      <c r="CC344" s="142"/>
      <c r="CD344" s="142"/>
      <c r="CE344" s="142"/>
      <c r="CF344" s="142"/>
      <c r="CG344" s="142"/>
      <c r="CH344" s="142"/>
      <c r="CI344" s="142"/>
      <c r="CJ344" s="142"/>
      <c r="CK344" s="142"/>
      <c r="CL344" s="141">
        <f t="shared" ref="CL344:CX344" si="80">+CL345</f>
        <v>1133333.3333333333</v>
      </c>
      <c r="CM344" s="142">
        <f t="shared" si="80"/>
        <v>1133333.3333333333</v>
      </c>
      <c r="CN344" s="142">
        <f t="shared" si="80"/>
        <v>1133333.3333333333</v>
      </c>
      <c r="CO344" s="142">
        <f t="shared" si="80"/>
        <v>1133333.3333333333</v>
      </c>
      <c r="CP344" s="142">
        <f t="shared" si="80"/>
        <v>1133333.3333333333</v>
      </c>
      <c r="CQ344" s="142">
        <f t="shared" si="80"/>
        <v>1133333.3333333333</v>
      </c>
      <c r="CR344" s="142">
        <f t="shared" si="80"/>
        <v>1133333.3333333333</v>
      </c>
      <c r="CS344" s="142">
        <f t="shared" si="80"/>
        <v>1133333.3333333333</v>
      </c>
      <c r="CT344" s="142">
        <f t="shared" si="80"/>
        <v>1133333.3333333333</v>
      </c>
      <c r="CU344" s="142">
        <f t="shared" si="80"/>
        <v>1133333.3333333333</v>
      </c>
      <c r="CV344" s="142">
        <f t="shared" si="80"/>
        <v>1133333.3333333333</v>
      </c>
      <c r="CW344" s="143">
        <f t="shared" si="80"/>
        <v>1133333.3333333333</v>
      </c>
      <c r="CX344" s="314">
        <f t="shared" si="80"/>
        <v>1208333.3333333333</v>
      </c>
      <c r="CY344" s="317">
        <f t="shared" ref="CY344:DI344" si="81">+CY345</f>
        <v>1208333.3333333333</v>
      </c>
      <c r="CZ344" s="317">
        <f t="shared" si="81"/>
        <v>1208333.3333333333</v>
      </c>
      <c r="DA344" s="317">
        <f t="shared" si="81"/>
        <v>1208333.3333333333</v>
      </c>
      <c r="DB344" s="317">
        <f t="shared" si="81"/>
        <v>1208333.3333333333</v>
      </c>
      <c r="DC344" s="317">
        <f t="shared" si="81"/>
        <v>1208333.3333333333</v>
      </c>
      <c r="DD344" s="317">
        <f t="shared" si="81"/>
        <v>1208333.3333333333</v>
      </c>
      <c r="DE344" s="317">
        <f t="shared" si="81"/>
        <v>1208333.3333333333</v>
      </c>
      <c r="DF344" s="317">
        <f t="shared" si="81"/>
        <v>1208333.3333333333</v>
      </c>
      <c r="DG344" s="317">
        <f t="shared" si="81"/>
        <v>1208333.3333333333</v>
      </c>
      <c r="DH344" s="317">
        <f t="shared" si="81"/>
        <v>1208333.3333333333</v>
      </c>
      <c r="DI344" s="315">
        <f t="shared" si="81"/>
        <v>1208333.3333333333</v>
      </c>
      <c r="DJ344" s="141">
        <f>+DJ345</f>
        <v>1250000</v>
      </c>
      <c r="DK344" s="142">
        <f t="shared" ref="DK344:DU344" si="82">+DK345</f>
        <v>1250000</v>
      </c>
      <c r="DL344" s="142">
        <f t="shared" si="82"/>
        <v>1250000</v>
      </c>
      <c r="DM344" s="142">
        <f t="shared" si="82"/>
        <v>1250000</v>
      </c>
      <c r="DN344" s="142">
        <f t="shared" si="82"/>
        <v>1250000</v>
      </c>
      <c r="DO344" s="142">
        <f t="shared" si="82"/>
        <v>1250000</v>
      </c>
      <c r="DP344" s="142">
        <f t="shared" si="82"/>
        <v>1250000</v>
      </c>
      <c r="DQ344" s="142">
        <f t="shared" si="82"/>
        <v>1250000</v>
      </c>
      <c r="DR344" s="142">
        <f t="shared" si="82"/>
        <v>1250000</v>
      </c>
      <c r="DS344" s="142">
        <f t="shared" si="82"/>
        <v>1250000</v>
      </c>
      <c r="DT344" s="142">
        <f t="shared" si="82"/>
        <v>1250000</v>
      </c>
      <c r="DU344" s="143">
        <f t="shared" si="82"/>
        <v>1250000</v>
      </c>
      <c r="DV344" s="347">
        <v>1250083.3333333333</v>
      </c>
      <c r="DW344" s="347">
        <v>1250083.3333333333</v>
      </c>
      <c r="DX344" s="347">
        <v>1250083.3333333333</v>
      </c>
      <c r="DY344" s="347">
        <v>1250083.3333333333</v>
      </c>
      <c r="DZ344" s="347">
        <v>1250083.3333333333</v>
      </c>
      <c r="EA344" s="347">
        <v>1250083.3333333333</v>
      </c>
      <c r="EB344" s="347">
        <v>1250083.3333333333</v>
      </c>
      <c r="EC344" s="347">
        <v>1250083.3333333333</v>
      </c>
      <c r="ED344" s="347">
        <v>1250083.3333333333</v>
      </c>
      <c r="EE344" s="347">
        <v>1250083.3333333333</v>
      </c>
      <c r="EF344" s="347">
        <v>1250083.3333333333</v>
      </c>
      <c r="EG344" s="347">
        <v>1250083.3333333333</v>
      </c>
      <c r="EH344" s="347">
        <v>1327583.3333333333</v>
      </c>
      <c r="EI344" s="347">
        <v>1327583.3333333333</v>
      </c>
      <c r="EJ344" s="347">
        <v>1327583.3333333333</v>
      </c>
      <c r="EK344" s="347">
        <v>1327583.3333333333</v>
      </c>
      <c r="EL344" s="347">
        <v>1327583.3333333333</v>
      </c>
      <c r="EM344" s="347">
        <v>1327583.3333333333</v>
      </c>
      <c r="EN344" s="347">
        <v>1327583.3333333333</v>
      </c>
      <c r="EO344" s="347">
        <v>1327583.3333333333</v>
      </c>
      <c r="EP344" s="347">
        <v>1327583.3333333333</v>
      </c>
      <c r="EQ344" s="347">
        <v>1327583.3333333333</v>
      </c>
      <c r="ER344" s="347">
        <v>1327583.3333333333</v>
      </c>
      <c r="ES344" s="347">
        <v>1327583.3333333333</v>
      </c>
      <c r="ET344" s="403">
        <v>1375008.3333333333</v>
      </c>
      <c r="EU344" s="403">
        <v>1375008.3333333333</v>
      </c>
      <c r="EV344" s="403">
        <v>1375008.3333333333</v>
      </c>
      <c r="EW344" s="403">
        <v>1375008.3333333333</v>
      </c>
      <c r="EX344" s="403">
        <v>1375008.3333333333</v>
      </c>
      <c r="EY344" s="403">
        <v>1375008.3333333333</v>
      </c>
      <c r="EZ344" s="403">
        <v>1375008.3333333333</v>
      </c>
      <c r="FA344" s="403">
        <v>1375008.3333333333</v>
      </c>
      <c r="FB344" s="403">
        <v>2000008.3333333328</v>
      </c>
      <c r="FC344" s="403">
        <v>2000008.3333333328</v>
      </c>
      <c r="FD344" s="403">
        <v>2000008.3333333328</v>
      </c>
      <c r="FE344" s="403">
        <v>2000008.3333333328</v>
      </c>
      <c r="FF344" s="403">
        <v>1583341.7399999984</v>
      </c>
      <c r="FG344" s="403">
        <v>1583341.6600000001</v>
      </c>
      <c r="FH344" s="403">
        <v>1583341.6600000001</v>
      </c>
      <c r="FI344" s="403">
        <v>1583341.6600000001</v>
      </c>
      <c r="FJ344" s="403">
        <v>1583341.6600000001</v>
      </c>
      <c r="FK344" s="403">
        <v>1583341.6600000001</v>
      </c>
      <c r="FL344" s="403">
        <v>1583341.6600000001</v>
      </c>
      <c r="FM344" s="403">
        <v>1583341.6600000001</v>
      </c>
      <c r="FN344" s="403">
        <v>1583341.6600000001</v>
      </c>
      <c r="FO344" s="403">
        <v>1583341.6600000001</v>
      </c>
      <c r="FP344" s="403">
        <v>1583341.6600000001</v>
      </c>
      <c r="FQ344" s="403">
        <v>1583341.6600000001</v>
      </c>
      <c r="FR344" s="403">
        <v>19000100</v>
      </c>
    </row>
    <row r="345" spans="1:174">
      <c r="D345" s="74" t="str">
        <f t="shared" si="73"/>
        <v>4241p</v>
      </c>
      <c r="E345" s="78" t="s">
        <v>280</v>
      </c>
      <c r="F345" s="104"/>
      <c r="G345" s="105"/>
      <c r="H345" s="105"/>
      <c r="I345" s="105"/>
      <c r="J345" s="105"/>
      <c r="K345" s="105"/>
      <c r="L345" s="105"/>
      <c r="M345" s="105"/>
      <c r="N345" s="105"/>
      <c r="O345" s="105"/>
      <c r="P345" s="105"/>
      <c r="Q345" s="106"/>
      <c r="R345" s="104"/>
      <c r="S345" s="105"/>
      <c r="T345" s="105"/>
      <c r="U345" s="105"/>
      <c r="V345" s="105"/>
      <c r="W345" s="105"/>
      <c r="X345" s="105"/>
      <c r="Y345" s="105"/>
      <c r="Z345" s="105"/>
      <c r="AA345" s="105"/>
      <c r="AB345" s="105"/>
      <c r="AC345" s="106"/>
      <c r="AD345" s="104"/>
      <c r="AE345" s="105"/>
      <c r="AF345" s="105"/>
      <c r="AG345" s="105"/>
      <c r="AH345" s="105"/>
      <c r="AI345" s="105"/>
      <c r="AJ345" s="105"/>
      <c r="AK345" s="105"/>
      <c r="AL345" s="105"/>
      <c r="AM345" s="105"/>
      <c r="AN345" s="105"/>
      <c r="AO345" s="106"/>
      <c r="AP345" s="104"/>
      <c r="AQ345" s="105"/>
      <c r="AR345" s="105"/>
      <c r="AS345" s="105"/>
      <c r="AT345" s="105"/>
      <c r="AU345" s="105"/>
      <c r="AV345" s="105"/>
      <c r="AW345" s="105"/>
      <c r="AX345" s="105"/>
      <c r="AY345" s="105"/>
      <c r="AZ345" s="105"/>
      <c r="BA345" s="106"/>
      <c r="BB345" s="104"/>
      <c r="BC345" s="105"/>
      <c r="BD345" s="105"/>
      <c r="BE345" s="105"/>
      <c r="BF345" s="105"/>
      <c r="BG345" s="105"/>
      <c r="BH345" s="105"/>
      <c r="BI345" s="105"/>
      <c r="BJ345" s="105"/>
      <c r="BK345" s="105"/>
      <c r="BL345" s="105"/>
      <c r="BM345" s="106"/>
      <c r="BN345" s="104"/>
      <c r="BO345" s="105"/>
      <c r="BP345" s="105"/>
      <c r="BQ345" s="105"/>
      <c r="BR345" s="105"/>
      <c r="BS345" s="105"/>
      <c r="BT345" s="105"/>
      <c r="BU345" s="105"/>
      <c r="BV345" s="105"/>
      <c r="BW345" s="105"/>
      <c r="BX345" s="105"/>
      <c r="BY345" s="106"/>
      <c r="BZ345" s="104"/>
      <c r="CA345" s="105"/>
      <c r="CB345" s="105"/>
      <c r="CC345" s="105"/>
      <c r="CD345" s="105"/>
      <c r="CE345" s="105"/>
      <c r="CF345" s="105"/>
      <c r="CG345" s="105"/>
      <c r="CH345" s="105"/>
      <c r="CI345" s="105"/>
      <c r="CJ345" s="105"/>
      <c r="CK345" s="105"/>
      <c r="CL345" s="104">
        <v>1133333.3333333333</v>
      </c>
      <c r="CM345" s="105">
        <v>1133333.3333333333</v>
      </c>
      <c r="CN345" s="105">
        <v>1133333.3333333333</v>
      </c>
      <c r="CO345" s="105">
        <v>1133333.3333333333</v>
      </c>
      <c r="CP345" s="105">
        <v>1133333.3333333333</v>
      </c>
      <c r="CQ345" s="105">
        <v>1133333.3333333333</v>
      </c>
      <c r="CR345" s="105">
        <v>1133333.3333333333</v>
      </c>
      <c r="CS345" s="105">
        <v>1133333.3333333333</v>
      </c>
      <c r="CT345" s="105">
        <v>1133333.3333333333</v>
      </c>
      <c r="CU345" s="105">
        <v>1133333.3333333333</v>
      </c>
      <c r="CV345" s="105">
        <v>1133333.3333333333</v>
      </c>
      <c r="CW345" s="106">
        <v>1133333.3333333333</v>
      </c>
      <c r="CX345" s="313">
        <v>1208333.3333333333</v>
      </c>
      <c r="CY345" s="316">
        <v>1208333.3333333333</v>
      </c>
      <c r="CZ345" s="316">
        <v>1208333.3333333333</v>
      </c>
      <c r="DA345" s="316">
        <v>1208333.3333333333</v>
      </c>
      <c r="DB345" s="316">
        <v>1208333.3333333333</v>
      </c>
      <c r="DC345" s="316">
        <v>1208333.3333333333</v>
      </c>
      <c r="DD345" s="316">
        <v>1208333.3333333333</v>
      </c>
      <c r="DE345" s="316">
        <v>1208333.3333333333</v>
      </c>
      <c r="DF345" s="316">
        <v>1208333.3333333333</v>
      </c>
      <c r="DG345" s="316">
        <v>1208333.3333333333</v>
      </c>
      <c r="DH345" s="316">
        <v>1208333.3333333333</v>
      </c>
      <c r="DI345" s="312">
        <v>1208333.3333333333</v>
      </c>
      <c r="DJ345" s="104">
        <v>1250000</v>
      </c>
      <c r="DK345" s="105">
        <v>1250000</v>
      </c>
      <c r="DL345" s="105">
        <v>1250000</v>
      </c>
      <c r="DM345" s="105">
        <v>1250000</v>
      </c>
      <c r="DN345" s="105">
        <v>1250000</v>
      </c>
      <c r="DO345" s="105">
        <v>1250000</v>
      </c>
      <c r="DP345" s="105">
        <v>1250000</v>
      </c>
      <c r="DQ345" s="105">
        <v>1250000</v>
      </c>
      <c r="DR345" s="105">
        <v>1250000</v>
      </c>
      <c r="DS345" s="105">
        <v>1250000</v>
      </c>
      <c r="DT345" s="105">
        <v>1250000</v>
      </c>
      <c r="DU345" s="106">
        <v>1250000</v>
      </c>
      <c r="DV345" s="339"/>
      <c r="DW345" s="339"/>
      <c r="DX345" s="339"/>
      <c r="DY345" s="339"/>
      <c r="DZ345" s="339"/>
      <c r="EA345" s="339"/>
      <c r="EB345" s="339"/>
      <c r="EC345" s="339"/>
      <c r="ED345" s="339"/>
      <c r="EE345" s="339"/>
      <c r="EF345" s="339"/>
      <c r="EG345" s="339"/>
      <c r="EH345" s="339"/>
      <c r="EI345" s="339"/>
      <c r="EJ345" s="339"/>
      <c r="EK345" s="339"/>
      <c r="EL345" s="339"/>
      <c r="EM345" s="339"/>
      <c r="EN345" s="339"/>
      <c r="EO345" s="339"/>
      <c r="EP345" s="339"/>
      <c r="EQ345" s="339"/>
      <c r="ER345" s="339"/>
      <c r="ES345" s="339"/>
    </row>
    <row r="346" spans="1:174" s="9" customFormat="1" ht="30">
      <c r="A346" s="139"/>
      <c r="B346" s="139"/>
      <c r="C346" s="139">
        <v>425</v>
      </c>
      <c r="D346" s="139" t="str">
        <f t="shared" si="73"/>
        <v>425p</v>
      </c>
      <c r="E346" s="140" t="s">
        <v>282</v>
      </c>
      <c r="F346" s="141"/>
      <c r="G346" s="142"/>
      <c r="H346" s="142"/>
      <c r="I346" s="142"/>
      <c r="J346" s="142"/>
      <c r="K346" s="142"/>
      <c r="L346" s="142"/>
      <c r="M346" s="142"/>
      <c r="N346" s="142"/>
      <c r="O346" s="142"/>
      <c r="P346" s="142"/>
      <c r="Q346" s="143"/>
      <c r="R346" s="141"/>
      <c r="S346" s="142"/>
      <c r="T346" s="142"/>
      <c r="U346" s="142"/>
      <c r="V346" s="142"/>
      <c r="W346" s="142"/>
      <c r="X346" s="142"/>
      <c r="Y346" s="142"/>
      <c r="Z346" s="142"/>
      <c r="AA346" s="142"/>
      <c r="AB346" s="142"/>
      <c r="AC346" s="143"/>
      <c r="AD346" s="141"/>
      <c r="AE346" s="142"/>
      <c r="AF346" s="142"/>
      <c r="AG346" s="142"/>
      <c r="AH346" s="142"/>
      <c r="AI346" s="142"/>
      <c r="AJ346" s="142"/>
      <c r="AK346" s="142"/>
      <c r="AL346" s="142"/>
      <c r="AM346" s="142"/>
      <c r="AN346" s="142"/>
      <c r="AO346" s="143"/>
      <c r="AP346" s="141"/>
      <c r="AQ346" s="142"/>
      <c r="AR346" s="142"/>
      <c r="AS346" s="142"/>
      <c r="AT346" s="142"/>
      <c r="AU346" s="142"/>
      <c r="AV346" s="142"/>
      <c r="AW346" s="142"/>
      <c r="AX346" s="142"/>
      <c r="AY346" s="142"/>
      <c r="AZ346" s="142"/>
      <c r="BA346" s="143"/>
      <c r="BB346" s="141"/>
      <c r="BC346" s="142"/>
      <c r="BD346" s="142"/>
      <c r="BE346" s="142"/>
      <c r="BF346" s="142"/>
      <c r="BG346" s="142"/>
      <c r="BH346" s="142"/>
      <c r="BI346" s="142"/>
      <c r="BJ346" s="142"/>
      <c r="BK346" s="142"/>
      <c r="BL346" s="142"/>
      <c r="BM346" s="143"/>
      <c r="BN346" s="141"/>
      <c r="BO346" s="142"/>
      <c r="BP346" s="142"/>
      <c r="BQ346" s="142"/>
      <c r="BR346" s="142"/>
      <c r="BS346" s="142"/>
      <c r="BT346" s="142"/>
      <c r="BU346" s="142"/>
      <c r="BV346" s="142"/>
      <c r="BW346" s="142"/>
      <c r="BX346" s="142"/>
      <c r="BY346" s="143"/>
      <c r="BZ346" s="141"/>
      <c r="CA346" s="142"/>
      <c r="CB346" s="142"/>
      <c r="CC346" s="142"/>
      <c r="CD346" s="142"/>
      <c r="CE346" s="142"/>
      <c r="CF346" s="142"/>
      <c r="CG346" s="142"/>
      <c r="CH346" s="142"/>
      <c r="CI346" s="142"/>
      <c r="CJ346" s="142"/>
      <c r="CK346" s="142"/>
      <c r="CL346" s="141">
        <f t="shared" ref="CL346:CX346" si="83">+SUM(CL347:CL349)</f>
        <v>583333.33333333326</v>
      </c>
      <c r="CM346" s="142">
        <f t="shared" si="83"/>
        <v>583333.33333333326</v>
      </c>
      <c r="CN346" s="142">
        <f t="shared" si="83"/>
        <v>583333.33333333326</v>
      </c>
      <c r="CO346" s="142">
        <f t="shared" si="83"/>
        <v>583333.33333333326</v>
      </c>
      <c r="CP346" s="142">
        <f t="shared" si="83"/>
        <v>583333.33333333326</v>
      </c>
      <c r="CQ346" s="142">
        <f t="shared" si="83"/>
        <v>583333.33333333326</v>
      </c>
      <c r="CR346" s="142">
        <f t="shared" si="83"/>
        <v>583333.33333333326</v>
      </c>
      <c r="CS346" s="142">
        <f t="shared" si="83"/>
        <v>583333.33333333326</v>
      </c>
      <c r="CT346" s="142">
        <f t="shared" si="83"/>
        <v>583333.33333333326</v>
      </c>
      <c r="CU346" s="142">
        <f t="shared" si="83"/>
        <v>583333.33333333326</v>
      </c>
      <c r="CV346" s="142">
        <f t="shared" si="83"/>
        <v>583333.33333333326</v>
      </c>
      <c r="CW346" s="143">
        <f t="shared" si="83"/>
        <v>583333.33333333326</v>
      </c>
      <c r="CX346" s="314">
        <f t="shared" si="83"/>
        <v>583333.33333333326</v>
      </c>
      <c r="CY346" s="317">
        <f t="shared" ref="CY346:DI346" si="84">+SUM(CY347:CY349)</f>
        <v>583333.33333333326</v>
      </c>
      <c r="CZ346" s="317">
        <f t="shared" si="84"/>
        <v>583333.33333333326</v>
      </c>
      <c r="DA346" s="317">
        <f t="shared" si="84"/>
        <v>583333.33333333326</v>
      </c>
      <c r="DB346" s="317">
        <f t="shared" si="84"/>
        <v>583333.33333333326</v>
      </c>
      <c r="DC346" s="317">
        <f t="shared" si="84"/>
        <v>583333.33333333326</v>
      </c>
      <c r="DD346" s="317">
        <f t="shared" si="84"/>
        <v>583333.33333333326</v>
      </c>
      <c r="DE346" s="317">
        <f t="shared" si="84"/>
        <v>583333.33333333326</v>
      </c>
      <c r="DF346" s="317">
        <f t="shared" si="84"/>
        <v>583333.33333333326</v>
      </c>
      <c r="DG346" s="317">
        <f t="shared" si="84"/>
        <v>583333.33333333326</v>
      </c>
      <c r="DH346" s="317">
        <f t="shared" si="84"/>
        <v>583333.33333333326</v>
      </c>
      <c r="DI346" s="315">
        <f t="shared" si="84"/>
        <v>583333.33333333326</v>
      </c>
      <c r="DJ346" s="141">
        <f>+SUM(DJ347:DJ349)</f>
        <v>618333.33333333326</v>
      </c>
      <c r="DK346" s="142">
        <f t="shared" ref="DK346:DU346" si="85">+SUM(DK347:DK349)</f>
        <v>618333.33333333326</v>
      </c>
      <c r="DL346" s="142">
        <f t="shared" si="85"/>
        <v>618333.33333333326</v>
      </c>
      <c r="DM346" s="142">
        <f t="shared" si="85"/>
        <v>618333.33333333326</v>
      </c>
      <c r="DN346" s="142">
        <f t="shared" si="85"/>
        <v>618333.33333333326</v>
      </c>
      <c r="DO346" s="142">
        <f t="shared" si="85"/>
        <v>618333.33333333326</v>
      </c>
      <c r="DP346" s="142">
        <f t="shared" si="85"/>
        <v>618333.33333333326</v>
      </c>
      <c r="DQ346" s="142">
        <f t="shared" si="85"/>
        <v>618333.33333333326</v>
      </c>
      <c r="DR346" s="142">
        <f t="shared" si="85"/>
        <v>618333.33333333326</v>
      </c>
      <c r="DS346" s="142">
        <f t="shared" si="85"/>
        <v>618333.33333333326</v>
      </c>
      <c r="DT346" s="142">
        <f t="shared" si="85"/>
        <v>618333.33333333326</v>
      </c>
      <c r="DU346" s="143">
        <f t="shared" si="85"/>
        <v>618333.33333333326</v>
      </c>
      <c r="DV346" s="347">
        <v>663871.66666666663</v>
      </c>
      <c r="DW346" s="347">
        <v>663871.66666666663</v>
      </c>
      <c r="DX346" s="347">
        <v>663871.66666666663</v>
      </c>
      <c r="DY346" s="347">
        <v>663871.66666666663</v>
      </c>
      <c r="DZ346" s="347">
        <v>663871.66666666663</v>
      </c>
      <c r="EA346" s="347">
        <v>663871.66666666663</v>
      </c>
      <c r="EB346" s="347">
        <v>663871.66666666663</v>
      </c>
      <c r="EC346" s="347">
        <v>663871.66666666663</v>
      </c>
      <c r="ED346" s="347">
        <v>663871.66666666663</v>
      </c>
      <c r="EE346" s="347">
        <v>663871.66666666663</v>
      </c>
      <c r="EF346" s="347">
        <v>663871.66666666663</v>
      </c>
      <c r="EG346" s="347">
        <v>663871.66666666663</v>
      </c>
      <c r="EH346" s="347">
        <v>710416.66666666663</v>
      </c>
      <c r="EI346" s="347">
        <v>710416.66666666663</v>
      </c>
      <c r="EJ346" s="347">
        <v>710416.66666666663</v>
      </c>
      <c r="EK346" s="347">
        <v>710416.66666666663</v>
      </c>
      <c r="EL346" s="347">
        <v>710416.66666666663</v>
      </c>
      <c r="EM346" s="347">
        <v>710416.66666666663</v>
      </c>
      <c r="EN346" s="347">
        <v>710416.66666666663</v>
      </c>
      <c r="EO346" s="347">
        <v>710416.66666666663</v>
      </c>
      <c r="EP346" s="347">
        <v>710416.66666666663</v>
      </c>
      <c r="EQ346" s="347">
        <v>710416.66666666663</v>
      </c>
      <c r="ER346" s="347">
        <v>710416.66666666663</v>
      </c>
      <c r="ES346" s="347">
        <v>710416.66666666663</v>
      </c>
      <c r="ET346" s="403">
        <v>752083.33333333337</v>
      </c>
      <c r="EU346" s="403">
        <v>752083.33333333337</v>
      </c>
      <c r="EV346" s="403">
        <v>752083.33333333337</v>
      </c>
      <c r="EW346" s="403">
        <v>752083.33333333337</v>
      </c>
      <c r="EX346" s="403">
        <v>752083.33333333337</v>
      </c>
      <c r="EY346" s="403">
        <v>752083.33333333337</v>
      </c>
      <c r="EZ346" s="403">
        <v>752083.33333333337</v>
      </c>
      <c r="FA346" s="403">
        <v>752083.33333333337</v>
      </c>
      <c r="FB346" s="403">
        <v>2039583.333333334</v>
      </c>
      <c r="FC346" s="403">
        <v>2039583.333333334</v>
      </c>
      <c r="FD346" s="403">
        <v>2039583.333333334</v>
      </c>
      <c r="FE346" s="403">
        <v>2039583.333333334</v>
      </c>
      <c r="FF346" s="403">
        <v>885416.75</v>
      </c>
      <c r="FG346" s="403">
        <v>885416.75</v>
      </c>
      <c r="FH346" s="403">
        <v>885416.75</v>
      </c>
      <c r="FI346" s="403">
        <v>885416.75</v>
      </c>
      <c r="FJ346" s="403">
        <v>885416.75</v>
      </c>
      <c r="FK346" s="403">
        <v>885416.75</v>
      </c>
      <c r="FL346" s="403">
        <v>885416.75</v>
      </c>
      <c r="FM346" s="403">
        <v>885416.75</v>
      </c>
      <c r="FN346" s="403">
        <v>885416.75</v>
      </c>
      <c r="FO346" s="403">
        <v>885416.75</v>
      </c>
      <c r="FP346" s="403">
        <v>885416.75</v>
      </c>
      <c r="FQ346" s="403">
        <v>885416.75</v>
      </c>
      <c r="FR346" s="403">
        <v>10625001</v>
      </c>
    </row>
    <row r="347" spans="1:174">
      <c r="D347" s="74" t="str">
        <f t="shared" si="73"/>
        <v>4251p</v>
      </c>
      <c r="E347" s="78" t="s">
        <v>284</v>
      </c>
      <c r="F347" s="104"/>
      <c r="G347" s="105"/>
      <c r="H347" s="105"/>
      <c r="I347" s="105"/>
      <c r="J347" s="105"/>
      <c r="K347" s="105"/>
      <c r="L347" s="105"/>
      <c r="M347" s="105"/>
      <c r="N347" s="105"/>
      <c r="O347" s="105"/>
      <c r="P347" s="105"/>
      <c r="Q347" s="106"/>
      <c r="R347" s="104"/>
      <c r="S347" s="105"/>
      <c r="T347" s="105"/>
      <c r="U347" s="105"/>
      <c r="V347" s="105"/>
      <c r="W347" s="105"/>
      <c r="X347" s="105"/>
      <c r="Y347" s="105"/>
      <c r="Z347" s="105"/>
      <c r="AA347" s="105"/>
      <c r="AB347" s="105"/>
      <c r="AC347" s="106"/>
      <c r="AD347" s="104"/>
      <c r="AE347" s="105"/>
      <c r="AF347" s="105"/>
      <c r="AG347" s="105"/>
      <c r="AH347" s="105"/>
      <c r="AI347" s="105"/>
      <c r="AJ347" s="105"/>
      <c r="AK347" s="105"/>
      <c r="AL347" s="105"/>
      <c r="AM347" s="105"/>
      <c r="AN347" s="105"/>
      <c r="AO347" s="106"/>
      <c r="AP347" s="104"/>
      <c r="AQ347" s="105"/>
      <c r="AR347" s="105"/>
      <c r="AS347" s="105"/>
      <c r="AT347" s="105"/>
      <c r="AU347" s="105"/>
      <c r="AV347" s="105"/>
      <c r="AW347" s="105"/>
      <c r="AX347" s="105"/>
      <c r="AY347" s="105"/>
      <c r="AZ347" s="105"/>
      <c r="BA347" s="106"/>
      <c r="BB347" s="104"/>
      <c r="BC347" s="105"/>
      <c r="BD347" s="105"/>
      <c r="BE347" s="105"/>
      <c r="BF347" s="105"/>
      <c r="BG347" s="105"/>
      <c r="BH347" s="105"/>
      <c r="BI347" s="105"/>
      <c r="BJ347" s="105"/>
      <c r="BK347" s="105"/>
      <c r="BL347" s="105"/>
      <c r="BM347" s="106"/>
      <c r="BN347" s="104"/>
      <c r="BO347" s="105"/>
      <c r="BP347" s="105"/>
      <c r="BQ347" s="105"/>
      <c r="BR347" s="105"/>
      <c r="BS347" s="105"/>
      <c r="BT347" s="105"/>
      <c r="BU347" s="105"/>
      <c r="BV347" s="105"/>
      <c r="BW347" s="105"/>
      <c r="BX347" s="105"/>
      <c r="BY347" s="106"/>
      <c r="BZ347" s="104"/>
      <c r="CA347" s="105"/>
      <c r="CB347" s="105"/>
      <c r="CC347" s="105"/>
      <c r="CD347" s="105"/>
      <c r="CE347" s="105"/>
      <c r="CF347" s="105"/>
      <c r="CG347" s="105"/>
      <c r="CH347" s="105"/>
      <c r="CI347" s="105"/>
      <c r="CJ347" s="105"/>
      <c r="CK347" s="105"/>
      <c r="CL347" s="104">
        <v>108333.33333333333</v>
      </c>
      <c r="CM347" s="105">
        <v>108333.33333333333</v>
      </c>
      <c r="CN347" s="105">
        <v>108333.33333333333</v>
      </c>
      <c r="CO347" s="105">
        <v>108333.33333333333</v>
      </c>
      <c r="CP347" s="105">
        <v>108333.33333333333</v>
      </c>
      <c r="CQ347" s="105">
        <v>108333.33333333333</v>
      </c>
      <c r="CR347" s="105">
        <v>108333.33333333333</v>
      </c>
      <c r="CS347" s="105">
        <v>108333.33333333333</v>
      </c>
      <c r="CT347" s="105">
        <v>108333.33333333333</v>
      </c>
      <c r="CU347" s="105">
        <v>108333.33333333333</v>
      </c>
      <c r="CV347" s="105">
        <v>108333.33333333333</v>
      </c>
      <c r="CW347" s="106">
        <v>108333.33333333333</v>
      </c>
      <c r="CX347" s="313">
        <v>108333.33333333333</v>
      </c>
      <c r="CY347" s="316">
        <v>108333.33333333333</v>
      </c>
      <c r="CZ347" s="316">
        <v>108333.33333333333</v>
      </c>
      <c r="DA347" s="316">
        <v>108333.33333333333</v>
      </c>
      <c r="DB347" s="316">
        <v>108333.33333333333</v>
      </c>
      <c r="DC347" s="316">
        <v>108333.33333333333</v>
      </c>
      <c r="DD347" s="316">
        <v>108333.33333333333</v>
      </c>
      <c r="DE347" s="316">
        <v>108333.33333333333</v>
      </c>
      <c r="DF347" s="316">
        <v>108333.33333333333</v>
      </c>
      <c r="DG347" s="316">
        <v>108333.33333333333</v>
      </c>
      <c r="DH347" s="316">
        <v>108333.33333333333</v>
      </c>
      <c r="DI347" s="312">
        <v>108333.33333333333</v>
      </c>
      <c r="DJ347" s="104">
        <v>114166.66666666667</v>
      </c>
      <c r="DK347" s="105">
        <v>114166.66666666667</v>
      </c>
      <c r="DL347" s="105">
        <v>114166.66666666667</v>
      </c>
      <c r="DM347" s="105">
        <v>114166.66666666667</v>
      </c>
      <c r="DN347" s="105">
        <v>114166.66666666667</v>
      </c>
      <c r="DO347" s="105">
        <v>114166.66666666667</v>
      </c>
      <c r="DP347" s="105">
        <v>114166.66666666667</v>
      </c>
      <c r="DQ347" s="105">
        <v>114166.66666666667</v>
      </c>
      <c r="DR347" s="105">
        <v>114166.66666666667</v>
      </c>
      <c r="DS347" s="105">
        <v>114166.66666666667</v>
      </c>
      <c r="DT347" s="105">
        <v>114166.66666666667</v>
      </c>
      <c r="DU347" s="106">
        <v>114166.66666666667</v>
      </c>
      <c r="DV347" s="339"/>
      <c r="DW347" s="339"/>
      <c r="DX347" s="339"/>
      <c r="DY347" s="339"/>
      <c r="DZ347" s="339"/>
      <c r="EA347" s="339"/>
      <c r="EB347" s="339"/>
      <c r="EC347" s="339"/>
      <c r="ED347" s="339"/>
      <c r="EE347" s="339"/>
      <c r="EF347" s="339"/>
      <c r="EG347" s="339"/>
      <c r="EH347" s="339"/>
      <c r="EI347" s="337"/>
      <c r="EJ347" s="337"/>
      <c r="EK347" s="337"/>
      <c r="EL347" s="337"/>
      <c r="EM347" s="337"/>
      <c r="EN347" s="337"/>
      <c r="EO347" s="337"/>
      <c r="EP347" s="337"/>
      <c r="EQ347" s="337"/>
      <c r="ER347" s="337"/>
      <c r="ES347" s="337"/>
    </row>
    <row r="348" spans="1:174" ht="30">
      <c r="D348" s="74" t="str">
        <f t="shared" si="73"/>
        <v>4252p</v>
      </c>
      <c r="E348" s="78" t="s">
        <v>286</v>
      </c>
      <c r="F348" s="104"/>
      <c r="G348" s="105"/>
      <c r="H348" s="105"/>
      <c r="I348" s="105"/>
      <c r="J348" s="105"/>
      <c r="K348" s="105"/>
      <c r="L348" s="105"/>
      <c r="M348" s="105"/>
      <c r="N348" s="105"/>
      <c r="O348" s="105"/>
      <c r="P348" s="105"/>
      <c r="Q348" s="106"/>
      <c r="R348" s="104"/>
      <c r="S348" s="105"/>
      <c r="T348" s="105"/>
      <c r="U348" s="105"/>
      <c r="V348" s="105"/>
      <c r="W348" s="105"/>
      <c r="X348" s="105"/>
      <c r="Y348" s="105"/>
      <c r="Z348" s="105"/>
      <c r="AA348" s="105"/>
      <c r="AB348" s="105"/>
      <c r="AC348" s="106"/>
      <c r="AD348" s="104"/>
      <c r="AE348" s="105"/>
      <c r="AF348" s="105"/>
      <c r="AG348" s="105"/>
      <c r="AH348" s="105"/>
      <c r="AI348" s="105"/>
      <c r="AJ348" s="105"/>
      <c r="AK348" s="105"/>
      <c r="AL348" s="105"/>
      <c r="AM348" s="105"/>
      <c r="AN348" s="105"/>
      <c r="AO348" s="106"/>
      <c r="AP348" s="104"/>
      <c r="AQ348" s="105"/>
      <c r="AR348" s="105"/>
      <c r="AS348" s="105"/>
      <c r="AT348" s="105"/>
      <c r="AU348" s="105"/>
      <c r="AV348" s="105"/>
      <c r="AW348" s="105"/>
      <c r="AX348" s="105"/>
      <c r="AY348" s="105"/>
      <c r="AZ348" s="105"/>
      <c r="BA348" s="106"/>
      <c r="BB348" s="104"/>
      <c r="BC348" s="105"/>
      <c r="BD348" s="105"/>
      <c r="BE348" s="105"/>
      <c r="BF348" s="105"/>
      <c r="BG348" s="105"/>
      <c r="BH348" s="105"/>
      <c r="BI348" s="105"/>
      <c r="BJ348" s="105"/>
      <c r="BK348" s="105"/>
      <c r="BL348" s="105"/>
      <c r="BM348" s="106"/>
      <c r="BN348" s="104"/>
      <c r="BO348" s="105"/>
      <c r="BP348" s="105"/>
      <c r="BQ348" s="105"/>
      <c r="BR348" s="105"/>
      <c r="BS348" s="105"/>
      <c r="BT348" s="105"/>
      <c r="BU348" s="105"/>
      <c r="BV348" s="105"/>
      <c r="BW348" s="105"/>
      <c r="BX348" s="105"/>
      <c r="BY348" s="106"/>
      <c r="BZ348" s="104"/>
      <c r="CA348" s="105"/>
      <c r="CB348" s="105"/>
      <c r="CC348" s="105"/>
      <c r="CD348" s="105"/>
      <c r="CE348" s="105"/>
      <c r="CF348" s="105"/>
      <c r="CG348" s="105"/>
      <c r="CH348" s="105"/>
      <c r="CI348" s="105"/>
      <c r="CJ348" s="105"/>
      <c r="CK348" s="105"/>
      <c r="CL348" s="104">
        <v>193750</v>
      </c>
      <c r="CM348" s="105">
        <v>193750</v>
      </c>
      <c r="CN348" s="105">
        <v>193750</v>
      </c>
      <c r="CO348" s="105">
        <v>193750</v>
      </c>
      <c r="CP348" s="105">
        <v>193750</v>
      </c>
      <c r="CQ348" s="105">
        <v>193750</v>
      </c>
      <c r="CR348" s="105">
        <v>193750</v>
      </c>
      <c r="CS348" s="105">
        <v>193750</v>
      </c>
      <c r="CT348" s="105">
        <v>193750</v>
      </c>
      <c r="CU348" s="105">
        <v>193750</v>
      </c>
      <c r="CV348" s="105">
        <v>193750</v>
      </c>
      <c r="CW348" s="106">
        <v>193750</v>
      </c>
      <c r="CX348" s="313">
        <v>193750</v>
      </c>
      <c r="CY348" s="316">
        <v>193750</v>
      </c>
      <c r="CZ348" s="316">
        <v>193750</v>
      </c>
      <c r="DA348" s="316">
        <v>193750</v>
      </c>
      <c r="DB348" s="316">
        <v>193750</v>
      </c>
      <c r="DC348" s="316">
        <v>193750</v>
      </c>
      <c r="DD348" s="316">
        <v>193750</v>
      </c>
      <c r="DE348" s="316">
        <v>193750</v>
      </c>
      <c r="DF348" s="316">
        <v>193750</v>
      </c>
      <c r="DG348" s="316">
        <v>193750</v>
      </c>
      <c r="DH348" s="316">
        <v>193750</v>
      </c>
      <c r="DI348" s="312">
        <v>193750</v>
      </c>
      <c r="DJ348" s="104">
        <v>202083.33333333334</v>
      </c>
      <c r="DK348" s="105">
        <v>202083.33333333334</v>
      </c>
      <c r="DL348" s="105">
        <v>202083.33333333334</v>
      </c>
      <c r="DM348" s="105">
        <v>202083.33333333334</v>
      </c>
      <c r="DN348" s="105">
        <v>202083.33333333334</v>
      </c>
      <c r="DO348" s="105">
        <v>202083.33333333334</v>
      </c>
      <c r="DP348" s="105">
        <v>202083.33333333334</v>
      </c>
      <c r="DQ348" s="105">
        <v>202083.33333333334</v>
      </c>
      <c r="DR348" s="105">
        <v>202083.33333333334</v>
      </c>
      <c r="DS348" s="105">
        <v>202083.33333333334</v>
      </c>
      <c r="DT348" s="105">
        <v>202083.33333333334</v>
      </c>
      <c r="DU348" s="106">
        <v>202083.33333333334</v>
      </c>
      <c r="DV348" s="339"/>
      <c r="DW348" s="339"/>
      <c r="DX348" s="339"/>
      <c r="DY348" s="339"/>
      <c r="DZ348" s="339"/>
      <c r="EA348" s="339"/>
      <c r="EB348" s="339"/>
      <c r="EC348" s="339"/>
      <c r="ED348" s="339"/>
      <c r="EE348" s="339"/>
      <c r="EF348" s="339"/>
      <c r="EG348" s="339"/>
      <c r="EH348" s="339"/>
      <c r="EI348" s="337"/>
      <c r="EJ348" s="337"/>
      <c r="EK348" s="337"/>
      <c r="EL348" s="337"/>
      <c r="EM348" s="337"/>
      <c r="EN348" s="337"/>
      <c r="EO348" s="337"/>
      <c r="EP348" s="337"/>
      <c r="EQ348" s="337"/>
      <c r="ER348" s="337"/>
      <c r="ES348" s="337"/>
    </row>
    <row r="349" spans="1:174" ht="30">
      <c r="D349" s="74" t="str">
        <f t="shared" si="73"/>
        <v>4253p</v>
      </c>
      <c r="E349" s="78" t="s">
        <v>288</v>
      </c>
      <c r="F349" s="104"/>
      <c r="G349" s="105"/>
      <c r="H349" s="105"/>
      <c r="I349" s="105"/>
      <c r="J349" s="105"/>
      <c r="K349" s="105"/>
      <c r="L349" s="105"/>
      <c r="M349" s="105"/>
      <c r="N349" s="105"/>
      <c r="O349" s="105"/>
      <c r="P349" s="105"/>
      <c r="Q349" s="106"/>
      <c r="R349" s="104"/>
      <c r="S349" s="105"/>
      <c r="T349" s="105"/>
      <c r="U349" s="105"/>
      <c r="V349" s="105"/>
      <c r="W349" s="105"/>
      <c r="X349" s="105"/>
      <c r="Y349" s="105"/>
      <c r="Z349" s="105"/>
      <c r="AA349" s="105"/>
      <c r="AB349" s="105"/>
      <c r="AC349" s="106"/>
      <c r="AD349" s="104"/>
      <c r="AE349" s="105"/>
      <c r="AF349" s="105"/>
      <c r="AG349" s="105"/>
      <c r="AH349" s="105"/>
      <c r="AI349" s="105"/>
      <c r="AJ349" s="105"/>
      <c r="AK349" s="105"/>
      <c r="AL349" s="105"/>
      <c r="AM349" s="105"/>
      <c r="AN349" s="105"/>
      <c r="AO349" s="106"/>
      <c r="AP349" s="104"/>
      <c r="AQ349" s="105"/>
      <c r="AR349" s="105"/>
      <c r="AS349" s="105"/>
      <c r="AT349" s="105"/>
      <c r="AU349" s="105"/>
      <c r="AV349" s="105"/>
      <c r="AW349" s="105"/>
      <c r="AX349" s="105"/>
      <c r="AY349" s="105"/>
      <c r="AZ349" s="105"/>
      <c r="BA349" s="106"/>
      <c r="BB349" s="104"/>
      <c r="BC349" s="105"/>
      <c r="BD349" s="105"/>
      <c r="BE349" s="105"/>
      <c r="BF349" s="105"/>
      <c r="BG349" s="105"/>
      <c r="BH349" s="105"/>
      <c r="BI349" s="105"/>
      <c r="BJ349" s="105"/>
      <c r="BK349" s="105"/>
      <c r="BL349" s="105"/>
      <c r="BM349" s="106"/>
      <c r="BN349" s="104"/>
      <c r="BO349" s="105"/>
      <c r="BP349" s="105"/>
      <c r="BQ349" s="105"/>
      <c r="BR349" s="105"/>
      <c r="BS349" s="105"/>
      <c r="BT349" s="105"/>
      <c r="BU349" s="105"/>
      <c r="BV349" s="105"/>
      <c r="BW349" s="105"/>
      <c r="BX349" s="105"/>
      <c r="BY349" s="106"/>
      <c r="BZ349" s="104"/>
      <c r="CA349" s="105"/>
      <c r="CB349" s="105"/>
      <c r="CC349" s="105"/>
      <c r="CD349" s="105"/>
      <c r="CE349" s="105"/>
      <c r="CF349" s="105"/>
      <c r="CG349" s="105"/>
      <c r="CH349" s="105"/>
      <c r="CI349" s="105"/>
      <c r="CJ349" s="105"/>
      <c r="CK349" s="105"/>
      <c r="CL349" s="104">
        <v>281250</v>
      </c>
      <c r="CM349" s="105">
        <v>281250</v>
      </c>
      <c r="CN349" s="105">
        <v>281250</v>
      </c>
      <c r="CO349" s="105">
        <v>281250</v>
      </c>
      <c r="CP349" s="105">
        <v>281250</v>
      </c>
      <c r="CQ349" s="105">
        <v>281250</v>
      </c>
      <c r="CR349" s="105">
        <v>281250</v>
      </c>
      <c r="CS349" s="105">
        <v>281250</v>
      </c>
      <c r="CT349" s="105">
        <v>281250</v>
      </c>
      <c r="CU349" s="105">
        <v>281250</v>
      </c>
      <c r="CV349" s="105">
        <v>281250</v>
      </c>
      <c r="CW349" s="106">
        <v>281250</v>
      </c>
      <c r="CX349" s="313">
        <v>281250</v>
      </c>
      <c r="CY349" s="316">
        <v>281250</v>
      </c>
      <c r="CZ349" s="316">
        <v>281250</v>
      </c>
      <c r="DA349" s="316">
        <v>281250</v>
      </c>
      <c r="DB349" s="316">
        <v>281250</v>
      </c>
      <c r="DC349" s="316">
        <v>281250</v>
      </c>
      <c r="DD349" s="316">
        <v>281250</v>
      </c>
      <c r="DE349" s="316">
        <v>281250</v>
      </c>
      <c r="DF349" s="316">
        <v>281250</v>
      </c>
      <c r="DG349" s="316">
        <v>281250</v>
      </c>
      <c r="DH349" s="316">
        <v>281250</v>
      </c>
      <c r="DI349" s="312">
        <v>281250</v>
      </c>
      <c r="DJ349" s="104">
        <v>302083.33333333331</v>
      </c>
      <c r="DK349" s="105">
        <v>302083.33333333331</v>
      </c>
      <c r="DL349" s="105">
        <v>302083.33333333331</v>
      </c>
      <c r="DM349" s="105">
        <v>302083.33333333331</v>
      </c>
      <c r="DN349" s="105">
        <v>302083.33333333331</v>
      </c>
      <c r="DO349" s="105">
        <v>302083.33333333331</v>
      </c>
      <c r="DP349" s="105">
        <v>302083.33333333331</v>
      </c>
      <c r="DQ349" s="105">
        <v>302083.33333333331</v>
      </c>
      <c r="DR349" s="105">
        <v>302083.33333333331</v>
      </c>
      <c r="DS349" s="105">
        <v>302083.33333333331</v>
      </c>
      <c r="DT349" s="105">
        <v>302083.33333333331</v>
      </c>
      <c r="DU349" s="106">
        <v>302083.33333333331</v>
      </c>
      <c r="DV349" s="339"/>
      <c r="DW349" s="339"/>
      <c r="DX349" s="339"/>
      <c r="DY349" s="339"/>
      <c r="DZ349" s="339"/>
      <c r="EA349" s="339"/>
      <c r="EB349" s="339"/>
      <c r="EC349" s="339"/>
      <c r="ED349" s="339"/>
      <c r="EE349" s="339"/>
      <c r="EF349" s="339"/>
      <c r="EG349" s="339"/>
      <c r="EH349" s="339"/>
      <c r="EI349" s="337"/>
      <c r="EJ349" s="337"/>
      <c r="EK349" s="337"/>
      <c r="EL349" s="337"/>
      <c r="EM349" s="337"/>
      <c r="EN349" s="337"/>
      <c r="EO349" s="337"/>
      <c r="EP349" s="337"/>
      <c r="EQ349" s="337"/>
      <c r="ER349" s="337"/>
      <c r="ES349" s="337"/>
      <c r="FF349" s="306"/>
    </row>
    <row r="350" spans="1:174" s="9" customFormat="1" ht="45">
      <c r="A350" s="139" t="s">
        <v>96</v>
      </c>
      <c r="B350" s="139">
        <v>43</v>
      </c>
      <c r="C350" s="139"/>
      <c r="D350" s="139" t="str">
        <f t="shared" si="73"/>
        <v>43p</v>
      </c>
      <c r="E350" s="140" t="s">
        <v>290</v>
      </c>
      <c r="F350" s="141"/>
      <c r="G350" s="142"/>
      <c r="H350" s="142"/>
      <c r="I350" s="142"/>
      <c r="J350" s="142"/>
      <c r="K350" s="142"/>
      <c r="L350" s="142"/>
      <c r="M350" s="142"/>
      <c r="N350" s="142"/>
      <c r="O350" s="142"/>
      <c r="P350" s="142"/>
      <c r="Q350" s="143"/>
      <c r="R350" s="141"/>
      <c r="S350" s="142"/>
      <c r="T350" s="142"/>
      <c r="U350" s="142"/>
      <c r="V350" s="142"/>
      <c r="W350" s="142"/>
      <c r="X350" s="142"/>
      <c r="Y350" s="142"/>
      <c r="Z350" s="142"/>
      <c r="AA350" s="142"/>
      <c r="AB350" s="142"/>
      <c r="AC350" s="143"/>
      <c r="AD350" s="141"/>
      <c r="AE350" s="142"/>
      <c r="AF350" s="142"/>
      <c r="AG350" s="142"/>
      <c r="AH350" s="142"/>
      <c r="AI350" s="142"/>
      <c r="AJ350" s="142"/>
      <c r="AK350" s="142"/>
      <c r="AL350" s="142"/>
      <c r="AM350" s="142"/>
      <c r="AN350" s="142"/>
      <c r="AO350" s="143"/>
      <c r="AP350" s="141"/>
      <c r="AQ350" s="142"/>
      <c r="AR350" s="142"/>
      <c r="AS350" s="142"/>
      <c r="AT350" s="142"/>
      <c r="AU350" s="142"/>
      <c r="AV350" s="142"/>
      <c r="AW350" s="142"/>
      <c r="AX350" s="142"/>
      <c r="AY350" s="142"/>
      <c r="AZ350" s="142"/>
      <c r="BA350" s="143"/>
      <c r="BB350" s="141"/>
      <c r="BC350" s="142"/>
      <c r="BD350" s="142"/>
      <c r="BE350" s="142"/>
      <c r="BF350" s="142"/>
      <c r="BG350" s="142"/>
      <c r="BH350" s="142"/>
      <c r="BI350" s="142"/>
      <c r="BJ350" s="142"/>
      <c r="BK350" s="142"/>
      <c r="BL350" s="142"/>
      <c r="BM350" s="143"/>
      <c r="BN350" s="141"/>
      <c r="BO350" s="142"/>
      <c r="BP350" s="142"/>
      <c r="BQ350" s="142"/>
      <c r="BR350" s="142"/>
      <c r="BS350" s="142"/>
      <c r="BT350" s="142"/>
      <c r="BU350" s="142"/>
      <c r="BV350" s="142"/>
      <c r="BW350" s="142"/>
      <c r="BX350" s="142"/>
      <c r="BY350" s="143"/>
      <c r="BZ350" s="141"/>
      <c r="CA350" s="142"/>
      <c r="CB350" s="142"/>
      <c r="CC350" s="142"/>
      <c r="CD350" s="142"/>
      <c r="CE350" s="142"/>
      <c r="CF350" s="142"/>
      <c r="CG350" s="142"/>
      <c r="CH350" s="142"/>
      <c r="CI350" s="142"/>
      <c r="CJ350" s="142"/>
      <c r="CK350" s="142"/>
      <c r="CL350" s="141">
        <f t="shared" ref="CL350:CX350" si="86">+CL351+CL361</f>
        <v>7656724.8525</v>
      </c>
      <c r="CM350" s="142">
        <f t="shared" si="86"/>
        <v>7656724.8525</v>
      </c>
      <c r="CN350" s="142">
        <f t="shared" si="86"/>
        <v>7656724.8525</v>
      </c>
      <c r="CO350" s="142">
        <f t="shared" si="86"/>
        <v>7656724.8525</v>
      </c>
      <c r="CP350" s="142">
        <f t="shared" si="86"/>
        <v>7656724.8525</v>
      </c>
      <c r="CQ350" s="142">
        <f t="shared" si="86"/>
        <v>7656724.8525</v>
      </c>
      <c r="CR350" s="142">
        <f t="shared" si="86"/>
        <v>7656724.8525</v>
      </c>
      <c r="CS350" s="142">
        <f t="shared" si="86"/>
        <v>7656724.8525</v>
      </c>
      <c r="CT350" s="142">
        <f t="shared" si="86"/>
        <v>7656724.8525</v>
      </c>
      <c r="CU350" s="142">
        <f t="shared" si="86"/>
        <v>7656724.8525</v>
      </c>
      <c r="CV350" s="142">
        <f t="shared" si="86"/>
        <v>7656724.8525</v>
      </c>
      <c r="CW350" s="143">
        <f t="shared" si="86"/>
        <v>7656724.8525</v>
      </c>
      <c r="CX350" s="314">
        <f t="shared" si="86"/>
        <v>8288399.6951821186</v>
      </c>
      <c r="CY350" s="317">
        <f t="shared" ref="CY350:DH350" si="87">+CY351+CY361</f>
        <v>8288399.6951821186</v>
      </c>
      <c r="CZ350" s="317">
        <f t="shared" si="87"/>
        <v>8288399.6951821186</v>
      </c>
      <c r="DA350" s="317">
        <f t="shared" si="87"/>
        <v>8288399.6951821186</v>
      </c>
      <c r="DB350" s="317">
        <f t="shared" si="87"/>
        <v>8288399.6951821186</v>
      </c>
      <c r="DC350" s="317">
        <f t="shared" si="87"/>
        <v>8288399.6951821186</v>
      </c>
      <c r="DD350" s="317">
        <f t="shared" si="87"/>
        <v>8288399.6951821186</v>
      </c>
      <c r="DE350" s="317">
        <f t="shared" si="87"/>
        <v>8288399.6951821186</v>
      </c>
      <c r="DF350" s="317">
        <f t="shared" si="87"/>
        <v>8288399.6951821186</v>
      </c>
      <c r="DG350" s="317">
        <f t="shared" si="87"/>
        <v>8288399.6951821186</v>
      </c>
      <c r="DH350" s="317">
        <f t="shared" si="87"/>
        <v>8288399.6951821186</v>
      </c>
      <c r="DI350" s="315">
        <f>+DI351+DI361</f>
        <v>8287650.975182116</v>
      </c>
      <c r="DJ350" s="141">
        <f>+DJ351+DJ361</f>
        <v>10691224.718333334</v>
      </c>
      <c r="DK350" s="142">
        <f t="shared" ref="DK350:DU350" si="88">+DK351+DK361</f>
        <v>10691224.718333334</v>
      </c>
      <c r="DL350" s="142">
        <f t="shared" si="88"/>
        <v>10691224.718333334</v>
      </c>
      <c r="DM350" s="142">
        <f t="shared" si="88"/>
        <v>10691224.718333334</v>
      </c>
      <c r="DN350" s="142">
        <f t="shared" si="88"/>
        <v>10691224.718333334</v>
      </c>
      <c r="DO350" s="142">
        <f t="shared" si="88"/>
        <v>10691224.718333334</v>
      </c>
      <c r="DP350" s="142">
        <f t="shared" si="88"/>
        <v>10691224.718333334</v>
      </c>
      <c r="DQ350" s="142">
        <f t="shared" si="88"/>
        <v>10691224.718333334</v>
      </c>
      <c r="DR350" s="142">
        <f t="shared" si="88"/>
        <v>10691224.718333334</v>
      </c>
      <c r="DS350" s="142">
        <f t="shared" si="88"/>
        <v>10691224.718333334</v>
      </c>
      <c r="DT350" s="142">
        <f t="shared" si="88"/>
        <v>10691224.718333334</v>
      </c>
      <c r="DU350" s="143">
        <f t="shared" si="88"/>
        <v>10691224.718333334</v>
      </c>
      <c r="DV350" s="347">
        <v>12196628.3375</v>
      </c>
      <c r="DW350" s="347">
        <v>12196628.3375</v>
      </c>
      <c r="DX350" s="347">
        <v>12196628.3375</v>
      </c>
      <c r="DY350" s="347">
        <v>12196628.3375</v>
      </c>
      <c r="DZ350" s="347">
        <v>12196628.3375</v>
      </c>
      <c r="EA350" s="347">
        <v>12196628.3375</v>
      </c>
      <c r="EB350" s="347">
        <v>12196628.3375</v>
      </c>
      <c r="EC350" s="347">
        <v>12196628.3375</v>
      </c>
      <c r="ED350" s="347">
        <v>12196628.3375</v>
      </c>
      <c r="EE350" s="347">
        <v>12196628.3375</v>
      </c>
      <c r="EF350" s="347">
        <v>12196628.3375</v>
      </c>
      <c r="EG350" s="347">
        <v>12196628.3375</v>
      </c>
      <c r="EH350" s="347">
        <v>13641275.691666668</v>
      </c>
      <c r="EI350" s="347">
        <v>13641275.691666668</v>
      </c>
      <c r="EJ350" s="347">
        <v>13641275.691666668</v>
      </c>
      <c r="EK350" s="347">
        <v>13641275.691666668</v>
      </c>
      <c r="EL350" s="347">
        <v>13641275.691666668</v>
      </c>
      <c r="EM350" s="347">
        <v>13641275.691666668</v>
      </c>
      <c r="EN350" s="347">
        <v>13641275.691666668</v>
      </c>
      <c r="EO350" s="347">
        <v>13641275.691666668</v>
      </c>
      <c r="EP350" s="347">
        <v>13641275.691666668</v>
      </c>
      <c r="EQ350" s="347">
        <v>13641275.691666668</v>
      </c>
      <c r="ER350" s="347">
        <v>13641275.691666668</v>
      </c>
      <c r="ES350" s="347">
        <v>13641275.691666668</v>
      </c>
      <c r="ET350" s="403">
        <v>15295211.558333334</v>
      </c>
      <c r="EU350" s="403">
        <v>15295211.558333334</v>
      </c>
      <c r="EV350" s="403">
        <v>15295211.558333334</v>
      </c>
      <c r="EW350" s="403">
        <v>18161878.224999998</v>
      </c>
      <c r="EX350" s="403">
        <v>18161878.224999998</v>
      </c>
      <c r="EY350" s="403">
        <v>18161878.224999998</v>
      </c>
      <c r="EZ350" s="403">
        <v>15295211.558333334</v>
      </c>
      <c r="FA350" s="403">
        <v>15295211.558333334</v>
      </c>
      <c r="FB350" s="403">
        <v>18930636.555833336</v>
      </c>
      <c r="FC350" s="403">
        <v>18930636.555833336</v>
      </c>
      <c r="FD350" s="403">
        <v>18930636.555833336</v>
      </c>
      <c r="FE350" s="403">
        <v>18930636.555833336</v>
      </c>
      <c r="FF350" s="403">
        <v>20338750.958333332</v>
      </c>
      <c r="FG350" s="403">
        <v>22018439.158333331</v>
      </c>
      <c r="FH350" s="403">
        <v>17975691.918333333</v>
      </c>
      <c r="FI350" s="403">
        <v>15972358.598333333</v>
      </c>
      <c r="FJ350" s="403">
        <v>15993608.598333333</v>
      </c>
      <c r="FK350" s="403">
        <v>16020602.668333333</v>
      </c>
      <c r="FL350" s="403">
        <v>20840700.928333335</v>
      </c>
      <c r="FM350" s="403">
        <v>15963999.858333332</v>
      </c>
      <c r="FN350" s="403">
        <v>15983999.858333332</v>
      </c>
      <c r="FO350" s="403">
        <v>15915666.518333333</v>
      </c>
      <c r="FP350" s="403">
        <v>15858166.538333332</v>
      </c>
      <c r="FQ350" s="403">
        <v>16016549.358333332</v>
      </c>
      <c r="FR350" s="403">
        <v>208898534.95999995</v>
      </c>
    </row>
    <row r="351" spans="1:174" s="9" customFormat="1" ht="45">
      <c r="A351" s="139" t="s">
        <v>96</v>
      </c>
      <c r="B351" s="139" t="s">
        <v>96</v>
      </c>
      <c r="C351" s="139">
        <v>431</v>
      </c>
      <c r="D351" s="139" t="str">
        <f t="shared" si="73"/>
        <v>431p</v>
      </c>
      <c r="E351" s="140" t="s">
        <v>290</v>
      </c>
      <c r="F351" s="141"/>
      <c r="G351" s="142"/>
      <c r="H351" s="142"/>
      <c r="I351" s="142"/>
      <c r="J351" s="142"/>
      <c r="K351" s="142"/>
      <c r="L351" s="142"/>
      <c r="M351" s="142"/>
      <c r="N351" s="142"/>
      <c r="O351" s="142"/>
      <c r="P351" s="142"/>
      <c r="Q351" s="143"/>
      <c r="R351" s="141"/>
      <c r="S351" s="142"/>
      <c r="T351" s="142"/>
      <c r="U351" s="142"/>
      <c r="V351" s="142"/>
      <c r="W351" s="142"/>
      <c r="X351" s="142"/>
      <c r="Y351" s="142"/>
      <c r="Z351" s="142"/>
      <c r="AA351" s="142"/>
      <c r="AB351" s="142"/>
      <c r="AC351" s="143"/>
      <c r="AD351" s="141"/>
      <c r="AE351" s="142"/>
      <c r="AF351" s="142"/>
      <c r="AG351" s="142"/>
      <c r="AH351" s="142"/>
      <c r="AI351" s="142"/>
      <c r="AJ351" s="142"/>
      <c r="AK351" s="142"/>
      <c r="AL351" s="142"/>
      <c r="AM351" s="142"/>
      <c r="AN351" s="142"/>
      <c r="AO351" s="143"/>
      <c r="AP351" s="141"/>
      <c r="AQ351" s="142"/>
      <c r="AR351" s="142"/>
      <c r="AS351" s="142"/>
      <c r="AT351" s="142"/>
      <c r="AU351" s="142"/>
      <c r="AV351" s="142"/>
      <c r="AW351" s="142"/>
      <c r="AX351" s="142"/>
      <c r="AY351" s="142"/>
      <c r="AZ351" s="142"/>
      <c r="BA351" s="143"/>
      <c r="BB351" s="141"/>
      <c r="BC351" s="142"/>
      <c r="BD351" s="142"/>
      <c r="BE351" s="142"/>
      <c r="BF351" s="142"/>
      <c r="BG351" s="142"/>
      <c r="BH351" s="142"/>
      <c r="BI351" s="142"/>
      <c r="BJ351" s="142"/>
      <c r="BK351" s="142"/>
      <c r="BL351" s="142"/>
      <c r="BM351" s="143"/>
      <c r="BN351" s="141"/>
      <c r="BO351" s="142"/>
      <c r="BP351" s="142"/>
      <c r="BQ351" s="142"/>
      <c r="BR351" s="142"/>
      <c r="BS351" s="142"/>
      <c r="BT351" s="142"/>
      <c r="BU351" s="142"/>
      <c r="BV351" s="142"/>
      <c r="BW351" s="142"/>
      <c r="BX351" s="142"/>
      <c r="BY351" s="143"/>
      <c r="BZ351" s="141"/>
      <c r="CA351" s="142"/>
      <c r="CB351" s="142"/>
      <c r="CC351" s="142"/>
      <c r="CD351" s="142"/>
      <c r="CE351" s="142"/>
      <c r="CF351" s="142"/>
      <c r="CG351" s="142"/>
      <c r="CH351" s="142"/>
      <c r="CI351" s="142"/>
      <c r="CJ351" s="142"/>
      <c r="CK351" s="142"/>
      <c r="CL351" s="141">
        <f t="shared" ref="CL351:CX351" si="89">+SUM(CL352:CL360)</f>
        <v>7635891.519166667</v>
      </c>
      <c r="CM351" s="142">
        <f t="shared" si="89"/>
        <v>7635891.519166667</v>
      </c>
      <c r="CN351" s="142">
        <f t="shared" si="89"/>
        <v>7635891.519166667</v>
      </c>
      <c r="CO351" s="142">
        <f t="shared" si="89"/>
        <v>7635891.519166667</v>
      </c>
      <c r="CP351" s="142">
        <f t="shared" si="89"/>
        <v>7635891.519166667</v>
      </c>
      <c r="CQ351" s="142">
        <f t="shared" si="89"/>
        <v>7635891.519166667</v>
      </c>
      <c r="CR351" s="142">
        <f t="shared" si="89"/>
        <v>7635891.519166667</v>
      </c>
      <c r="CS351" s="142">
        <f t="shared" si="89"/>
        <v>7635891.519166667</v>
      </c>
      <c r="CT351" s="142">
        <f t="shared" si="89"/>
        <v>7635891.519166667</v>
      </c>
      <c r="CU351" s="142">
        <f t="shared" si="89"/>
        <v>7635891.519166667</v>
      </c>
      <c r="CV351" s="142">
        <f t="shared" si="89"/>
        <v>7635891.519166667</v>
      </c>
      <c r="CW351" s="143">
        <f t="shared" si="89"/>
        <v>7635891.519166667</v>
      </c>
      <c r="CX351" s="314">
        <f t="shared" si="89"/>
        <v>8102373.0414896114</v>
      </c>
      <c r="CY351" s="317">
        <f t="shared" ref="CY351:DI351" si="90">+SUM(CY352:CY360)</f>
        <v>8102373.0414896114</v>
      </c>
      <c r="CZ351" s="317">
        <f t="shared" si="90"/>
        <v>8102373.0414896114</v>
      </c>
      <c r="DA351" s="317">
        <f t="shared" si="90"/>
        <v>8102373.0414896114</v>
      </c>
      <c r="DB351" s="317">
        <f t="shared" si="90"/>
        <v>8102373.0414896114</v>
      </c>
      <c r="DC351" s="317">
        <f t="shared" si="90"/>
        <v>8102373.0414896114</v>
      </c>
      <c r="DD351" s="317">
        <f t="shared" si="90"/>
        <v>8102373.0414896114</v>
      </c>
      <c r="DE351" s="317">
        <f t="shared" si="90"/>
        <v>8102373.0414896114</v>
      </c>
      <c r="DF351" s="317">
        <f t="shared" si="90"/>
        <v>8102373.0414896114</v>
      </c>
      <c r="DG351" s="317">
        <f t="shared" si="90"/>
        <v>8102373.0414896114</v>
      </c>
      <c r="DH351" s="317">
        <f t="shared" si="90"/>
        <v>8102373.0414896114</v>
      </c>
      <c r="DI351" s="315">
        <f t="shared" si="90"/>
        <v>8101624.3214896088</v>
      </c>
      <c r="DJ351" s="141">
        <f>+SUM(DJ352:DJ360)</f>
        <v>10655599.718333334</v>
      </c>
      <c r="DK351" s="142">
        <f t="shared" ref="DK351:DU351" si="91">+SUM(DK352:DK360)</f>
        <v>10655599.718333334</v>
      </c>
      <c r="DL351" s="142">
        <f t="shared" si="91"/>
        <v>10655599.718333334</v>
      </c>
      <c r="DM351" s="142">
        <f t="shared" si="91"/>
        <v>10655599.718333334</v>
      </c>
      <c r="DN351" s="142">
        <f t="shared" si="91"/>
        <v>10655599.718333334</v>
      </c>
      <c r="DO351" s="142">
        <f t="shared" si="91"/>
        <v>10655599.718333334</v>
      </c>
      <c r="DP351" s="142">
        <f t="shared" si="91"/>
        <v>10655599.718333334</v>
      </c>
      <c r="DQ351" s="142">
        <f t="shared" si="91"/>
        <v>10655599.718333334</v>
      </c>
      <c r="DR351" s="142">
        <f t="shared" si="91"/>
        <v>10655599.718333334</v>
      </c>
      <c r="DS351" s="142">
        <f t="shared" si="91"/>
        <v>10655599.718333334</v>
      </c>
      <c r="DT351" s="142">
        <f t="shared" si="91"/>
        <v>10655599.718333334</v>
      </c>
      <c r="DU351" s="143">
        <f t="shared" si="91"/>
        <v>10655599.718333334</v>
      </c>
      <c r="DV351" s="347">
        <v>12101836.670833334</v>
      </c>
      <c r="DW351" s="347">
        <v>12101836.670833334</v>
      </c>
      <c r="DX351" s="347">
        <v>12101836.670833334</v>
      </c>
      <c r="DY351" s="347">
        <v>12101836.670833334</v>
      </c>
      <c r="DZ351" s="347">
        <v>12101836.670833334</v>
      </c>
      <c r="EA351" s="347">
        <v>12101836.670833334</v>
      </c>
      <c r="EB351" s="347">
        <v>12101836.670833334</v>
      </c>
      <c r="EC351" s="347">
        <v>12101836.670833334</v>
      </c>
      <c r="ED351" s="347">
        <v>12101836.670833334</v>
      </c>
      <c r="EE351" s="347">
        <v>12101836.670833334</v>
      </c>
      <c r="EF351" s="347">
        <v>12101836.670833334</v>
      </c>
      <c r="EG351" s="347">
        <v>12101836.670833334</v>
      </c>
      <c r="EH351" s="340"/>
      <c r="EI351" s="338"/>
      <c r="EJ351" s="338"/>
      <c r="EK351" s="338"/>
      <c r="EL351" s="338"/>
      <c r="EM351" s="338"/>
      <c r="EN351" s="338"/>
      <c r="EO351" s="338"/>
      <c r="EP351" s="338"/>
      <c r="EQ351" s="338"/>
      <c r="ER351" s="338"/>
      <c r="ES351" s="338"/>
      <c r="ET351" s="403">
        <v>14810545.166666666</v>
      </c>
      <c r="EU351" s="403">
        <v>14810545.166666666</v>
      </c>
      <c r="EV351" s="403">
        <v>14810545.166666666</v>
      </c>
      <c r="EW351" s="403">
        <v>17677211.833333332</v>
      </c>
      <c r="EX351" s="403">
        <v>17677211.833333332</v>
      </c>
      <c r="EY351" s="403">
        <v>17677211.833333332</v>
      </c>
      <c r="EZ351" s="403">
        <v>14810545.166666666</v>
      </c>
      <c r="FA351" s="403">
        <v>14810545.166666666</v>
      </c>
      <c r="FB351" s="403">
        <v>18469212.55916667</v>
      </c>
      <c r="FC351" s="403">
        <v>18469212.55916667</v>
      </c>
      <c r="FD351" s="403">
        <v>18469212.55916667</v>
      </c>
      <c r="FE351" s="403">
        <v>18469212.55916667</v>
      </c>
      <c r="FF351" s="403">
        <v>18445155.148333333</v>
      </c>
      <c r="FG351" s="403">
        <v>20224843.348333333</v>
      </c>
      <c r="FH351" s="403">
        <v>16273762.778333332</v>
      </c>
      <c r="FI351" s="403">
        <v>14270429.458333332</v>
      </c>
      <c r="FJ351" s="403">
        <v>14291679.458333332</v>
      </c>
      <c r="FK351" s="403">
        <v>14318673.528333332</v>
      </c>
      <c r="FL351" s="403">
        <v>19138771.788333334</v>
      </c>
      <c r="FM351" s="403">
        <v>14278737.378333332</v>
      </c>
      <c r="FN351" s="403">
        <v>14298737.378333332</v>
      </c>
      <c r="FO351" s="403">
        <v>14278737.378333332</v>
      </c>
      <c r="FP351" s="403">
        <v>14298737.388333332</v>
      </c>
      <c r="FQ351" s="403">
        <v>14457120.208333332</v>
      </c>
      <c r="FR351" s="403">
        <v>188575385.23999998</v>
      </c>
    </row>
    <row r="352" spans="1:174">
      <c r="D352" s="74" t="str">
        <f t="shared" si="73"/>
        <v>4311p</v>
      </c>
      <c r="E352" s="78" t="s">
        <v>292</v>
      </c>
      <c r="F352" s="104"/>
      <c r="G352" s="105"/>
      <c r="H352" s="105"/>
      <c r="I352" s="105"/>
      <c r="J352" s="105"/>
      <c r="K352" s="105"/>
      <c r="L352" s="105"/>
      <c r="M352" s="105"/>
      <c r="N352" s="105"/>
      <c r="O352" s="105"/>
      <c r="P352" s="105"/>
      <c r="Q352" s="106"/>
      <c r="R352" s="104"/>
      <c r="S352" s="105"/>
      <c r="T352" s="105"/>
      <c r="U352" s="105"/>
      <c r="V352" s="105"/>
      <c r="W352" s="105"/>
      <c r="X352" s="105"/>
      <c r="Y352" s="105"/>
      <c r="Z352" s="105"/>
      <c r="AA352" s="105"/>
      <c r="AB352" s="105"/>
      <c r="AC352" s="106"/>
      <c r="AD352" s="104"/>
      <c r="AE352" s="105"/>
      <c r="AF352" s="105"/>
      <c r="AG352" s="105"/>
      <c r="AH352" s="105"/>
      <c r="AI352" s="105"/>
      <c r="AJ352" s="105"/>
      <c r="AK352" s="105"/>
      <c r="AL352" s="105"/>
      <c r="AM352" s="105"/>
      <c r="AN352" s="105"/>
      <c r="AO352" s="106"/>
      <c r="AP352" s="104"/>
      <c r="AQ352" s="105"/>
      <c r="AR352" s="105"/>
      <c r="AS352" s="105"/>
      <c r="AT352" s="105"/>
      <c r="AU352" s="105"/>
      <c r="AV352" s="105"/>
      <c r="AW352" s="105"/>
      <c r="AX352" s="105"/>
      <c r="AY352" s="105"/>
      <c r="AZ352" s="105"/>
      <c r="BA352" s="106"/>
      <c r="BB352" s="104"/>
      <c r="BC352" s="105"/>
      <c r="BD352" s="105"/>
      <c r="BE352" s="105"/>
      <c r="BF352" s="105"/>
      <c r="BG352" s="105"/>
      <c r="BH352" s="105"/>
      <c r="BI352" s="105"/>
      <c r="BJ352" s="105"/>
      <c r="BK352" s="105"/>
      <c r="BL352" s="105"/>
      <c r="BM352" s="106"/>
      <c r="BN352" s="104"/>
      <c r="BO352" s="105"/>
      <c r="BP352" s="105"/>
      <c r="BQ352" s="105"/>
      <c r="BR352" s="105"/>
      <c r="BS352" s="105"/>
      <c r="BT352" s="105"/>
      <c r="BU352" s="105"/>
      <c r="BV352" s="105"/>
      <c r="BW352" s="105"/>
      <c r="BX352" s="105"/>
      <c r="BY352" s="106"/>
      <c r="BZ352" s="104"/>
      <c r="CA352" s="105"/>
      <c r="CB352" s="105"/>
      <c r="CC352" s="105"/>
      <c r="CD352" s="105"/>
      <c r="CE352" s="105"/>
      <c r="CF352" s="105"/>
      <c r="CG352" s="105"/>
      <c r="CH352" s="105"/>
      <c r="CI352" s="105"/>
      <c r="CJ352" s="105"/>
      <c r="CK352" s="105"/>
      <c r="CL352" s="104">
        <v>5053750</v>
      </c>
      <c r="CM352" s="105">
        <v>5053750</v>
      </c>
      <c r="CN352" s="105">
        <v>5053750</v>
      </c>
      <c r="CO352" s="105">
        <v>5053750</v>
      </c>
      <c r="CP352" s="105">
        <v>5053750</v>
      </c>
      <c r="CQ352" s="105">
        <v>5053750</v>
      </c>
      <c r="CR352" s="105">
        <v>5053750</v>
      </c>
      <c r="CS352" s="105">
        <v>5053750</v>
      </c>
      <c r="CT352" s="105">
        <v>5053750</v>
      </c>
      <c r="CU352" s="105">
        <v>5053750</v>
      </c>
      <c r="CV352" s="105">
        <v>5053750</v>
      </c>
      <c r="CW352" s="106">
        <v>5053750</v>
      </c>
      <c r="CX352" s="313">
        <v>5084273.0662195422</v>
      </c>
      <c r="CY352" s="316">
        <v>5084273.0662195422</v>
      </c>
      <c r="CZ352" s="316">
        <v>5084273.0662195422</v>
      </c>
      <c r="DA352" s="316">
        <v>5084273.0662195422</v>
      </c>
      <c r="DB352" s="316">
        <v>5084273.0662195422</v>
      </c>
      <c r="DC352" s="316">
        <v>5084273.0662195422</v>
      </c>
      <c r="DD352" s="316">
        <v>5084273.0662195422</v>
      </c>
      <c r="DE352" s="316">
        <v>5084273.0662195422</v>
      </c>
      <c r="DF352" s="316">
        <v>5084273.0662195422</v>
      </c>
      <c r="DG352" s="316">
        <v>5084273.0662195422</v>
      </c>
      <c r="DH352" s="316">
        <v>5084273.0662195422</v>
      </c>
      <c r="DI352" s="312">
        <v>5083524.3462195396</v>
      </c>
      <c r="DJ352" s="104">
        <v>5223333.333333333</v>
      </c>
      <c r="DK352" s="105">
        <v>5223333.333333333</v>
      </c>
      <c r="DL352" s="105">
        <v>5223333.333333333</v>
      </c>
      <c r="DM352" s="105">
        <v>5223333.333333333</v>
      </c>
      <c r="DN352" s="105">
        <v>5223333.333333333</v>
      </c>
      <c r="DO352" s="105">
        <v>5223333.333333333</v>
      </c>
      <c r="DP352" s="105">
        <v>5223333.333333333</v>
      </c>
      <c r="DQ352" s="105">
        <v>5223333.333333333</v>
      </c>
      <c r="DR352" s="105">
        <v>5223333.333333333</v>
      </c>
      <c r="DS352" s="105">
        <v>5223333.333333333</v>
      </c>
      <c r="DT352" s="105">
        <v>5223333.333333333</v>
      </c>
      <c r="DU352" s="106">
        <v>5223333.333333333</v>
      </c>
      <c r="DV352" s="339"/>
      <c r="DW352" s="339"/>
      <c r="DX352" s="339"/>
      <c r="DY352" s="339"/>
      <c r="DZ352" s="339"/>
      <c r="EA352" s="339"/>
      <c r="EB352" s="339"/>
      <c r="EC352" s="339"/>
      <c r="ED352" s="339"/>
      <c r="EE352" s="339"/>
      <c r="EF352" s="339"/>
      <c r="EG352" s="339"/>
      <c r="EH352" s="339"/>
      <c r="EI352" s="337"/>
      <c r="EJ352" s="337"/>
      <c r="EK352" s="337"/>
      <c r="EL352" s="337"/>
      <c r="EM352" s="337"/>
      <c r="EN352" s="337"/>
      <c r="EO352" s="337"/>
      <c r="EP352" s="337"/>
      <c r="EQ352" s="337"/>
      <c r="ER352" s="337"/>
      <c r="ES352" s="337"/>
    </row>
    <row r="353" spans="1:174">
      <c r="D353" s="74" t="str">
        <f t="shared" si="73"/>
        <v>4312p</v>
      </c>
      <c r="E353" s="78" t="s">
        <v>294</v>
      </c>
      <c r="F353" s="104"/>
      <c r="G353" s="105"/>
      <c r="H353" s="105"/>
      <c r="I353" s="105"/>
      <c r="J353" s="105"/>
      <c r="K353" s="105"/>
      <c r="L353" s="105"/>
      <c r="M353" s="105"/>
      <c r="N353" s="105"/>
      <c r="O353" s="105"/>
      <c r="P353" s="105"/>
      <c r="Q353" s="106"/>
      <c r="R353" s="104"/>
      <c r="S353" s="105"/>
      <c r="T353" s="105"/>
      <c r="U353" s="105"/>
      <c r="V353" s="105"/>
      <c r="W353" s="105"/>
      <c r="X353" s="105"/>
      <c r="Y353" s="105"/>
      <c r="Z353" s="105"/>
      <c r="AA353" s="105"/>
      <c r="AB353" s="105"/>
      <c r="AC353" s="106"/>
      <c r="AD353" s="104"/>
      <c r="AE353" s="105"/>
      <c r="AF353" s="105"/>
      <c r="AG353" s="105"/>
      <c r="AH353" s="105"/>
      <c r="AI353" s="105"/>
      <c r="AJ353" s="105"/>
      <c r="AK353" s="105"/>
      <c r="AL353" s="105"/>
      <c r="AM353" s="105"/>
      <c r="AN353" s="105"/>
      <c r="AO353" s="106"/>
      <c r="AP353" s="104"/>
      <c r="AQ353" s="105"/>
      <c r="AR353" s="105"/>
      <c r="AS353" s="105"/>
      <c r="AT353" s="105"/>
      <c r="AU353" s="105"/>
      <c r="AV353" s="105"/>
      <c r="AW353" s="105"/>
      <c r="AX353" s="105"/>
      <c r="AY353" s="105"/>
      <c r="AZ353" s="105"/>
      <c r="BA353" s="106"/>
      <c r="BB353" s="104"/>
      <c r="BC353" s="105"/>
      <c r="BD353" s="105"/>
      <c r="BE353" s="105"/>
      <c r="BF353" s="105"/>
      <c r="BG353" s="105"/>
      <c r="BH353" s="105"/>
      <c r="BI353" s="105"/>
      <c r="BJ353" s="105"/>
      <c r="BK353" s="105"/>
      <c r="BL353" s="105"/>
      <c r="BM353" s="106"/>
      <c r="BN353" s="104"/>
      <c r="BO353" s="105"/>
      <c r="BP353" s="105"/>
      <c r="BQ353" s="105"/>
      <c r="BR353" s="105"/>
      <c r="BS353" s="105"/>
      <c r="BT353" s="105"/>
      <c r="BU353" s="105"/>
      <c r="BV353" s="105"/>
      <c r="BW353" s="105"/>
      <c r="BX353" s="105"/>
      <c r="BY353" s="106"/>
      <c r="BZ353" s="104"/>
      <c r="CA353" s="105"/>
      <c r="CB353" s="105"/>
      <c r="CC353" s="105"/>
      <c r="CD353" s="105"/>
      <c r="CE353" s="105"/>
      <c r="CF353" s="105"/>
      <c r="CG353" s="105"/>
      <c r="CH353" s="105"/>
      <c r="CI353" s="105"/>
      <c r="CJ353" s="105"/>
      <c r="CK353" s="105"/>
      <c r="CL353" s="104">
        <v>112916.66666666667</v>
      </c>
      <c r="CM353" s="105">
        <v>112916.66666666667</v>
      </c>
      <c r="CN353" s="105">
        <v>112916.66666666667</v>
      </c>
      <c r="CO353" s="105">
        <v>112916.66666666667</v>
      </c>
      <c r="CP353" s="105">
        <v>112916.66666666667</v>
      </c>
      <c r="CQ353" s="105">
        <v>112916.66666666667</v>
      </c>
      <c r="CR353" s="105">
        <v>112916.66666666667</v>
      </c>
      <c r="CS353" s="105">
        <v>112916.66666666667</v>
      </c>
      <c r="CT353" s="105">
        <v>112916.66666666667</v>
      </c>
      <c r="CU353" s="105">
        <v>112916.66666666667</v>
      </c>
      <c r="CV353" s="105">
        <v>112916.66666666667</v>
      </c>
      <c r="CW353" s="106">
        <v>112916.66666666667</v>
      </c>
      <c r="CX353" s="313">
        <v>379802.90894799092</v>
      </c>
      <c r="CY353" s="316">
        <v>379802.90894799092</v>
      </c>
      <c r="CZ353" s="316">
        <v>379802.90894799092</v>
      </c>
      <c r="DA353" s="316">
        <v>379802.90894799092</v>
      </c>
      <c r="DB353" s="316">
        <v>379802.90894799092</v>
      </c>
      <c r="DC353" s="316">
        <v>379802.90894799092</v>
      </c>
      <c r="DD353" s="316">
        <v>379802.90894799092</v>
      </c>
      <c r="DE353" s="316">
        <v>379802.90894799092</v>
      </c>
      <c r="DF353" s="316">
        <v>379802.90894799092</v>
      </c>
      <c r="DG353" s="316">
        <v>379802.90894799092</v>
      </c>
      <c r="DH353" s="316">
        <v>379802.90894799092</v>
      </c>
      <c r="DI353" s="312">
        <v>379802.90894799092</v>
      </c>
      <c r="DJ353" s="104">
        <v>1586343.5</v>
      </c>
      <c r="DK353" s="105">
        <v>1586343.5</v>
      </c>
      <c r="DL353" s="105">
        <v>1586343.5</v>
      </c>
      <c r="DM353" s="105">
        <v>1586343.5</v>
      </c>
      <c r="DN353" s="105">
        <v>1586343.5</v>
      </c>
      <c r="DO353" s="105">
        <v>1586343.5</v>
      </c>
      <c r="DP353" s="105">
        <v>1586343.5</v>
      </c>
      <c r="DQ353" s="105">
        <v>1586343.5</v>
      </c>
      <c r="DR353" s="105">
        <v>1586343.5</v>
      </c>
      <c r="DS353" s="105">
        <v>1586343.5</v>
      </c>
      <c r="DT353" s="105">
        <v>1586343.5</v>
      </c>
      <c r="DU353" s="106">
        <v>1586343.5</v>
      </c>
      <c r="DV353" s="339"/>
      <c r="DW353" s="339"/>
      <c r="DX353" s="339"/>
      <c r="DY353" s="339"/>
      <c r="DZ353" s="339"/>
      <c r="EA353" s="339"/>
      <c r="EB353" s="339"/>
      <c r="EC353" s="339"/>
      <c r="ED353" s="339"/>
      <c r="EE353" s="339"/>
      <c r="EF353" s="339"/>
      <c r="EG353" s="339"/>
      <c r="EH353" s="339"/>
      <c r="EI353" s="337"/>
      <c r="EJ353" s="337"/>
      <c r="EK353" s="337"/>
      <c r="EL353" s="337"/>
      <c r="EM353" s="337"/>
      <c r="EN353" s="337"/>
      <c r="EO353" s="337"/>
      <c r="EP353" s="337"/>
      <c r="EQ353" s="337"/>
      <c r="ER353" s="337"/>
      <c r="ES353" s="337"/>
    </row>
    <row r="354" spans="1:174" ht="30">
      <c r="D354" s="74" t="str">
        <f t="shared" si="73"/>
        <v>4313p</v>
      </c>
      <c r="E354" s="78" t="s">
        <v>296</v>
      </c>
      <c r="F354" s="104"/>
      <c r="G354" s="105"/>
      <c r="H354" s="105"/>
      <c r="I354" s="105"/>
      <c r="J354" s="105"/>
      <c r="K354" s="105"/>
      <c r="L354" s="105"/>
      <c r="M354" s="105"/>
      <c r="N354" s="105"/>
      <c r="O354" s="105"/>
      <c r="P354" s="105"/>
      <c r="Q354" s="106"/>
      <c r="R354" s="104"/>
      <c r="S354" s="105"/>
      <c r="T354" s="105"/>
      <c r="U354" s="105"/>
      <c r="V354" s="105"/>
      <c r="W354" s="105"/>
      <c r="X354" s="105"/>
      <c r="Y354" s="105"/>
      <c r="Z354" s="105"/>
      <c r="AA354" s="105"/>
      <c r="AB354" s="105"/>
      <c r="AC354" s="106"/>
      <c r="AD354" s="104"/>
      <c r="AE354" s="105"/>
      <c r="AF354" s="105"/>
      <c r="AG354" s="105"/>
      <c r="AH354" s="105"/>
      <c r="AI354" s="105"/>
      <c r="AJ354" s="105"/>
      <c r="AK354" s="105"/>
      <c r="AL354" s="105"/>
      <c r="AM354" s="105"/>
      <c r="AN354" s="105"/>
      <c r="AO354" s="106"/>
      <c r="AP354" s="104"/>
      <c r="AQ354" s="105"/>
      <c r="AR354" s="105"/>
      <c r="AS354" s="105"/>
      <c r="AT354" s="105"/>
      <c r="AU354" s="105"/>
      <c r="AV354" s="105"/>
      <c r="AW354" s="105"/>
      <c r="AX354" s="105"/>
      <c r="AY354" s="105"/>
      <c r="AZ354" s="105"/>
      <c r="BA354" s="106"/>
      <c r="BB354" s="104"/>
      <c r="BC354" s="105"/>
      <c r="BD354" s="105"/>
      <c r="BE354" s="105"/>
      <c r="BF354" s="105"/>
      <c r="BG354" s="105"/>
      <c r="BH354" s="105"/>
      <c r="BI354" s="105"/>
      <c r="BJ354" s="105"/>
      <c r="BK354" s="105"/>
      <c r="BL354" s="105"/>
      <c r="BM354" s="106"/>
      <c r="BN354" s="104"/>
      <c r="BO354" s="105"/>
      <c r="BP354" s="105"/>
      <c r="BQ354" s="105"/>
      <c r="BR354" s="105"/>
      <c r="BS354" s="105"/>
      <c r="BT354" s="105"/>
      <c r="BU354" s="105"/>
      <c r="BV354" s="105"/>
      <c r="BW354" s="105"/>
      <c r="BX354" s="105"/>
      <c r="BY354" s="106"/>
      <c r="BZ354" s="104"/>
      <c r="CA354" s="105"/>
      <c r="CB354" s="105"/>
      <c r="CC354" s="105"/>
      <c r="CD354" s="105"/>
      <c r="CE354" s="105"/>
      <c r="CF354" s="105"/>
      <c r="CG354" s="105"/>
      <c r="CH354" s="105"/>
      <c r="CI354" s="105"/>
      <c r="CJ354" s="105"/>
      <c r="CK354" s="105"/>
      <c r="CL354" s="104">
        <v>270250</v>
      </c>
      <c r="CM354" s="105">
        <v>270250</v>
      </c>
      <c r="CN354" s="105">
        <v>270250</v>
      </c>
      <c r="CO354" s="105">
        <v>270250</v>
      </c>
      <c r="CP354" s="105">
        <v>270250</v>
      </c>
      <c r="CQ354" s="105">
        <v>270250</v>
      </c>
      <c r="CR354" s="105">
        <v>270250</v>
      </c>
      <c r="CS354" s="105">
        <v>270250</v>
      </c>
      <c r="CT354" s="105">
        <v>270250</v>
      </c>
      <c r="CU354" s="105">
        <v>270250</v>
      </c>
      <c r="CV354" s="105">
        <v>270250</v>
      </c>
      <c r="CW354" s="106">
        <v>270250</v>
      </c>
      <c r="CX354" s="313">
        <v>271612.39996062481</v>
      </c>
      <c r="CY354" s="316">
        <v>271612.39996062481</v>
      </c>
      <c r="CZ354" s="316">
        <v>271612.39996062481</v>
      </c>
      <c r="DA354" s="316">
        <v>271612.39996062481</v>
      </c>
      <c r="DB354" s="316">
        <v>271612.39996062481</v>
      </c>
      <c r="DC354" s="316">
        <v>271612.39996062481</v>
      </c>
      <c r="DD354" s="316">
        <v>271612.39996062481</v>
      </c>
      <c r="DE354" s="316">
        <v>271612.39996062481</v>
      </c>
      <c r="DF354" s="316">
        <v>271612.39996062481</v>
      </c>
      <c r="DG354" s="316">
        <v>271612.39996062481</v>
      </c>
      <c r="DH354" s="316">
        <v>271612.39996062481</v>
      </c>
      <c r="DI354" s="312">
        <v>271612.39996062481</v>
      </c>
      <c r="DJ354" s="104">
        <v>282833.33333333331</v>
      </c>
      <c r="DK354" s="105">
        <v>282833.33333333331</v>
      </c>
      <c r="DL354" s="105">
        <v>282833.33333333331</v>
      </c>
      <c r="DM354" s="105">
        <v>282833.33333333331</v>
      </c>
      <c r="DN354" s="105">
        <v>282833.33333333331</v>
      </c>
      <c r="DO354" s="105">
        <v>282833.33333333331</v>
      </c>
      <c r="DP354" s="105">
        <v>282833.33333333331</v>
      </c>
      <c r="DQ354" s="105">
        <v>282833.33333333331</v>
      </c>
      <c r="DR354" s="105">
        <v>282833.33333333331</v>
      </c>
      <c r="DS354" s="105">
        <v>282833.33333333331</v>
      </c>
      <c r="DT354" s="105">
        <v>282833.33333333331</v>
      </c>
      <c r="DU354" s="106">
        <v>282833.33333333331</v>
      </c>
      <c r="DV354" s="339"/>
      <c r="DW354" s="339"/>
      <c r="DX354" s="339"/>
      <c r="DY354" s="339"/>
      <c r="DZ354" s="339"/>
      <c r="EA354" s="339"/>
      <c r="EB354" s="339"/>
      <c r="EC354" s="339"/>
      <c r="ED354" s="339"/>
      <c r="EE354" s="339"/>
      <c r="EF354" s="339"/>
      <c r="EG354" s="339"/>
      <c r="EH354" s="339"/>
      <c r="EI354" s="337"/>
      <c r="EJ354" s="337"/>
      <c r="EK354" s="337"/>
      <c r="EL354" s="337"/>
      <c r="EM354" s="337"/>
      <c r="EN354" s="337"/>
      <c r="EO354" s="337"/>
      <c r="EP354" s="337"/>
      <c r="EQ354" s="337"/>
      <c r="ER354" s="337"/>
      <c r="ES354" s="337"/>
    </row>
    <row r="355" spans="1:174" ht="30">
      <c r="D355" s="74" t="str">
        <f t="shared" si="73"/>
        <v>4314p</v>
      </c>
      <c r="E355" s="78" t="s">
        <v>298</v>
      </c>
      <c r="F355" s="104"/>
      <c r="G355" s="105"/>
      <c r="H355" s="105"/>
      <c r="I355" s="105"/>
      <c r="J355" s="105"/>
      <c r="K355" s="105"/>
      <c r="L355" s="105"/>
      <c r="M355" s="105"/>
      <c r="N355" s="105"/>
      <c r="O355" s="105"/>
      <c r="P355" s="105"/>
      <c r="Q355" s="106"/>
      <c r="R355" s="104"/>
      <c r="S355" s="105"/>
      <c r="T355" s="105"/>
      <c r="U355" s="105"/>
      <c r="V355" s="105"/>
      <c r="W355" s="105"/>
      <c r="X355" s="105"/>
      <c r="Y355" s="105"/>
      <c r="Z355" s="105"/>
      <c r="AA355" s="105"/>
      <c r="AB355" s="105"/>
      <c r="AC355" s="106"/>
      <c r="AD355" s="104"/>
      <c r="AE355" s="105"/>
      <c r="AF355" s="105"/>
      <c r="AG355" s="105"/>
      <c r="AH355" s="105"/>
      <c r="AI355" s="105"/>
      <c r="AJ355" s="105"/>
      <c r="AK355" s="105"/>
      <c r="AL355" s="105"/>
      <c r="AM355" s="105"/>
      <c r="AN355" s="105"/>
      <c r="AO355" s="106"/>
      <c r="AP355" s="104"/>
      <c r="AQ355" s="105"/>
      <c r="AR355" s="105"/>
      <c r="AS355" s="105"/>
      <c r="AT355" s="105"/>
      <c r="AU355" s="105"/>
      <c r="AV355" s="105"/>
      <c r="AW355" s="105"/>
      <c r="AX355" s="105"/>
      <c r="AY355" s="105"/>
      <c r="AZ355" s="105"/>
      <c r="BA355" s="106"/>
      <c r="BB355" s="104"/>
      <c r="BC355" s="105"/>
      <c r="BD355" s="105"/>
      <c r="BE355" s="105"/>
      <c r="BF355" s="105"/>
      <c r="BG355" s="105"/>
      <c r="BH355" s="105"/>
      <c r="BI355" s="105"/>
      <c r="BJ355" s="105"/>
      <c r="BK355" s="105"/>
      <c r="BL355" s="105"/>
      <c r="BM355" s="106"/>
      <c r="BN355" s="104"/>
      <c r="BO355" s="105"/>
      <c r="BP355" s="105"/>
      <c r="BQ355" s="105"/>
      <c r="BR355" s="105"/>
      <c r="BS355" s="105"/>
      <c r="BT355" s="105"/>
      <c r="BU355" s="105"/>
      <c r="BV355" s="105"/>
      <c r="BW355" s="105"/>
      <c r="BX355" s="105"/>
      <c r="BY355" s="106"/>
      <c r="BZ355" s="104"/>
      <c r="CA355" s="105"/>
      <c r="CB355" s="105"/>
      <c r="CC355" s="105"/>
      <c r="CD355" s="105"/>
      <c r="CE355" s="105"/>
      <c r="CF355" s="105"/>
      <c r="CG355" s="105"/>
      <c r="CH355" s="105"/>
      <c r="CI355" s="105"/>
      <c r="CJ355" s="105"/>
      <c r="CK355" s="105"/>
      <c r="CL355" s="104">
        <v>211218.84833333336</v>
      </c>
      <c r="CM355" s="105">
        <v>211218.84833333336</v>
      </c>
      <c r="CN355" s="105">
        <v>211218.84833333336</v>
      </c>
      <c r="CO355" s="105">
        <v>211218.84833333336</v>
      </c>
      <c r="CP355" s="105">
        <v>211218.84833333336</v>
      </c>
      <c r="CQ355" s="105">
        <v>211218.84833333336</v>
      </c>
      <c r="CR355" s="105">
        <v>211218.84833333336</v>
      </c>
      <c r="CS355" s="105">
        <v>211218.84833333336</v>
      </c>
      <c r="CT355" s="105">
        <v>211218.84833333336</v>
      </c>
      <c r="CU355" s="105">
        <v>211218.84833333336</v>
      </c>
      <c r="CV355" s="105">
        <v>211218.84833333336</v>
      </c>
      <c r="CW355" s="106">
        <v>211218.84833333336</v>
      </c>
      <c r="CX355" s="313">
        <v>202904.1621001664</v>
      </c>
      <c r="CY355" s="316">
        <v>202904.1621001664</v>
      </c>
      <c r="CZ355" s="316">
        <v>202904.1621001664</v>
      </c>
      <c r="DA355" s="316">
        <v>202904.1621001664</v>
      </c>
      <c r="DB355" s="316">
        <v>202904.1621001664</v>
      </c>
      <c r="DC355" s="316">
        <v>202904.1621001664</v>
      </c>
      <c r="DD355" s="316">
        <v>202904.1621001664</v>
      </c>
      <c r="DE355" s="316">
        <v>202904.1621001664</v>
      </c>
      <c r="DF355" s="316">
        <v>202904.1621001664</v>
      </c>
      <c r="DG355" s="316">
        <v>202904.1621001664</v>
      </c>
      <c r="DH355" s="316">
        <v>202904.1621001664</v>
      </c>
      <c r="DI355" s="312">
        <v>202904.1621001664</v>
      </c>
      <c r="DJ355" s="104">
        <v>254355.37749999997</v>
      </c>
      <c r="DK355" s="105">
        <v>254355.37749999997</v>
      </c>
      <c r="DL355" s="105">
        <v>254355.37749999997</v>
      </c>
      <c r="DM355" s="105">
        <v>254355.37749999997</v>
      </c>
      <c r="DN355" s="105">
        <v>254355.37749999997</v>
      </c>
      <c r="DO355" s="105">
        <v>254355.37749999997</v>
      </c>
      <c r="DP355" s="105">
        <v>254355.37749999997</v>
      </c>
      <c r="DQ355" s="105">
        <v>254355.37749999997</v>
      </c>
      <c r="DR355" s="105">
        <v>254355.37749999997</v>
      </c>
      <c r="DS355" s="105">
        <v>254355.37749999997</v>
      </c>
      <c r="DT355" s="105">
        <v>254355.37749999997</v>
      </c>
      <c r="DU355" s="106">
        <v>254355.37749999997</v>
      </c>
      <c r="DV355" s="339"/>
      <c r="DW355" s="339"/>
      <c r="DX355" s="339"/>
      <c r="DY355" s="339"/>
      <c r="DZ355" s="339"/>
      <c r="EA355" s="339"/>
      <c r="EB355" s="339"/>
      <c r="EC355" s="339"/>
      <c r="ED355" s="339"/>
      <c r="EE355" s="339"/>
      <c r="EF355" s="339"/>
      <c r="EG355" s="339"/>
      <c r="EH355" s="339"/>
      <c r="EI355" s="337"/>
      <c r="EJ355" s="337"/>
      <c r="EK355" s="337"/>
      <c r="EL355" s="337"/>
      <c r="EM355" s="337"/>
      <c r="EN355" s="337"/>
      <c r="EO355" s="337"/>
      <c r="EP355" s="337"/>
      <c r="EQ355" s="337"/>
      <c r="ER355" s="337"/>
      <c r="ES355" s="337"/>
    </row>
    <row r="356" spans="1:174" ht="30">
      <c r="D356" s="74" t="str">
        <f t="shared" si="73"/>
        <v>4315p</v>
      </c>
      <c r="E356" s="78" t="s">
        <v>300</v>
      </c>
      <c r="F356" s="104"/>
      <c r="G356" s="105"/>
      <c r="H356" s="105"/>
      <c r="I356" s="105"/>
      <c r="J356" s="105"/>
      <c r="K356" s="105"/>
      <c r="L356" s="105"/>
      <c r="M356" s="105"/>
      <c r="N356" s="105"/>
      <c r="O356" s="105"/>
      <c r="P356" s="105"/>
      <c r="Q356" s="106"/>
      <c r="R356" s="104"/>
      <c r="S356" s="105"/>
      <c r="T356" s="105"/>
      <c r="U356" s="105"/>
      <c r="V356" s="105"/>
      <c r="W356" s="105"/>
      <c r="X356" s="105"/>
      <c r="Y356" s="105"/>
      <c r="Z356" s="105"/>
      <c r="AA356" s="105"/>
      <c r="AB356" s="105"/>
      <c r="AC356" s="106"/>
      <c r="AD356" s="104"/>
      <c r="AE356" s="105"/>
      <c r="AF356" s="105"/>
      <c r="AG356" s="105"/>
      <c r="AH356" s="105"/>
      <c r="AI356" s="105"/>
      <c r="AJ356" s="105"/>
      <c r="AK356" s="105"/>
      <c r="AL356" s="105"/>
      <c r="AM356" s="105"/>
      <c r="AN356" s="105"/>
      <c r="AO356" s="106"/>
      <c r="AP356" s="104"/>
      <c r="AQ356" s="105"/>
      <c r="AR356" s="105"/>
      <c r="AS356" s="105"/>
      <c r="AT356" s="105"/>
      <c r="AU356" s="105"/>
      <c r="AV356" s="105"/>
      <c r="AW356" s="105"/>
      <c r="AX356" s="105"/>
      <c r="AY356" s="105"/>
      <c r="AZ356" s="105"/>
      <c r="BA356" s="106"/>
      <c r="BB356" s="104"/>
      <c r="BC356" s="105"/>
      <c r="BD356" s="105"/>
      <c r="BE356" s="105"/>
      <c r="BF356" s="105"/>
      <c r="BG356" s="105"/>
      <c r="BH356" s="105"/>
      <c r="BI356" s="105"/>
      <c r="BJ356" s="105"/>
      <c r="BK356" s="105"/>
      <c r="BL356" s="105"/>
      <c r="BM356" s="106"/>
      <c r="BN356" s="104"/>
      <c r="BO356" s="105"/>
      <c r="BP356" s="105"/>
      <c r="BQ356" s="105"/>
      <c r="BR356" s="105"/>
      <c r="BS356" s="105"/>
      <c r="BT356" s="105"/>
      <c r="BU356" s="105"/>
      <c r="BV356" s="105"/>
      <c r="BW356" s="105"/>
      <c r="BX356" s="105"/>
      <c r="BY356" s="106"/>
      <c r="BZ356" s="104"/>
      <c r="CA356" s="105"/>
      <c r="CB356" s="105"/>
      <c r="CC356" s="105"/>
      <c r="CD356" s="105"/>
      <c r="CE356" s="105"/>
      <c r="CF356" s="105"/>
      <c r="CG356" s="105"/>
      <c r="CH356" s="105"/>
      <c r="CI356" s="105"/>
      <c r="CJ356" s="105"/>
      <c r="CK356" s="105"/>
      <c r="CL356" s="104">
        <v>291915.28166666668</v>
      </c>
      <c r="CM356" s="105">
        <v>291915.28166666668</v>
      </c>
      <c r="CN356" s="105">
        <v>291915.28166666668</v>
      </c>
      <c r="CO356" s="105">
        <v>291915.28166666668</v>
      </c>
      <c r="CP356" s="105">
        <v>291915.28166666668</v>
      </c>
      <c r="CQ356" s="105">
        <v>291915.28166666668</v>
      </c>
      <c r="CR356" s="105">
        <v>291915.28166666668</v>
      </c>
      <c r="CS356" s="105">
        <v>291915.28166666668</v>
      </c>
      <c r="CT356" s="105">
        <v>291915.28166666668</v>
      </c>
      <c r="CU356" s="105">
        <v>291915.28166666668</v>
      </c>
      <c r="CV356" s="105">
        <v>291915.28166666668</v>
      </c>
      <c r="CW356" s="106">
        <v>291915.28166666668</v>
      </c>
      <c r="CX356" s="313">
        <v>306527.95618361421</v>
      </c>
      <c r="CY356" s="316">
        <v>306527.95618361421</v>
      </c>
      <c r="CZ356" s="316">
        <v>306527.95618361421</v>
      </c>
      <c r="DA356" s="316">
        <v>306527.95618361421</v>
      </c>
      <c r="DB356" s="316">
        <v>306527.95618361421</v>
      </c>
      <c r="DC356" s="316">
        <v>306527.95618361421</v>
      </c>
      <c r="DD356" s="316">
        <v>306527.95618361421</v>
      </c>
      <c r="DE356" s="316">
        <v>306527.95618361421</v>
      </c>
      <c r="DF356" s="316">
        <v>306527.95618361421</v>
      </c>
      <c r="DG356" s="316">
        <v>306527.95618361421</v>
      </c>
      <c r="DH356" s="316">
        <v>306527.95618361421</v>
      </c>
      <c r="DI356" s="312">
        <v>306527.95618361421</v>
      </c>
      <c r="DJ356" s="104">
        <v>381658.78583333333</v>
      </c>
      <c r="DK356" s="105">
        <v>381658.78583333333</v>
      </c>
      <c r="DL356" s="105">
        <v>381658.78583333333</v>
      </c>
      <c r="DM356" s="105">
        <v>381658.78583333333</v>
      </c>
      <c r="DN356" s="105">
        <v>381658.78583333333</v>
      </c>
      <c r="DO356" s="105">
        <v>381658.78583333333</v>
      </c>
      <c r="DP356" s="105">
        <v>381658.78583333333</v>
      </c>
      <c r="DQ356" s="105">
        <v>381658.78583333333</v>
      </c>
      <c r="DR356" s="105">
        <v>381658.78583333333</v>
      </c>
      <c r="DS356" s="105">
        <v>381658.78583333333</v>
      </c>
      <c r="DT356" s="105">
        <v>381658.78583333333</v>
      </c>
      <c r="DU356" s="106">
        <v>381658.78583333333</v>
      </c>
      <c r="DV356" s="339"/>
      <c r="DW356" s="339"/>
      <c r="DX356" s="339"/>
      <c r="DY356" s="339"/>
      <c r="DZ356" s="339"/>
      <c r="EA356" s="339"/>
      <c r="EB356" s="339"/>
      <c r="EC356" s="339"/>
      <c r="ED356" s="339"/>
      <c r="EE356" s="339"/>
      <c r="EF356" s="339"/>
      <c r="EG356" s="339"/>
      <c r="EH356" s="339"/>
      <c r="EI356" s="337"/>
      <c r="EJ356" s="337"/>
      <c r="EK356" s="337"/>
      <c r="EL356" s="337"/>
      <c r="EM356" s="337"/>
      <c r="EN356" s="337"/>
      <c r="EO356" s="337"/>
      <c r="EP356" s="337"/>
      <c r="EQ356" s="337"/>
      <c r="ER356" s="337"/>
      <c r="ES356" s="337"/>
    </row>
    <row r="357" spans="1:174" ht="30">
      <c r="D357" s="74" t="str">
        <f t="shared" si="73"/>
        <v>4316p</v>
      </c>
      <c r="E357" s="78" t="s">
        <v>302</v>
      </c>
      <c r="F357" s="104"/>
      <c r="G357" s="105"/>
      <c r="H357" s="105"/>
      <c r="I357" s="105"/>
      <c r="J357" s="105"/>
      <c r="K357" s="105"/>
      <c r="L357" s="105"/>
      <c r="M357" s="105"/>
      <c r="N357" s="105"/>
      <c r="O357" s="105"/>
      <c r="P357" s="105"/>
      <c r="Q357" s="106"/>
      <c r="R357" s="104"/>
      <c r="S357" s="105"/>
      <c r="T357" s="105"/>
      <c r="U357" s="105"/>
      <c r="V357" s="105"/>
      <c r="W357" s="105"/>
      <c r="X357" s="105"/>
      <c r="Y357" s="105"/>
      <c r="Z357" s="105"/>
      <c r="AA357" s="105"/>
      <c r="AB357" s="105"/>
      <c r="AC357" s="106"/>
      <c r="AD357" s="104"/>
      <c r="AE357" s="105"/>
      <c r="AF357" s="105"/>
      <c r="AG357" s="105"/>
      <c r="AH357" s="105"/>
      <c r="AI357" s="105"/>
      <c r="AJ357" s="105"/>
      <c r="AK357" s="105"/>
      <c r="AL357" s="105"/>
      <c r="AM357" s="105"/>
      <c r="AN357" s="105"/>
      <c r="AO357" s="106"/>
      <c r="AP357" s="104"/>
      <c r="AQ357" s="105"/>
      <c r="AR357" s="105"/>
      <c r="AS357" s="105"/>
      <c r="AT357" s="105"/>
      <c r="AU357" s="105"/>
      <c r="AV357" s="105"/>
      <c r="AW357" s="105"/>
      <c r="AX357" s="105"/>
      <c r="AY357" s="105"/>
      <c r="AZ357" s="105"/>
      <c r="BA357" s="106"/>
      <c r="BB357" s="104"/>
      <c r="BC357" s="105"/>
      <c r="BD357" s="105"/>
      <c r="BE357" s="105"/>
      <c r="BF357" s="105"/>
      <c r="BG357" s="105"/>
      <c r="BH357" s="105"/>
      <c r="BI357" s="105"/>
      <c r="BJ357" s="105"/>
      <c r="BK357" s="105"/>
      <c r="BL357" s="105"/>
      <c r="BM357" s="106"/>
      <c r="BN357" s="104"/>
      <c r="BO357" s="105"/>
      <c r="BP357" s="105"/>
      <c r="BQ357" s="105"/>
      <c r="BR357" s="105"/>
      <c r="BS357" s="105"/>
      <c r="BT357" s="105"/>
      <c r="BU357" s="105"/>
      <c r="BV357" s="105"/>
      <c r="BW357" s="105"/>
      <c r="BX357" s="105"/>
      <c r="BY357" s="106"/>
      <c r="BZ357" s="104"/>
      <c r="CA357" s="105"/>
      <c r="CB357" s="105"/>
      <c r="CC357" s="105"/>
      <c r="CD357" s="105"/>
      <c r="CE357" s="105"/>
      <c r="CF357" s="105"/>
      <c r="CG357" s="105"/>
      <c r="CH357" s="105"/>
      <c r="CI357" s="105"/>
      <c r="CJ357" s="105"/>
      <c r="CK357" s="105"/>
      <c r="CL357" s="104">
        <v>31916.666666666668</v>
      </c>
      <c r="CM357" s="105">
        <v>31916.666666666668</v>
      </c>
      <c r="CN357" s="105">
        <v>31916.666666666668</v>
      </c>
      <c r="CO357" s="105">
        <v>31916.666666666668</v>
      </c>
      <c r="CP357" s="105">
        <v>31916.666666666668</v>
      </c>
      <c r="CQ357" s="105">
        <v>31916.666666666668</v>
      </c>
      <c r="CR357" s="105">
        <v>31916.666666666668</v>
      </c>
      <c r="CS357" s="105">
        <v>31916.666666666668</v>
      </c>
      <c r="CT357" s="105">
        <v>31916.666666666668</v>
      </c>
      <c r="CU357" s="105">
        <v>31916.666666666668</v>
      </c>
      <c r="CV357" s="105">
        <v>31916.666666666668</v>
      </c>
      <c r="CW357" s="106">
        <v>31916.666666666668</v>
      </c>
      <c r="CX357" s="313">
        <v>95730.020462700966</v>
      </c>
      <c r="CY357" s="316">
        <v>95730.020462700966</v>
      </c>
      <c r="CZ357" s="316">
        <v>95730.020462700966</v>
      </c>
      <c r="DA357" s="316">
        <v>95730.020462700966</v>
      </c>
      <c r="DB357" s="316">
        <v>95730.020462700966</v>
      </c>
      <c r="DC357" s="316">
        <v>95730.020462700966</v>
      </c>
      <c r="DD357" s="316">
        <v>95730.020462700966</v>
      </c>
      <c r="DE357" s="316">
        <v>95730.020462700966</v>
      </c>
      <c r="DF357" s="316">
        <v>95730.020462700966</v>
      </c>
      <c r="DG357" s="316">
        <v>95730.020462700966</v>
      </c>
      <c r="DH357" s="316">
        <v>95730.020462700966</v>
      </c>
      <c r="DI357" s="312">
        <v>95730.020462700966</v>
      </c>
      <c r="DJ357" s="104">
        <v>91041.666666666672</v>
      </c>
      <c r="DK357" s="105">
        <v>91041.666666666672</v>
      </c>
      <c r="DL357" s="105">
        <v>91041.666666666672</v>
      </c>
      <c r="DM357" s="105">
        <v>91041.666666666672</v>
      </c>
      <c r="DN357" s="105">
        <v>91041.666666666672</v>
      </c>
      <c r="DO357" s="105">
        <v>91041.666666666672</v>
      </c>
      <c r="DP357" s="105">
        <v>91041.666666666672</v>
      </c>
      <c r="DQ357" s="105">
        <v>91041.666666666672</v>
      </c>
      <c r="DR357" s="105">
        <v>91041.666666666672</v>
      </c>
      <c r="DS357" s="105">
        <v>91041.666666666672</v>
      </c>
      <c r="DT357" s="105">
        <v>91041.666666666672</v>
      </c>
      <c r="DU357" s="106">
        <v>91041.666666666672</v>
      </c>
      <c r="DV357" s="339"/>
      <c r="DW357" s="339"/>
      <c r="DX357" s="339"/>
      <c r="DY357" s="339"/>
      <c r="DZ357" s="339"/>
      <c r="EA357" s="339"/>
      <c r="EB357" s="339"/>
      <c r="EC357" s="339"/>
      <c r="ED357" s="339"/>
      <c r="EE357" s="339"/>
      <c r="EF357" s="339"/>
      <c r="EG357" s="339"/>
      <c r="EH357" s="339"/>
      <c r="EI357" s="337"/>
      <c r="EJ357" s="337"/>
      <c r="EK357" s="337"/>
      <c r="EL357" s="337"/>
      <c r="EM357" s="337"/>
      <c r="EN357" s="337"/>
      <c r="EO357" s="337"/>
      <c r="EP357" s="337"/>
      <c r="EQ357" s="337"/>
      <c r="ER357" s="337"/>
      <c r="ES357" s="337"/>
    </row>
    <row r="358" spans="1:174" ht="30">
      <c r="D358" s="74" t="str">
        <f t="shared" si="73"/>
        <v>4317p</v>
      </c>
      <c r="E358" s="78" t="s">
        <v>304</v>
      </c>
      <c r="F358" s="104"/>
      <c r="G358" s="105"/>
      <c r="H358" s="105"/>
      <c r="I358" s="105"/>
      <c r="J358" s="105"/>
      <c r="K358" s="105"/>
      <c r="L358" s="105"/>
      <c r="M358" s="105"/>
      <c r="N358" s="105"/>
      <c r="O358" s="105"/>
      <c r="P358" s="105"/>
      <c r="Q358" s="106"/>
      <c r="R358" s="104"/>
      <c r="S358" s="105"/>
      <c r="T358" s="105"/>
      <c r="U358" s="105"/>
      <c r="V358" s="105"/>
      <c r="W358" s="105"/>
      <c r="X358" s="105"/>
      <c r="Y358" s="105"/>
      <c r="Z358" s="105"/>
      <c r="AA358" s="105"/>
      <c r="AB358" s="105"/>
      <c r="AC358" s="106"/>
      <c r="AD358" s="104"/>
      <c r="AE358" s="105"/>
      <c r="AF358" s="105"/>
      <c r="AG358" s="105"/>
      <c r="AH358" s="105"/>
      <c r="AI358" s="105"/>
      <c r="AJ358" s="105"/>
      <c r="AK358" s="105"/>
      <c r="AL358" s="105"/>
      <c r="AM358" s="105"/>
      <c r="AN358" s="105"/>
      <c r="AO358" s="106"/>
      <c r="AP358" s="104"/>
      <c r="AQ358" s="105"/>
      <c r="AR358" s="105"/>
      <c r="AS358" s="105"/>
      <c r="AT358" s="105"/>
      <c r="AU358" s="105"/>
      <c r="AV358" s="105"/>
      <c r="AW358" s="105"/>
      <c r="AX358" s="105"/>
      <c r="AY358" s="105"/>
      <c r="AZ358" s="105"/>
      <c r="BA358" s="106"/>
      <c r="BB358" s="104"/>
      <c r="BC358" s="105"/>
      <c r="BD358" s="105"/>
      <c r="BE358" s="105"/>
      <c r="BF358" s="105"/>
      <c r="BG358" s="105"/>
      <c r="BH358" s="105"/>
      <c r="BI358" s="105"/>
      <c r="BJ358" s="105"/>
      <c r="BK358" s="105"/>
      <c r="BL358" s="105"/>
      <c r="BM358" s="106"/>
      <c r="BN358" s="104"/>
      <c r="BO358" s="105"/>
      <c r="BP358" s="105"/>
      <c r="BQ358" s="105"/>
      <c r="BR358" s="105"/>
      <c r="BS358" s="105"/>
      <c r="BT358" s="105"/>
      <c r="BU358" s="105"/>
      <c r="BV358" s="105"/>
      <c r="BW358" s="105"/>
      <c r="BX358" s="105"/>
      <c r="BY358" s="106"/>
      <c r="BZ358" s="104"/>
      <c r="CA358" s="105"/>
      <c r="CB358" s="105"/>
      <c r="CC358" s="105"/>
      <c r="CD358" s="105"/>
      <c r="CE358" s="105"/>
      <c r="CF358" s="105"/>
      <c r="CG358" s="105"/>
      <c r="CH358" s="105"/>
      <c r="CI358" s="105"/>
      <c r="CJ358" s="105"/>
      <c r="CK358" s="105"/>
      <c r="CL358" s="104">
        <v>87300</v>
      </c>
      <c r="CM358" s="105">
        <v>87300</v>
      </c>
      <c r="CN358" s="105">
        <v>87300</v>
      </c>
      <c r="CO358" s="105">
        <v>87300</v>
      </c>
      <c r="CP358" s="105">
        <v>87300</v>
      </c>
      <c r="CQ358" s="105">
        <v>87300</v>
      </c>
      <c r="CR358" s="105">
        <v>87300</v>
      </c>
      <c r="CS358" s="105">
        <v>87300</v>
      </c>
      <c r="CT358" s="105">
        <v>87300</v>
      </c>
      <c r="CU358" s="105">
        <v>87300</v>
      </c>
      <c r="CV358" s="105">
        <v>87300</v>
      </c>
      <c r="CW358" s="106">
        <v>87300</v>
      </c>
      <c r="CX358" s="313">
        <v>755012.08940762596</v>
      </c>
      <c r="CY358" s="316">
        <v>755012.08940762596</v>
      </c>
      <c r="CZ358" s="316">
        <v>755012.08940762596</v>
      </c>
      <c r="DA358" s="316">
        <v>755012.08940762596</v>
      </c>
      <c r="DB358" s="316">
        <v>755012.08940762596</v>
      </c>
      <c r="DC358" s="316">
        <v>755012.08940762596</v>
      </c>
      <c r="DD358" s="316">
        <v>755012.08940762596</v>
      </c>
      <c r="DE358" s="316">
        <v>755012.08940762596</v>
      </c>
      <c r="DF358" s="316">
        <v>755012.08940762596</v>
      </c>
      <c r="DG358" s="316">
        <v>755012.08940762596</v>
      </c>
      <c r="DH358" s="316">
        <v>755012.08940762596</v>
      </c>
      <c r="DI358" s="312">
        <v>755012.08940762596</v>
      </c>
      <c r="DJ358" s="104">
        <v>733666.66666666663</v>
      </c>
      <c r="DK358" s="105">
        <v>733666.66666666663</v>
      </c>
      <c r="DL358" s="105">
        <v>733666.66666666663</v>
      </c>
      <c r="DM358" s="105">
        <v>733666.66666666663</v>
      </c>
      <c r="DN358" s="105">
        <v>733666.66666666663</v>
      </c>
      <c r="DO358" s="105">
        <v>733666.66666666663</v>
      </c>
      <c r="DP358" s="105">
        <v>733666.66666666663</v>
      </c>
      <c r="DQ358" s="105">
        <v>733666.66666666663</v>
      </c>
      <c r="DR358" s="105">
        <v>733666.66666666663</v>
      </c>
      <c r="DS358" s="105">
        <v>733666.66666666663</v>
      </c>
      <c r="DT358" s="105">
        <v>733666.66666666663</v>
      </c>
      <c r="DU358" s="106">
        <v>733666.66666666663</v>
      </c>
      <c r="DV358" s="339"/>
      <c r="DW358" s="339"/>
      <c r="DX358" s="339"/>
      <c r="DY358" s="339"/>
      <c r="DZ358" s="339"/>
      <c r="EA358" s="339"/>
      <c r="EB358" s="339"/>
      <c r="EC358" s="339"/>
      <c r="ED358" s="339"/>
      <c r="EE358" s="339"/>
      <c r="EF358" s="339"/>
      <c r="EG358" s="339"/>
      <c r="EH358" s="339"/>
      <c r="EI358" s="337"/>
      <c r="EJ358" s="337"/>
      <c r="EK358" s="337"/>
      <c r="EL358" s="337"/>
      <c r="EM358" s="337"/>
      <c r="EN358" s="337"/>
      <c r="EO358" s="337"/>
      <c r="EP358" s="337"/>
      <c r="EQ358" s="337"/>
      <c r="ER358" s="337"/>
      <c r="ES358" s="337"/>
    </row>
    <row r="359" spans="1:174">
      <c r="D359" s="74" t="str">
        <f t="shared" si="73"/>
        <v>4318p</v>
      </c>
      <c r="E359" s="78" t="s">
        <v>306</v>
      </c>
      <c r="F359" s="104"/>
      <c r="G359" s="105"/>
      <c r="H359" s="105"/>
      <c r="I359" s="105"/>
      <c r="J359" s="105"/>
      <c r="K359" s="105"/>
      <c r="L359" s="105"/>
      <c r="M359" s="105"/>
      <c r="N359" s="105"/>
      <c r="O359" s="105"/>
      <c r="P359" s="105"/>
      <c r="Q359" s="106"/>
      <c r="R359" s="104"/>
      <c r="S359" s="105"/>
      <c r="T359" s="105"/>
      <c r="U359" s="105"/>
      <c r="V359" s="105"/>
      <c r="W359" s="105"/>
      <c r="X359" s="105"/>
      <c r="Y359" s="105"/>
      <c r="Z359" s="105"/>
      <c r="AA359" s="105"/>
      <c r="AB359" s="105"/>
      <c r="AC359" s="106"/>
      <c r="AD359" s="104"/>
      <c r="AE359" s="105"/>
      <c r="AF359" s="105"/>
      <c r="AG359" s="105"/>
      <c r="AH359" s="105"/>
      <c r="AI359" s="105"/>
      <c r="AJ359" s="105"/>
      <c r="AK359" s="105"/>
      <c r="AL359" s="105"/>
      <c r="AM359" s="105"/>
      <c r="AN359" s="105"/>
      <c r="AO359" s="106"/>
      <c r="AP359" s="104"/>
      <c r="AQ359" s="105"/>
      <c r="AR359" s="105"/>
      <c r="AS359" s="105"/>
      <c r="AT359" s="105"/>
      <c r="AU359" s="105"/>
      <c r="AV359" s="105"/>
      <c r="AW359" s="105"/>
      <c r="AX359" s="105"/>
      <c r="AY359" s="105"/>
      <c r="AZ359" s="105"/>
      <c r="BA359" s="106"/>
      <c r="BB359" s="104"/>
      <c r="BC359" s="105"/>
      <c r="BD359" s="105"/>
      <c r="BE359" s="105"/>
      <c r="BF359" s="105"/>
      <c r="BG359" s="105"/>
      <c r="BH359" s="105"/>
      <c r="BI359" s="105"/>
      <c r="BJ359" s="105"/>
      <c r="BK359" s="105"/>
      <c r="BL359" s="105"/>
      <c r="BM359" s="106"/>
      <c r="BN359" s="104"/>
      <c r="BO359" s="105"/>
      <c r="BP359" s="105"/>
      <c r="BQ359" s="105"/>
      <c r="BR359" s="105"/>
      <c r="BS359" s="105"/>
      <c r="BT359" s="105"/>
      <c r="BU359" s="105"/>
      <c r="BV359" s="105"/>
      <c r="BW359" s="105"/>
      <c r="BX359" s="105"/>
      <c r="BY359" s="106"/>
      <c r="BZ359" s="104"/>
      <c r="CA359" s="105"/>
      <c r="CB359" s="105"/>
      <c r="CC359" s="105"/>
      <c r="CD359" s="105"/>
      <c r="CE359" s="105"/>
      <c r="CF359" s="105"/>
      <c r="CG359" s="105"/>
      <c r="CH359" s="105"/>
      <c r="CI359" s="105"/>
      <c r="CJ359" s="105"/>
      <c r="CK359" s="105"/>
      <c r="CL359" s="104">
        <v>1415750</v>
      </c>
      <c r="CM359" s="105">
        <v>1415750</v>
      </c>
      <c r="CN359" s="105">
        <v>1415750</v>
      </c>
      <c r="CO359" s="105">
        <v>1415750</v>
      </c>
      <c r="CP359" s="105">
        <v>1415750</v>
      </c>
      <c r="CQ359" s="105">
        <v>1415750</v>
      </c>
      <c r="CR359" s="105">
        <v>1415750</v>
      </c>
      <c r="CS359" s="105">
        <v>1415750</v>
      </c>
      <c r="CT359" s="105">
        <v>1415750</v>
      </c>
      <c r="CU359" s="105">
        <v>1415750</v>
      </c>
      <c r="CV359" s="105">
        <v>1415750</v>
      </c>
      <c r="CW359" s="106">
        <v>1415750</v>
      </c>
      <c r="CX359" s="313">
        <v>744893.74616509536</v>
      </c>
      <c r="CY359" s="316">
        <v>744893.74616509536</v>
      </c>
      <c r="CZ359" s="316">
        <v>744893.74616509536</v>
      </c>
      <c r="DA359" s="316">
        <v>744893.74616509536</v>
      </c>
      <c r="DB359" s="316">
        <v>744893.74616509536</v>
      </c>
      <c r="DC359" s="316">
        <v>744893.74616509536</v>
      </c>
      <c r="DD359" s="316">
        <v>744893.74616509536</v>
      </c>
      <c r="DE359" s="316">
        <v>744893.74616509536</v>
      </c>
      <c r="DF359" s="316">
        <v>744893.74616509536</v>
      </c>
      <c r="DG359" s="316">
        <v>744893.74616509536</v>
      </c>
      <c r="DH359" s="316">
        <v>744893.74616509536</v>
      </c>
      <c r="DI359" s="312">
        <v>744893.74616509536</v>
      </c>
      <c r="DJ359" s="104">
        <v>734362.96666666667</v>
      </c>
      <c r="DK359" s="105">
        <v>734362.96666666667</v>
      </c>
      <c r="DL359" s="105">
        <v>734362.96666666667</v>
      </c>
      <c r="DM359" s="105">
        <v>734362.96666666667</v>
      </c>
      <c r="DN359" s="105">
        <v>734362.96666666667</v>
      </c>
      <c r="DO359" s="105">
        <v>734362.96666666667</v>
      </c>
      <c r="DP359" s="105">
        <v>734362.96666666667</v>
      </c>
      <c r="DQ359" s="105">
        <v>734362.96666666667</v>
      </c>
      <c r="DR359" s="105">
        <v>734362.96666666667</v>
      </c>
      <c r="DS359" s="105">
        <v>734362.96666666667</v>
      </c>
      <c r="DT359" s="105">
        <v>734362.96666666667</v>
      </c>
      <c r="DU359" s="106">
        <v>734362.96666666667</v>
      </c>
      <c r="DV359" s="339"/>
      <c r="DW359" s="339"/>
      <c r="DX359" s="339"/>
      <c r="DY359" s="339"/>
      <c r="DZ359" s="339"/>
      <c r="EA359" s="339"/>
      <c r="EB359" s="339"/>
      <c r="EC359" s="339"/>
      <c r="ED359" s="339"/>
      <c r="EE359" s="339"/>
      <c r="EF359" s="339"/>
      <c r="EG359" s="339"/>
      <c r="EH359" s="339"/>
      <c r="EI359" s="337"/>
      <c r="EJ359" s="337"/>
      <c r="EK359" s="337"/>
      <c r="EL359" s="337"/>
      <c r="EM359" s="337"/>
      <c r="EN359" s="337"/>
      <c r="EO359" s="337"/>
      <c r="EP359" s="337"/>
      <c r="EQ359" s="337"/>
      <c r="ER359" s="337"/>
      <c r="ES359" s="337"/>
    </row>
    <row r="360" spans="1:174">
      <c r="D360" s="74" t="str">
        <f t="shared" si="73"/>
        <v>4319p</v>
      </c>
      <c r="E360" s="78" t="s">
        <v>308</v>
      </c>
      <c r="F360" s="104"/>
      <c r="G360" s="105"/>
      <c r="H360" s="105"/>
      <c r="I360" s="105"/>
      <c r="J360" s="105"/>
      <c r="K360" s="105"/>
      <c r="L360" s="105"/>
      <c r="M360" s="105"/>
      <c r="N360" s="105"/>
      <c r="O360" s="105"/>
      <c r="P360" s="105"/>
      <c r="Q360" s="106"/>
      <c r="R360" s="104"/>
      <c r="S360" s="105"/>
      <c r="T360" s="105"/>
      <c r="U360" s="105"/>
      <c r="V360" s="105"/>
      <c r="W360" s="105"/>
      <c r="X360" s="105"/>
      <c r="Y360" s="105"/>
      <c r="Z360" s="105"/>
      <c r="AA360" s="105"/>
      <c r="AB360" s="105"/>
      <c r="AC360" s="106"/>
      <c r="AD360" s="104"/>
      <c r="AE360" s="105"/>
      <c r="AF360" s="105"/>
      <c r="AG360" s="105"/>
      <c r="AH360" s="105"/>
      <c r="AI360" s="105"/>
      <c r="AJ360" s="105"/>
      <c r="AK360" s="105"/>
      <c r="AL360" s="105"/>
      <c r="AM360" s="105"/>
      <c r="AN360" s="105"/>
      <c r="AO360" s="106"/>
      <c r="AP360" s="104"/>
      <c r="AQ360" s="105"/>
      <c r="AR360" s="105"/>
      <c r="AS360" s="105"/>
      <c r="AT360" s="105"/>
      <c r="AU360" s="105"/>
      <c r="AV360" s="105"/>
      <c r="AW360" s="105"/>
      <c r="AX360" s="105"/>
      <c r="AY360" s="105"/>
      <c r="AZ360" s="105"/>
      <c r="BA360" s="106"/>
      <c r="BB360" s="104"/>
      <c r="BC360" s="105"/>
      <c r="BD360" s="105"/>
      <c r="BE360" s="105"/>
      <c r="BF360" s="105"/>
      <c r="BG360" s="105"/>
      <c r="BH360" s="105"/>
      <c r="BI360" s="105"/>
      <c r="BJ360" s="105"/>
      <c r="BK360" s="105"/>
      <c r="BL360" s="105"/>
      <c r="BM360" s="106"/>
      <c r="BN360" s="104"/>
      <c r="BO360" s="105"/>
      <c r="BP360" s="105"/>
      <c r="BQ360" s="105"/>
      <c r="BR360" s="105"/>
      <c r="BS360" s="105"/>
      <c r="BT360" s="105"/>
      <c r="BU360" s="105"/>
      <c r="BV360" s="105"/>
      <c r="BW360" s="105"/>
      <c r="BX360" s="105"/>
      <c r="BY360" s="106"/>
      <c r="BZ360" s="104"/>
      <c r="CA360" s="105"/>
      <c r="CB360" s="105"/>
      <c r="CC360" s="105"/>
      <c r="CD360" s="105"/>
      <c r="CE360" s="105"/>
      <c r="CF360" s="105"/>
      <c r="CG360" s="105"/>
      <c r="CH360" s="105"/>
      <c r="CI360" s="105"/>
      <c r="CJ360" s="105"/>
      <c r="CK360" s="105"/>
      <c r="CL360" s="104">
        <v>160874.05583333332</v>
      </c>
      <c r="CM360" s="105">
        <v>160874.05583333332</v>
      </c>
      <c r="CN360" s="105">
        <v>160874.05583333332</v>
      </c>
      <c r="CO360" s="105">
        <v>160874.05583333332</v>
      </c>
      <c r="CP360" s="105">
        <v>160874.05583333332</v>
      </c>
      <c r="CQ360" s="105">
        <v>160874.05583333332</v>
      </c>
      <c r="CR360" s="105">
        <v>160874.05583333332</v>
      </c>
      <c r="CS360" s="105">
        <v>160874.05583333332</v>
      </c>
      <c r="CT360" s="105">
        <v>160874.05583333332</v>
      </c>
      <c r="CU360" s="105">
        <v>160874.05583333332</v>
      </c>
      <c r="CV360" s="105">
        <v>160874.05583333332</v>
      </c>
      <c r="CW360" s="106">
        <v>160874.05583333332</v>
      </c>
      <c r="CX360" s="313">
        <v>261616.69204225147</v>
      </c>
      <c r="CY360" s="316">
        <v>261616.69204225147</v>
      </c>
      <c r="CZ360" s="316">
        <v>261616.69204225147</v>
      </c>
      <c r="DA360" s="316">
        <v>261616.69204225147</v>
      </c>
      <c r="DB360" s="316">
        <v>261616.69204225147</v>
      </c>
      <c r="DC360" s="316">
        <v>261616.69204225147</v>
      </c>
      <c r="DD360" s="316">
        <v>261616.69204225147</v>
      </c>
      <c r="DE360" s="316">
        <v>261616.69204225147</v>
      </c>
      <c r="DF360" s="316">
        <v>261616.69204225147</v>
      </c>
      <c r="DG360" s="316">
        <v>261616.69204225147</v>
      </c>
      <c r="DH360" s="316">
        <v>261616.69204225147</v>
      </c>
      <c r="DI360" s="312">
        <v>261616.69204225147</v>
      </c>
      <c r="DJ360" s="104">
        <v>1368004.0883333334</v>
      </c>
      <c r="DK360" s="105">
        <v>1368004.0883333334</v>
      </c>
      <c r="DL360" s="105">
        <v>1368004.0883333334</v>
      </c>
      <c r="DM360" s="105">
        <v>1368004.0883333334</v>
      </c>
      <c r="DN360" s="105">
        <v>1368004.0883333334</v>
      </c>
      <c r="DO360" s="105">
        <v>1368004.0883333334</v>
      </c>
      <c r="DP360" s="105">
        <v>1368004.0883333334</v>
      </c>
      <c r="DQ360" s="105">
        <v>1368004.0883333334</v>
      </c>
      <c r="DR360" s="105">
        <v>1368004.0883333334</v>
      </c>
      <c r="DS360" s="105">
        <v>1368004.0883333334</v>
      </c>
      <c r="DT360" s="105">
        <v>1368004.0883333334</v>
      </c>
      <c r="DU360" s="106">
        <v>1368004.0883333334</v>
      </c>
      <c r="DV360" s="339"/>
      <c r="DW360" s="339"/>
      <c r="DX360" s="339"/>
      <c r="DY360" s="339"/>
      <c r="DZ360" s="339"/>
      <c r="EA360" s="339"/>
      <c r="EB360" s="339"/>
      <c r="EC360" s="339"/>
      <c r="ED360" s="339"/>
      <c r="EE360" s="339"/>
      <c r="EF360" s="339"/>
      <c r="EG360" s="339"/>
      <c r="EH360" s="339"/>
      <c r="EI360" s="337"/>
      <c r="EJ360" s="337"/>
      <c r="EK360" s="337"/>
      <c r="EL360" s="337"/>
      <c r="EM360" s="337"/>
      <c r="EN360" s="337"/>
      <c r="EO360" s="337"/>
      <c r="EP360" s="337"/>
      <c r="EQ360" s="337"/>
      <c r="ER360" s="337"/>
      <c r="ES360" s="337"/>
    </row>
    <row r="361" spans="1:174" s="9" customFormat="1">
      <c r="A361" s="139" t="s">
        <v>96</v>
      </c>
      <c r="B361" s="139" t="s">
        <v>96</v>
      </c>
      <c r="C361" s="139">
        <v>432</v>
      </c>
      <c r="D361" s="139" t="str">
        <f t="shared" si="73"/>
        <v>432p</v>
      </c>
      <c r="E361" s="140" t="s">
        <v>310</v>
      </c>
      <c r="F361" s="141"/>
      <c r="G361" s="142"/>
      <c r="H361" s="142"/>
      <c r="I361" s="142"/>
      <c r="J361" s="142"/>
      <c r="K361" s="142"/>
      <c r="L361" s="142"/>
      <c r="M361" s="142"/>
      <c r="N361" s="142"/>
      <c r="O361" s="142"/>
      <c r="P361" s="142"/>
      <c r="Q361" s="143"/>
      <c r="R361" s="141"/>
      <c r="S361" s="142"/>
      <c r="T361" s="142"/>
      <c r="U361" s="142"/>
      <c r="V361" s="142"/>
      <c r="W361" s="142"/>
      <c r="X361" s="142"/>
      <c r="Y361" s="142"/>
      <c r="Z361" s="142"/>
      <c r="AA361" s="142"/>
      <c r="AB361" s="142"/>
      <c r="AC361" s="143"/>
      <c r="AD361" s="141"/>
      <c r="AE361" s="142"/>
      <c r="AF361" s="142"/>
      <c r="AG361" s="142"/>
      <c r="AH361" s="142"/>
      <c r="AI361" s="142"/>
      <c r="AJ361" s="142"/>
      <c r="AK361" s="142"/>
      <c r="AL361" s="142"/>
      <c r="AM361" s="142"/>
      <c r="AN361" s="142"/>
      <c r="AO361" s="143"/>
      <c r="AP361" s="141"/>
      <c r="AQ361" s="142"/>
      <c r="AR361" s="142"/>
      <c r="AS361" s="142"/>
      <c r="AT361" s="142"/>
      <c r="AU361" s="142"/>
      <c r="AV361" s="142"/>
      <c r="AW361" s="142"/>
      <c r="AX361" s="142"/>
      <c r="AY361" s="142"/>
      <c r="AZ361" s="142"/>
      <c r="BA361" s="143"/>
      <c r="BB361" s="141"/>
      <c r="BC361" s="142"/>
      <c r="BD361" s="142"/>
      <c r="BE361" s="142"/>
      <c r="BF361" s="142"/>
      <c r="BG361" s="142"/>
      <c r="BH361" s="142"/>
      <c r="BI361" s="142"/>
      <c r="BJ361" s="142"/>
      <c r="BK361" s="142"/>
      <c r="BL361" s="142"/>
      <c r="BM361" s="143"/>
      <c r="BN361" s="141"/>
      <c r="BO361" s="142"/>
      <c r="BP361" s="142"/>
      <c r="BQ361" s="142"/>
      <c r="BR361" s="142"/>
      <c r="BS361" s="142"/>
      <c r="BT361" s="142"/>
      <c r="BU361" s="142"/>
      <c r="BV361" s="142"/>
      <c r="BW361" s="142"/>
      <c r="BX361" s="142"/>
      <c r="BY361" s="143"/>
      <c r="BZ361" s="141"/>
      <c r="CA361" s="142"/>
      <c r="CB361" s="142"/>
      <c r="CC361" s="142"/>
      <c r="CD361" s="142"/>
      <c r="CE361" s="142"/>
      <c r="CF361" s="142"/>
      <c r="CG361" s="142"/>
      <c r="CH361" s="142"/>
      <c r="CI361" s="142"/>
      <c r="CJ361" s="142"/>
      <c r="CK361" s="142"/>
      <c r="CL361" s="141">
        <f t="shared" ref="CL361:CX361" si="92">+SUM(CL362:CL367)</f>
        <v>20833.333333333332</v>
      </c>
      <c r="CM361" s="142">
        <f t="shared" si="92"/>
        <v>20833.333333333332</v>
      </c>
      <c r="CN361" s="142">
        <f t="shared" si="92"/>
        <v>20833.333333333332</v>
      </c>
      <c r="CO361" s="142">
        <f t="shared" si="92"/>
        <v>20833.333333333332</v>
      </c>
      <c r="CP361" s="142">
        <f t="shared" si="92"/>
        <v>20833.333333333332</v>
      </c>
      <c r="CQ361" s="142">
        <f t="shared" si="92"/>
        <v>20833.333333333332</v>
      </c>
      <c r="CR361" s="142">
        <f t="shared" si="92"/>
        <v>20833.333333333332</v>
      </c>
      <c r="CS361" s="142">
        <f t="shared" si="92"/>
        <v>20833.333333333332</v>
      </c>
      <c r="CT361" s="142">
        <f t="shared" si="92"/>
        <v>20833.333333333332</v>
      </c>
      <c r="CU361" s="142">
        <f t="shared" si="92"/>
        <v>20833.333333333332</v>
      </c>
      <c r="CV361" s="142">
        <f t="shared" si="92"/>
        <v>20833.333333333332</v>
      </c>
      <c r="CW361" s="143">
        <f t="shared" si="92"/>
        <v>20833.333333333332</v>
      </c>
      <c r="CX361" s="314">
        <f t="shared" si="92"/>
        <v>186026.65369250745</v>
      </c>
      <c r="CY361" s="317">
        <f t="shared" ref="CY361:DI361" si="93">+SUM(CY362:CY367)</f>
        <v>186026.65369250745</v>
      </c>
      <c r="CZ361" s="317">
        <f t="shared" si="93"/>
        <v>186026.65369250745</v>
      </c>
      <c r="DA361" s="317">
        <f t="shared" si="93"/>
        <v>186026.65369250745</v>
      </c>
      <c r="DB361" s="317">
        <f t="shared" si="93"/>
        <v>186026.65369250745</v>
      </c>
      <c r="DC361" s="317">
        <f t="shared" si="93"/>
        <v>186026.65369250745</v>
      </c>
      <c r="DD361" s="317">
        <f t="shared" si="93"/>
        <v>186026.65369250745</v>
      </c>
      <c r="DE361" s="317">
        <f t="shared" si="93"/>
        <v>186026.65369250745</v>
      </c>
      <c r="DF361" s="317">
        <f t="shared" si="93"/>
        <v>186026.65369250745</v>
      </c>
      <c r="DG361" s="317">
        <f t="shared" si="93"/>
        <v>186026.65369250745</v>
      </c>
      <c r="DH361" s="317">
        <f t="shared" si="93"/>
        <v>186026.65369250745</v>
      </c>
      <c r="DI361" s="315">
        <f t="shared" si="93"/>
        <v>186026.65369250745</v>
      </c>
      <c r="DJ361" s="141">
        <f>+SUM(DJ362:DJ367)</f>
        <v>35625</v>
      </c>
      <c r="DK361" s="142">
        <f t="shared" ref="DK361:DU361" si="94">+SUM(DK362:DK367)</f>
        <v>35625</v>
      </c>
      <c r="DL361" s="142">
        <f t="shared" si="94"/>
        <v>35625</v>
      </c>
      <c r="DM361" s="142">
        <f t="shared" si="94"/>
        <v>35625</v>
      </c>
      <c r="DN361" s="142">
        <f t="shared" si="94"/>
        <v>35625</v>
      </c>
      <c r="DO361" s="142">
        <f t="shared" si="94"/>
        <v>35625</v>
      </c>
      <c r="DP361" s="142">
        <f t="shared" si="94"/>
        <v>35625</v>
      </c>
      <c r="DQ361" s="142">
        <f t="shared" si="94"/>
        <v>35625</v>
      </c>
      <c r="DR361" s="142">
        <f t="shared" si="94"/>
        <v>35625</v>
      </c>
      <c r="DS361" s="142">
        <f t="shared" si="94"/>
        <v>35625</v>
      </c>
      <c r="DT361" s="142">
        <f t="shared" si="94"/>
        <v>35625</v>
      </c>
      <c r="DU361" s="143">
        <f t="shared" si="94"/>
        <v>35625</v>
      </c>
      <c r="DV361" s="340">
        <v>94791.666666666672</v>
      </c>
      <c r="DW361" s="340">
        <v>94791.666666666672</v>
      </c>
      <c r="DX361" s="340">
        <v>94791.666666666672</v>
      </c>
      <c r="DY361" s="340">
        <v>94791.666666666672</v>
      </c>
      <c r="DZ361" s="340">
        <v>94791.666666666672</v>
      </c>
      <c r="EA361" s="340">
        <v>94791.666666666672</v>
      </c>
      <c r="EB361" s="340">
        <v>94791.666666666672</v>
      </c>
      <c r="EC361" s="340">
        <v>94791.666666666672</v>
      </c>
      <c r="ED361" s="340">
        <v>94791.666666666672</v>
      </c>
      <c r="EE361" s="340">
        <v>94791.666666666672</v>
      </c>
      <c r="EF361" s="340">
        <v>94791.666666666672</v>
      </c>
      <c r="EG361" s="340">
        <v>94791.666666666672</v>
      </c>
      <c r="EH361" s="340"/>
      <c r="EI361" s="338"/>
      <c r="EJ361" s="338"/>
      <c r="EK361" s="338"/>
      <c r="EL361" s="338"/>
      <c r="EM361" s="338"/>
      <c r="EN361" s="338"/>
      <c r="EO361" s="338"/>
      <c r="EP361" s="338"/>
      <c r="EQ361" s="338"/>
      <c r="ER361" s="338"/>
      <c r="ES361" s="338"/>
      <c r="ET361" s="403">
        <v>484666.39166666666</v>
      </c>
      <c r="EU361" s="403">
        <v>484666.39166666666</v>
      </c>
      <c r="EV361" s="403">
        <v>484666.39166666666</v>
      </c>
      <c r="EW361" s="403">
        <v>484666.39166666666</v>
      </c>
      <c r="EX361" s="403">
        <v>484666.39166666666</v>
      </c>
      <c r="EY361" s="403">
        <v>484666.39166666666</v>
      </c>
      <c r="EZ361" s="403">
        <v>484666.39166666666</v>
      </c>
      <c r="FA361" s="403">
        <v>484666.39166666666</v>
      </c>
      <c r="FB361" s="403">
        <v>461423.99666666664</v>
      </c>
      <c r="FC361" s="403">
        <v>461423.99666666664</v>
      </c>
      <c r="FD361" s="403">
        <v>461423.99666666664</v>
      </c>
      <c r="FE361" s="403">
        <v>461423.99666666664</v>
      </c>
      <c r="FF361" s="403">
        <v>1893595.81</v>
      </c>
      <c r="FG361" s="403">
        <v>1793595.81</v>
      </c>
      <c r="FH361" s="403">
        <v>1701929.1400000001</v>
      </c>
      <c r="FI361" s="403">
        <v>1701929.1400000001</v>
      </c>
      <c r="FJ361" s="403">
        <v>1701929.1400000001</v>
      </c>
      <c r="FK361" s="403">
        <v>1701929.1400000001</v>
      </c>
      <c r="FL361" s="403">
        <v>1701929.1400000001</v>
      </c>
      <c r="FM361" s="403">
        <v>1685262.48</v>
      </c>
      <c r="FN361" s="403">
        <v>1685262.48</v>
      </c>
      <c r="FO361" s="403">
        <v>1636929.14</v>
      </c>
      <c r="FP361" s="403">
        <v>1559429.15</v>
      </c>
      <c r="FQ361" s="403">
        <v>1559429.15</v>
      </c>
      <c r="FR361" s="403">
        <v>20323149.719999999</v>
      </c>
    </row>
    <row r="362" spans="1:174" ht="30">
      <c r="D362" s="74" t="str">
        <f t="shared" ref="D362:D393" si="95">+CONCATENATE(D153,"p")</f>
        <v>4321p</v>
      </c>
      <c r="E362" s="78" t="s">
        <v>312</v>
      </c>
      <c r="F362" s="104"/>
      <c r="G362" s="105"/>
      <c r="H362" s="105"/>
      <c r="I362" s="105"/>
      <c r="J362" s="105"/>
      <c r="K362" s="105"/>
      <c r="L362" s="105"/>
      <c r="M362" s="105"/>
      <c r="N362" s="105"/>
      <c r="O362" s="105"/>
      <c r="P362" s="105"/>
      <c r="Q362" s="106"/>
      <c r="R362" s="104"/>
      <c r="S362" s="105"/>
      <c r="T362" s="105"/>
      <c r="U362" s="105"/>
      <c r="V362" s="105"/>
      <c r="W362" s="105"/>
      <c r="X362" s="105"/>
      <c r="Y362" s="105"/>
      <c r="Z362" s="105"/>
      <c r="AA362" s="105"/>
      <c r="AB362" s="105"/>
      <c r="AC362" s="106"/>
      <c r="AD362" s="104"/>
      <c r="AE362" s="105"/>
      <c r="AF362" s="105"/>
      <c r="AG362" s="105"/>
      <c r="AH362" s="105"/>
      <c r="AI362" s="105"/>
      <c r="AJ362" s="105"/>
      <c r="AK362" s="105"/>
      <c r="AL362" s="105"/>
      <c r="AM362" s="105"/>
      <c r="AN362" s="105"/>
      <c r="AO362" s="106"/>
      <c r="AP362" s="104"/>
      <c r="AQ362" s="105"/>
      <c r="AR362" s="105"/>
      <c r="AS362" s="105"/>
      <c r="AT362" s="105"/>
      <c r="AU362" s="105"/>
      <c r="AV362" s="105"/>
      <c r="AW362" s="105"/>
      <c r="AX362" s="105"/>
      <c r="AY362" s="105"/>
      <c r="AZ362" s="105"/>
      <c r="BA362" s="106"/>
      <c r="BB362" s="104"/>
      <c r="BC362" s="105"/>
      <c r="BD362" s="105"/>
      <c r="BE362" s="105"/>
      <c r="BF362" s="105"/>
      <c r="BG362" s="105"/>
      <c r="BH362" s="105"/>
      <c r="BI362" s="105"/>
      <c r="BJ362" s="105"/>
      <c r="BK362" s="105"/>
      <c r="BL362" s="105"/>
      <c r="BM362" s="106"/>
      <c r="BN362" s="104"/>
      <c r="BO362" s="105"/>
      <c r="BP362" s="105"/>
      <c r="BQ362" s="105"/>
      <c r="BR362" s="105"/>
      <c r="BS362" s="105"/>
      <c r="BT362" s="105"/>
      <c r="BU362" s="105"/>
      <c r="BV362" s="105"/>
      <c r="BW362" s="105"/>
      <c r="BX362" s="105"/>
      <c r="BY362" s="106"/>
      <c r="BZ362" s="104"/>
      <c r="CA362" s="105"/>
      <c r="CB362" s="105"/>
      <c r="CC362" s="105"/>
      <c r="CD362" s="105"/>
      <c r="CE362" s="105"/>
      <c r="CF362" s="105"/>
      <c r="CG362" s="105"/>
      <c r="CH362" s="105"/>
      <c r="CI362" s="105"/>
      <c r="CJ362" s="105"/>
      <c r="CK362" s="105"/>
      <c r="CL362" s="104"/>
      <c r="CM362" s="105"/>
      <c r="CN362" s="105"/>
      <c r="CO362" s="105"/>
      <c r="CP362" s="105"/>
      <c r="CQ362" s="105"/>
      <c r="CR362" s="105"/>
      <c r="CS362" s="105"/>
      <c r="CT362" s="105"/>
      <c r="CU362" s="105"/>
      <c r="CV362" s="105"/>
      <c r="CW362" s="106"/>
      <c r="CX362" s="313">
        <v>0</v>
      </c>
      <c r="CY362" s="316">
        <v>0</v>
      </c>
      <c r="CZ362" s="316">
        <v>0</v>
      </c>
      <c r="DA362" s="316">
        <v>0</v>
      </c>
      <c r="DB362" s="316">
        <v>0</v>
      </c>
      <c r="DC362" s="316">
        <v>0</v>
      </c>
      <c r="DD362" s="316">
        <v>0</v>
      </c>
      <c r="DE362" s="316">
        <v>0</v>
      </c>
      <c r="DF362" s="316">
        <v>0</v>
      </c>
      <c r="DG362" s="316">
        <v>0</v>
      </c>
      <c r="DH362" s="316">
        <v>0</v>
      </c>
      <c r="DI362" s="312">
        <v>0</v>
      </c>
      <c r="DJ362" s="104">
        <v>0</v>
      </c>
      <c r="DK362" s="105">
        <v>0</v>
      </c>
      <c r="DL362" s="105">
        <v>0</v>
      </c>
      <c r="DM362" s="105">
        <v>0</v>
      </c>
      <c r="DN362" s="105">
        <v>0</v>
      </c>
      <c r="DO362" s="105">
        <v>0</v>
      </c>
      <c r="DP362" s="105">
        <v>0</v>
      </c>
      <c r="DQ362" s="105">
        <v>0</v>
      </c>
      <c r="DR362" s="105">
        <v>0</v>
      </c>
      <c r="DS362" s="105">
        <v>0</v>
      </c>
      <c r="DT362" s="105">
        <v>0</v>
      </c>
      <c r="DU362" s="106">
        <v>0</v>
      </c>
      <c r="DV362" s="339"/>
      <c r="DW362" s="339"/>
      <c r="DX362" s="339"/>
      <c r="DY362" s="339"/>
      <c r="DZ362" s="339"/>
      <c r="EA362" s="339"/>
      <c r="EB362" s="339"/>
      <c r="EC362" s="339"/>
      <c r="ED362" s="339"/>
      <c r="EE362" s="339"/>
      <c r="EF362" s="339"/>
      <c r="EG362" s="339"/>
      <c r="EH362" s="339"/>
      <c r="EI362" s="337"/>
      <c r="EJ362" s="337"/>
      <c r="EK362" s="337"/>
      <c r="EL362" s="337"/>
      <c r="EM362" s="337"/>
      <c r="EN362" s="337"/>
      <c r="EO362" s="337"/>
      <c r="EP362" s="337"/>
      <c r="EQ362" s="337"/>
      <c r="ER362" s="337"/>
      <c r="ES362" s="337"/>
    </row>
    <row r="363" spans="1:174">
      <c r="D363" s="74" t="str">
        <f t="shared" si="95"/>
        <v>4322p</v>
      </c>
      <c r="E363" s="78" t="s">
        <v>314</v>
      </c>
      <c r="F363" s="104"/>
      <c r="G363" s="105"/>
      <c r="H363" s="105"/>
      <c r="I363" s="105"/>
      <c r="J363" s="105"/>
      <c r="K363" s="105"/>
      <c r="L363" s="105"/>
      <c r="M363" s="105"/>
      <c r="N363" s="105"/>
      <c r="O363" s="105"/>
      <c r="P363" s="105"/>
      <c r="Q363" s="106"/>
      <c r="R363" s="104"/>
      <c r="S363" s="105"/>
      <c r="T363" s="105"/>
      <c r="U363" s="105"/>
      <c r="V363" s="105"/>
      <c r="W363" s="105"/>
      <c r="X363" s="105"/>
      <c r="Y363" s="105"/>
      <c r="Z363" s="105"/>
      <c r="AA363" s="105"/>
      <c r="AB363" s="105"/>
      <c r="AC363" s="106"/>
      <c r="AD363" s="104"/>
      <c r="AE363" s="105"/>
      <c r="AF363" s="105"/>
      <c r="AG363" s="105"/>
      <c r="AH363" s="105"/>
      <c r="AI363" s="105"/>
      <c r="AJ363" s="105"/>
      <c r="AK363" s="105"/>
      <c r="AL363" s="105"/>
      <c r="AM363" s="105"/>
      <c r="AN363" s="105"/>
      <c r="AO363" s="106"/>
      <c r="AP363" s="104"/>
      <c r="AQ363" s="105"/>
      <c r="AR363" s="105"/>
      <c r="AS363" s="105"/>
      <c r="AT363" s="105"/>
      <c r="AU363" s="105"/>
      <c r="AV363" s="105"/>
      <c r="AW363" s="105"/>
      <c r="AX363" s="105"/>
      <c r="AY363" s="105"/>
      <c r="AZ363" s="105"/>
      <c r="BA363" s="106"/>
      <c r="BB363" s="104"/>
      <c r="BC363" s="105"/>
      <c r="BD363" s="105"/>
      <c r="BE363" s="105"/>
      <c r="BF363" s="105"/>
      <c r="BG363" s="105"/>
      <c r="BH363" s="105"/>
      <c r="BI363" s="105"/>
      <c r="BJ363" s="105"/>
      <c r="BK363" s="105"/>
      <c r="BL363" s="105"/>
      <c r="BM363" s="106"/>
      <c r="BN363" s="104"/>
      <c r="BO363" s="105"/>
      <c r="BP363" s="105"/>
      <c r="BQ363" s="105"/>
      <c r="BR363" s="105"/>
      <c r="BS363" s="105"/>
      <c r="BT363" s="105"/>
      <c r="BU363" s="105"/>
      <c r="BV363" s="105"/>
      <c r="BW363" s="105"/>
      <c r="BX363" s="105"/>
      <c r="BY363" s="106"/>
      <c r="BZ363" s="104"/>
      <c r="CA363" s="105"/>
      <c r="CB363" s="105"/>
      <c r="CC363" s="105"/>
      <c r="CD363" s="105"/>
      <c r="CE363" s="105"/>
      <c r="CF363" s="105"/>
      <c r="CG363" s="105"/>
      <c r="CH363" s="105"/>
      <c r="CI363" s="105"/>
      <c r="CJ363" s="105"/>
      <c r="CK363" s="105"/>
      <c r="CL363" s="104"/>
      <c r="CM363" s="105"/>
      <c r="CN363" s="105"/>
      <c r="CO363" s="105"/>
      <c r="CP363" s="105"/>
      <c r="CQ363" s="105"/>
      <c r="CR363" s="105"/>
      <c r="CS363" s="105"/>
      <c r="CT363" s="105"/>
      <c r="CU363" s="105"/>
      <c r="CV363" s="105"/>
      <c r="CW363" s="106"/>
      <c r="CX363" s="313">
        <v>0</v>
      </c>
      <c r="CY363" s="316">
        <v>0</v>
      </c>
      <c r="CZ363" s="316">
        <v>0</v>
      </c>
      <c r="DA363" s="316">
        <v>0</v>
      </c>
      <c r="DB363" s="316">
        <v>0</v>
      </c>
      <c r="DC363" s="316">
        <v>0</v>
      </c>
      <c r="DD363" s="316">
        <v>0</v>
      </c>
      <c r="DE363" s="316">
        <v>0</v>
      </c>
      <c r="DF363" s="316">
        <v>0</v>
      </c>
      <c r="DG363" s="316">
        <v>0</v>
      </c>
      <c r="DH363" s="316">
        <v>0</v>
      </c>
      <c r="DI363" s="312">
        <v>0</v>
      </c>
      <c r="DJ363" s="104">
        <v>0</v>
      </c>
      <c r="DK363" s="105">
        <v>0</v>
      </c>
      <c r="DL363" s="105">
        <v>0</v>
      </c>
      <c r="DM363" s="105">
        <v>0</v>
      </c>
      <c r="DN363" s="105">
        <v>0</v>
      </c>
      <c r="DO363" s="105">
        <v>0</v>
      </c>
      <c r="DP363" s="105">
        <v>0</v>
      </c>
      <c r="DQ363" s="105">
        <v>0</v>
      </c>
      <c r="DR363" s="105">
        <v>0</v>
      </c>
      <c r="DS363" s="105">
        <v>0</v>
      </c>
      <c r="DT363" s="105">
        <v>0</v>
      </c>
      <c r="DU363" s="106">
        <v>0</v>
      </c>
      <c r="DV363" s="339"/>
      <c r="DW363" s="339"/>
      <c r="DX363" s="339"/>
      <c r="DY363" s="339"/>
      <c r="DZ363" s="339"/>
      <c r="EA363" s="339"/>
      <c r="EB363" s="339"/>
      <c r="EC363" s="339"/>
      <c r="ED363" s="339"/>
      <c r="EE363" s="339"/>
      <c r="EF363" s="339"/>
      <c r="EG363" s="339"/>
      <c r="EH363" s="339"/>
      <c r="EI363" s="337"/>
      <c r="EJ363" s="337"/>
      <c r="EK363" s="337"/>
      <c r="EL363" s="337"/>
      <c r="EM363" s="337"/>
      <c r="EN363" s="337"/>
      <c r="EO363" s="337"/>
      <c r="EP363" s="337"/>
      <c r="EQ363" s="337"/>
      <c r="ER363" s="337"/>
      <c r="ES363" s="337"/>
    </row>
    <row r="364" spans="1:174" ht="30">
      <c r="D364" s="74" t="str">
        <f t="shared" si="95"/>
        <v>4323p</v>
      </c>
      <c r="E364" s="78" t="s">
        <v>316</v>
      </c>
      <c r="F364" s="104"/>
      <c r="G364" s="105"/>
      <c r="H364" s="105"/>
      <c r="I364" s="105"/>
      <c r="J364" s="105"/>
      <c r="K364" s="105"/>
      <c r="L364" s="105"/>
      <c r="M364" s="105"/>
      <c r="N364" s="105"/>
      <c r="O364" s="105"/>
      <c r="P364" s="105"/>
      <c r="Q364" s="106"/>
      <c r="R364" s="104"/>
      <c r="S364" s="105"/>
      <c r="T364" s="105"/>
      <c r="U364" s="105"/>
      <c r="V364" s="105"/>
      <c r="W364" s="105"/>
      <c r="X364" s="105"/>
      <c r="Y364" s="105"/>
      <c r="Z364" s="105"/>
      <c r="AA364" s="105"/>
      <c r="AB364" s="105"/>
      <c r="AC364" s="106"/>
      <c r="AD364" s="104"/>
      <c r="AE364" s="105"/>
      <c r="AF364" s="105"/>
      <c r="AG364" s="105"/>
      <c r="AH364" s="105"/>
      <c r="AI364" s="105"/>
      <c r="AJ364" s="105"/>
      <c r="AK364" s="105"/>
      <c r="AL364" s="105"/>
      <c r="AM364" s="105"/>
      <c r="AN364" s="105"/>
      <c r="AO364" s="106"/>
      <c r="AP364" s="104"/>
      <c r="AQ364" s="105"/>
      <c r="AR364" s="105"/>
      <c r="AS364" s="105"/>
      <c r="AT364" s="105"/>
      <c r="AU364" s="105"/>
      <c r="AV364" s="105"/>
      <c r="AW364" s="105"/>
      <c r="AX364" s="105"/>
      <c r="AY364" s="105"/>
      <c r="AZ364" s="105"/>
      <c r="BA364" s="106"/>
      <c r="BB364" s="104"/>
      <c r="BC364" s="105"/>
      <c r="BD364" s="105"/>
      <c r="BE364" s="105"/>
      <c r="BF364" s="105"/>
      <c r="BG364" s="105"/>
      <c r="BH364" s="105"/>
      <c r="BI364" s="105"/>
      <c r="BJ364" s="105"/>
      <c r="BK364" s="105"/>
      <c r="BL364" s="105"/>
      <c r="BM364" s="106"/>
      <c r="BN364" s="104"/>
      <c r="BO364" s="105"/>
      <c r="BP364" s="105"/>
      <c r="BQ364" s="105"/>
      <c r="BR364" s="105"/>
      <c r="BS364" s="105"/>
      <c r="BT364" s="105"/>
      <c r="BU364" s="105"/>
      <c r="BV364" s="105"/>
      <c r="BW364" s="105"/>
      <c r="BX364" s="105"/>
      <c r="BY364" s="106"/>
      <c r="BZ364" s="104"/>
      <c r="CA364" s="105"/>
      <c r="CB364" s="105"/>
      <c r="CC364" s="105"/>
      <c r="CD364" s="105"/>
      <c r="CE364" s="105"/>
      <c r="CF364" s="105"/>
      <c r="CG364" s="105"/>
      <c r="CH364" s="105"/>
      <c r="CI364" s="105"/>
      <c r="CJ364" s="105"/>
      <c r="CK364" s="105"/>
      <c r="CL364" s="104"/>
      <c r="CM364" s="105"/>
      <c r="CN364" s="105"/>
      <c r="CO364" s="105"/>
      <c r="CP364" s="105"/>
      <c r="CQ364" s="105"/>
      <c r="CR364" s="105"/>
      <c r="CS364" s="105"/>
      <c r="CT364" s="105"/>
      <c r="CU364" s="105"/>
      <c r="CV364" s="105"/>
      <c r="CW364" s="106"/>
      <c r="CX364" s="313">
        <v>0</v>
      </c>
      <c r="CY364" s="316">
        <v>0</v>
      </c>
      <c r="CZ364" s="316">
        <v>0</v>
      </c>
      <c r="DA364" s="316">
        <v>0</v>
      </c>
      <c r="DB364" s="316">
        <v>0</v>
      </c>
      <c r="DC364" s="316">
        <v>0</v>
      </c>
      <c r="DD364" s="316">
        <v>0</v>
      </c>
      <c r="DE364" s="316">
        <v>0</v>
      </c>
      <c r="DF364" s="316">
        <v>0</v>
      </c>
      <c r="DG364" s="316">
        <v>0</v>
      </c>
      <c r="DH364" s="316">
        <v>0</v>
      </c>
      <c r="DI364" s="312">
        <v>0</v>
      </c>
      <c r="DJ364" s="104">
        <v>0</v>
      </c>
      <c r="DK364" s="105">
        <v>0</v>
      </c>
      <c r="DL364" s="105">
        <v>0</v>
      </c>
      <c r="DM364" s="105">
        <v>0</v>
      </c>
      <c r="DN364" s="105">
        <v>0</v>
      </c>
      <c r="DO364" s="105">
        <v>0</v>
      </c>
      <c r="DP364" s="105">
        <v>0</v>
      </c>
      <c r="DQ364" s="105">
        <v>0</v>
      </c>
      <c r="DR364" s="105">
        <v>0</v>
      </c>
      <c r="DS364" s="105">
        <v>0</v>
      </c>
      <c r="DT364" s="105">
        <v>0</v>
      </c>
      <c r="DU364" s="106">
        <v>0</v>
      </c>
      <c r="DV364" s="339"/>
      <c r="DW364" s="339"/>
      <c r="DX364" s="339"/>
      <c r="DY364" s="339"/>
      <c r="DZ364" s="339"/>
      <c r="EA364" s="339"/>
      <c r="EB364" s="339"/>
      <c r="EC364" s="339"/>
      <c r="ED364" s="339"/>
      <c r="EE364" s="339"/>
      <c r="EF364" s="339"/>
      <c r="EG364" s="339"/>
      <c r="EH364" s="339"/>
      <c r="EI364" s="337"/>
      <c r="EJ364" s="337"/>
      <c r="EK364" s="337"/>
      <c r="EL364" s="337"/>
      <c r="EM364" s="337"/>
      <c r="EN364" s="337"/>
      <c r="EO364" s="337"/>
      <c r="EP364" s="337"/>
      <c r="EQ364" s="337"/>
      <c r="ER364" s="337"/>
      <c r="ES364" s="337"/>
    </row>
    <row r="365" spans="1:174">
      <c r="D365" s="74" t="str">
        <f t="shared" si="95"/>
        <v>4324p</v>
      </c>
      <c r="E365" s="78" t="s">
        <v>318</v>
      </c>
      <c r="F365" s="104"/>
      <c r="G365" s="105"/>
      <c r="H365" s="105"/>
      <c r="I365" s="105"/>
      <c r="J365" s="105"/>
      <c r="K365" s="105"/>
      <c r="L365" s="105"/>
      <c r="M365" s="105"/>
      <c r="N365" s="105"/>
      <c r="O365" s="105"/>
      <c r="P365" s="105"/>
      <c r="Q365" s="106"/>
      <c r="R365" s="104"/>
      <c r="S365" s="105"/>
      <c r="T365" s="105"/>
      <c r="U365" s="105"/>
      <c r="V365" s="105"/>
      <c r="W365" s="105"/>
      <c r="X365" s="105"/>
      <c r="Y365" s="105"/>
      <c r="Z365" s="105"/>
      <c r="AA365" s="105"/>
      <c r="AB365" s="105"/>
      <c r="AC365" s="106"/>
      <c r="AD365" s="104"/>
      <c r="AE365" s="105"/>
      <c r="AF365" s="105"/>
      <c r="AG365" s="105"/>
      <c r="AH365" s="105"/>
      <c r="AI365" s="105"/>
      <c r="AJ365" s="105"/>
      <c r="AK365" s="105"/>
      <c r="AL365" s="105"/>
      <c r="AM365" s="105"/>
      <c r="AN365" s="105"/>
      <c r="AO365" s="106"/>
      <c r="AP365" s="104"/>
      <c r="AQ365" s="105"/>
      <c r="AR365" s="105"/>
      <c r="AS365" s="105"/>
      <c r="AT365" s="105"/>
      <c r="AU365" s="105"/>
      <c r="AV365" s="105"/>
      <c r="AW365" s="105"/>
      <c r="AX365" s="105"/>
      <c r="AY365" s="105"/>
      <c r="AZ365" s="105"/>
      <c r="BA365" s="106"/>
      <c r="BB365" s="104"/>
      <c r="BC365" s="105"/>
      <c r="BD365" s="105"/>
      <c r="BE365" s="105"/>
      <c r="BF365" s="105"/>
      <c r="BG365" s="105"/>
      <c r="BH365" s="105"/>
      <c r="BI365" s="105"/>
      <c r="BJ365" s="105"/>
      <c r="BK365" s="105"/>
      <c r="BL365" s="105"/>
      <c r="BM365" s="106"/>
      <c r="BN365" s="104"/>
      <c r="BO365" s="105"/>
      <c r="BP365" s="105"/>
      <c r="BQ365" s="105"/>
      <c r="BR365" s="105"/>
      <c r="BS365" s="105"/>
      <c r="BT365" s="105"/>
      <c r="BU365" s="105"/>
      <c r="BV365" s="105"/>
      <c r="BW365" s="105"/>
      <c r="BX365" s="105"/>
      <c r="BY365" s="106"/>
      <c r="BZ365" s="104"/>
      <c r="CA365" s="105"/>
      <c r="CB365" s="105"/>
      <c r="CC365" s="105"/>
      <c r="CD365" s="105"/>
      <c r="CE365" s="105"/>
      <c r="CF365" s="105"/>
      <c r="CG365" s="105"/>
      <c r="CH365" s="105"/>
      <c r="CI365" s="105"/>
      <c r="CJ365" s="105"/>
      <c r="CK365" s="105"/>
      <c r="CL365" s="104">
        <v>20833.333333333332</v>
      </c>
      <c r="CM365" s="105">
        <v>20833.333333333332</v>
      </c>
      <c r="CN365" s="105">
        <v>20833.333333333332</v>
      </c>
      <c r="CO365" s="105">
        <v>20833.333333333332</v>
      </c>
      <c r="CP365" s="105">
        <v>20833.333333333332</v>
      </c>
      <c r="CQ365" s="105">
        <v>20833.333333333332</v>
      </c>
      <c r="CR365" s="105">
        <v>20833.333333333332</v>
      </c>
      <c r="CS365" s="105">
        <v>20833.333333333332</v>
      </c>
      <c r="CT365" s="105">
        <v>20833.333333333332</v>
      </c>
      <c r="CU365" s="105">
        <v>20833.333333333332</v>
      </c>
      <c r="CV365" s="105">
        <v>20833.333333333332</v>
      </c>
      <c r="CW365" s="106">
        <v>20833.333333333332</v>
      </c>
      <c r="CX365" s="313">
        <v>155209.55905985044</v>
      </c>
      <c r="CY365" s="316">
        <v>155209.55905985044</v>
      </c>
      <c r="CZ365" s="316">
        <v>155209.55905985044</v>
      </c>
      <c r="DA365" s="316">
        <v>155209.55905985044</v>
      </c>
      <c r="DB365" s="316">
        <v>155209.55905985044</v>
      </c>
      <c r="DC365" s="316">
        <v>155209.55905985044</v>
      </c>
      <c r="DD365" s="316">
        <v>155209.55905985044</v>
      </c>
      <c r="DE365" s="316">
        <v>155209.55905985044</v>
      </c>
      <c r="DF365" s="316">
        <v>155209.55905985044</v>
      </c>
      <c r="DG365" s="316">
        <v>155209.55905985044</v>
      </c>
      <c r="DH365" s="316">
        <v>155209.55905985044</v>
      </c>
      <c r="DI365" s="312">
        <v>155209.55905985044</v>
      </c>
      <c r="DJ365" s="104">
        <v>35625</v>
      </c>
      <c r="DK365" s="105">
        <v>35625</v>
      </c>
      <c r="DL365" s="105">
        <v>35625</v>
      </c>
      <c r="DM365" s="105">
        <v>35625</v>
      </c>
      <c r="DN365" s="105">
        <v>35625</v>
      </c>
      <c r="DO365" s="105">
        <v>35625</v>
      </c>
      <c r="DP365" s="105">
        <v>35625</v>
      </c>
      <c r="DQ365" s="105">
        <v>35625</v>
      </c>
      <c r="DR365" s="105">
        <v>35625</v>
      </c>
      <c r="DS365" s="105">
        <v>35625</v>
      </c>
      <c r="DT365" s="105">
        <v>35625</v>
      </c>
      <c r="DU365" s="106">
        <v>35625</v>
      </c>
      <c r="DV365" s="339"/>
      <c r="DW365" s="339"/>
      <c r="DX365" s="339"/>
      <c r="DY365" s="339"/>
      <c r="DZ365" s="339"/>
      <c r="EA365" s="339"/>
      <c r="EB365" s="339"/>
      <c r="EC365" s="339"/>
      <c r="ED365" s="339"/>
      <c r="EE365" s="339"/>
      <c r="EF365" s="339"/>
      <c r="EG365" s="339"/>
      <c r="EH365" s="339"/>
      <c r="EI365" s="337"/>
      <c r="EJ365" s="337"/>
      <c r="EK365" s="337"/>
      <c r="EL365" s="337"/>
      <c r="EM365" s="337"/>
      <c r="EN365" s="337"/>
      <c r="EO365" s="337"/>
      <c r="EP365" s="337"/>
      <c r="EQ365" s="337"/>
      <c r="ER365" s="337"/>
      <c r="ES365" s="337"/>
    </row>
    <row r="366" spans="1:174">
      <c r="D366" s="74" t="str">
        <f t="shared" si="95"/>
        <v>4325p</v>
      </c>
      <c r="E366" s="78" t="s">
        <v>320</v>
      </c>
      <c r="F366" s="104"/>
      <c r="G366" s="105"/>
      <c r="H366" s="105"/>
      <c r="I366" s="105"/>
      <c r="J366" s="105"/>
      <c r="K366" s="105"/>
      <c r="L366" s="105"/>
      <c r="M366" s="105"/>
      <c r="N366" s="105"/>
      <c r="O366" s="105"/>
      <c r="P366" s="105"/>
      <c r="Q366" s="106"/>
      <c r="R366" s="104"/>
      <c r="S366" s="105"/>
      <c r="T366" s="105"/>
      <c r="U366" s="105"/>
      <c r="V366" s="105"/>
      <c r="W366" s="105"/>
      <c r="X366" s="105"/>
      <c r="Y366" s="105"/>
      <c r="Z366" s="105"/>
      <c r="AA366" s="105"/>
      <c r="AB366" s="105"/>
      <c r="AC366" s="106"/>
      <c r="AD366" s="104"/>
      <c r="AE366" s="105"/>
      <c r="AF366" s="105"/>
      <c r="AG366" s="105"/>
      <c r="AH366" s="105"/>
      <c r="AI366" s="105"/>
      <c r="AJ366" s="105"/>
      <c r="AK366" s="105"/>
      <c r="AL366" s="105"/>
      <c r="AM366" s="105"/>
      <c r="AN366" s="105"/>
      <c r="AO366" s="106"/>
      <c r="AP366" s="104"/>
      <c r="AQ366" s="105"/>
      <c r="AR366" s="105"/>
      <c r="AS366" s="105"/>
      <c r="AT366" s="105"/>
      <c r="AU366" s="105"/>
      <c r="AV366" s="105"/>
      <c r="AW366" s="105"/>
      <c r="AX366" s="105"/>
      <c r="AY366" s="105"/>
      <c r="AZ366" s="105"/>
      <c r="BA366" s="106"/>
      <c r="BB366" s="104"/>
      <c r="BC366" s="105"/>
      <c r="BD366" s="105"/>
      <c r="BE366" s="105"/>
      <c r="BF366" s="105"/>
      <c r="BG366" s="105"/>
      <c r="BH366" s="105"/>
      <c r="BI366" s="105"/>
      <c r="BJ366" s="105"/>
      <c r="BK366" s="105"/>
      <c r="BL366" s="105"/>
      <c r="BM366" s="106"/>
      <c r="BN366" s="104"/>
      <c r="BO366" s="105"/>
      <c r="BP366" s="105"/>
      <c r="BQ366" s="105"/>
      <c r="BR366" s="105"/>
      <c r="BS366" s="105"/>
      <c r="BT366" s="105"/>
      <c r="BU366" s="105"/>
      <c r="BV366" s="105"/>
      <c r="BW366" s="105"/>
      <c r="BX366" s="105"/>
      <c r="BY366" s="106"/>
      <c r="BZ366" s="104"/>
      <c r="CA366" s="105"/>
      <c r="CB366" s="105"/>
      <c r="CC366" s="105"/>
      <c r="CD366" s="105"/>
      <c r="CE366" s="105"/>
      <c r="CF366" s="105"/>
      <c r="CG366" s="105"/>
      <c r="CH366" s="105"/>
      <c r="CI366" s="105"/>
      <c r="CJ366" s="105"/>
      <c r="CK366" s="105"/>
      <c r="CL366" s="104"/>
      <c r="CM366" s="105"/>
      <c r="CN366" s="105"/>
      <c r="CO366" s="105"/>
      <c r="CP366" s="105"/>
      <c r="CQ366" s="105"/>
      <c r="CR366" s="105"/>
      <c r="CS366" s="105"/>
      <c r="CT366" s="105"/>
      <c r="CU366" s="105"/>
      <c r="CV366" s="105"/>
      <c r="CW366" s="106"/>
      <c r="CX366" s="313">
        <v>2106.7388384172764</v>
      </c>
      <c r="CY366" s="316">
        <v>2106.7388384172764</v>
      </c>
      <c r="CZ366" s="316">
        <v>2106.7388384172764</v>
      </c>
      <c r="DA366" s="316">
        <v>2106.7388384172764</v>
      </c>
      <c r="DB366" s="316">
        <v>2106.7388384172764</v>
      </c>
      <c r="DC366" s="316">
        <v>2106.7388384172764</v>
      </c>
      <c r="DD366" s="316">
        <v>2106.7388384172764</v>
      </c>
      <c r="DE366" s="316">
        <v>2106.7388384172764</v>
      </c>
      <c r="DF366" s="316">
        <v>2106.7388384172764</v>
      </c>
      <c r="DG366" s="316">
        <v>2106.7388384172764</v>
      </c>
      <c r="DH366" s="316">
        <v>2106.7388384172764</v>
      </c>
      <c r="DI366" s="312">
        <v>2106.7388384172764</v>
      </c>
      <c r="DJ366" s="104">
        <v>0</v>
      </c>
      <c r="DK366" s="105">
        <v>0</v>
      </c>
      <c r="DL366" s="105">
        <v>0</v>
      </c>
      <c r="DM366" s="105">
        <v>0</v>
      </c>
      <c r="DN366" s="105">
        <v>0</v>
      </c>
      <c r="DO366" s="105">
        <v>0</v>
      </c>
      <c r="DP366" s="105">
        <v>0</v>
      </c>
      <c r="DQ366" s="105">
        <v>0</v>
      </c>
      <c r="DR366" s="105">
        <v>0</v>
      </c>
      <c r="DS366" s="105">
        <v>0</v>
      </c>
      <c r="DT366" s="105">
        <v>0</v>
      </c>
      <c r="DU366" s="106">
        <v>0</v>
      </c>
      <c r="DV366" s="339"/>
      <c r="DW366" s="339"/>
      <c r="DX366" s="339"/>
      <c r="DY366" s="339"/>
      <c r="DZ366" s="339"/>
      <c r="EA366" s="339"/>
      <c r="EB366" s="339"/>
      <c r="EC366" s="339"/>
      <c r="ED366" s="339"/>
      <c r="EE366" s="339"/>
      <c r="EF366" s="339"/>
      <c r="EG366" s="339"/>
      <c r="EH366" s="339"/>
      <c r="EI366" s="337"/>
      <c r="EJ366" s="337"/>
      <c r="EK366" s="337"/>
      <c r="EL366" s="337"/>
      <c r="EM366" s="337"/>
      <c r="EN366" s="337"/>
      <c r="EO366" s="337"/>
      <c r="EP366" s="337"/>
      <c r="EQ366" s="337"/>
      <c r="ER366" s="337"/>
      <c r="ES366" s="337"/>
    </row>
    <row r="367" spans="1:174">
      <c r="D367" s="74" t="str">
        <f t="shared" si="95"/>
        <v>4326p</v>
      </c>
      <c r="E367" s="78" t="s">
        <v>322</v>
      </c>
      <c r="F367" s="104"/>
      <c r="G367" s="105"/>
      <c r="H367" s="105"/>
      <c r="I367" s="105"/>
      <c r="J367" s="105"/>
      <c r="K367" s="105"/>
      <c r="L367" s="105"/>
      <c r="M367" s="105"/>
      <c r="N367" s="105"/>
      <c r="O367" s="105"/>
      <c r="P367" s="105"/>
      <c r="Q367" s="106"/>
      <c r="R367" s="104"/>
      <c r="S367" s="105"/>
      <c r="T367" s="105"/>
      <c r="U367" s="105"/>
      <c r="V367" s="105"/>
      <c r="W367" s="105"/>
      <c r="X367" s="105"/>
      <c r="Y367" s="105"/>
      <c r="Z367" s="105"/>
      <c r="AA367" s="105"/>
      <c r="AB367" s="105"/>
      <c r="AC367" s="106"/>
      <c r="AD367" s="104"/>
      <c r="AE367" s="105"/>
      <c r="AF367" s="105"/>
      <c r="AG367" s="105"/>
      <c r="AH367" s="105"/>
      <c r="AI367" s="105"/>
      <c r="AJ367" s="105"/>
      <c r="AK367" s="105"/>
      <c r="AL367" s="105"/>
      <c r="AM367" s="105"/>
      <c r="AN367" s="105"/>
      <c r="AO367" s="106"/>
      <c r="AP367" s="104"/>
      <c r="AQ367" s="105"/>
      <c r="AR367" s="105"/>
      <c r="AS367" s="105"/>
      <c r="AT367" s="105"/>
      <c r="AU367" s="105"/>
      <c r="AV367" s="105"/>
      <c r="AW367" s="105"/>
      <c r="AX367" s="105"/>
      <c r="AY367" s="105"/>
      <c r="AZ367" s="105"/>
      <c r="BA367" s="106"/>
      <c r="BB367" s="104"/>
      <c r="BC367" s="105"/>
      <c r="BD367" s="105"/>
      <c r="BE367" s="105"/>
      <c r="BF367" s="105"/>
      <c r="BG367" s="105"/>
      <c r="BH367" s="105"/>
      <c r="BI367" s="105"/>
      <c r="BJ367" s="105"/>
      <c r="BK367" s="105"/>
      <c r="BL367" s="105"/>
      <c r="BM367" s="106"/>
      <c r="BN367" s="104"/>
      <c r="BO367" s="105"/>
      <c r="BP367" s="105"/>
      <c r="BQ367" s="105"/>
      <c r="BR367" s="105"/>
      <c r="BS367" s="105"/>
      <c r="BT367" s="105"/>
      <c r="BU367" s="105"/>
      <c r="BV367" s="105"/>
      <c r="BW367" s="105"/>
      <c r="BX367" s="105"/>
      <c r="BY367" s="106"/>
      <c r="BZ367" s="104"/>
      <c r="CA367" s="105"/>
      <c r="CB367" s="105"/>
      <c r="CC367" s="105"/>
      <c r="CD367" s="105"/>
      <c r="CE367" s="105"/>
      <c r="CF367" s="105"/>
      <c r="CG367" s="105"/>
      <c r="CH367" s="105"/>
      <c r="CI367" s="105"/>
      <c r="CJ367" s="105"/>
      <c r="CK367" s="105"/>
      <c r="CL367" s="104"/>
      <c r="CM367" s="105"/>
      <c r="CN367" s="105"/>
      <c r="CO367" s="105"/>
      <c r="CP367" s="105"/>
      <c r="CQ367" s="105"/>
      <c r="CR367" s="105"/>
      <c r="CS367" s="105"/>
      <c r="CT367" s="105"/>
      <c r="CU367" s="105"/>
      <c r="CV367" s="105"/>
      <c r="CW367" s="106"/>
      <c r="CX367" s="313">
        <v>28710.355794239727</v>
      </c>
      <c r="CY367" s="316">
        <v>28710.355794239727</v>
      </c>
      <c r="CZ367" s="316">
        <v>28710.355794239727</v>
      </c>
      <c r="DA367" s="316">
        <v>28710.355794239727</v>
      </c>
      <c r="DB367" s="316">
        <v>28710.355794239727</v>
      </c>
      <c r="DC367" s="316">
        <v>28710.355794239727</v>
      </c>
      <c r="DD367" s="316">
        <v>28710.355794239727</v>
      </c>
      <c r="DE367" s="316">
        <v>28710.355794239727</v>
      </c>
      <c r="DF367" s="316">
        <v>28710.355794239727</v>
      </c>
      <c r="DG367" s="316">
        <v>28710.355794239727</v>
      </c>
      <c r="DH367" s="316">
        <v>28710.355794239727</v>
      </c>
      <c r="DI367" s="312">
        <v>28710.355794239727</v>
      </c>
      <c r="DJ367" s="104">
        <v>0</v>
      </c>
      <c r="DK367" s="105">
        <v>0</v>
      </c>
      <c r="DL367" s="105">
        <v>0</v>
      </c>
      <c r="DM367" s="105">
        <v>0</v>
      </c>
      <c r="DN367" s="105">
        <v>0</v>
      </c>
      <c r="DO367" s="105">
        <v>0</v>
      </c>
      <c r="DP367" s="105">
        <v>0</v>
      </c>
      <c r="DQ367" s="105">
        <v>0</v>
      </c>
      <c r="DR367" s="105">
        <v>0</v>
      </c>
      <c r="DS367" s="105">
        <v>0</v>
      </c>
      <c r="DT367" s="105">
        <v>0</v>
      </c>
      <c r="DU367" s="106">
        <v>0</v>
      </c>
      <c r="DV367" s="339"/>
      <c r="DW367" s="339"/>
      <c r="DX367" s="339"/>
      <c r="DY367" s="339"/>
      <c r="DZ367" s="339"/>
      <c r="EA367" s="339"/>
      <c r="EB367" s="339"/>
      <c r="EC367" s="339"/>
      <c r="ED367" s="339"/>
      <c r="EE367" s="339"/>
      <c r="EF367" s="339"/>
      <c r="EG367" s="339"/>
      <c r="EH367" s="339"/>
      <c r="EI367" s="337"/>
      <c r="EJ367" s="337"/>
      <c r="EK367" s="337"/>
      <c r="EL367" s="337"/>
      <c r="EM367" s="337"/>
      <c r="EN367" s="337"/>
      <c r="EO367" s="337"/>
      <c r="EP367" s="337"/>
      <c r="EQ367" s="337"/>
      <c r="ER367" s="337"/>
      <c r="ES367" s="337"/>
    </row>
    <row r="368" spans="1:174" s="9" customFormat="1">
      <c r="A368" s="139"/>
      <c r="B368" s="139"/>
      <c r="C368" s="139">
        <v>441</v>
      </c>
      <c r="D368" s="139" t="str">
        <f t="shared" si="95"/>
        <v>44p</v>
      </c>
      <c r="E368" s="140" t="s">
        <v>554</v>
      </c>
      <c r="F368" s="141"/>
      <c r="G368" s="142"/>
      <c r="H368" s="142"/>
      <c r="I368" s="142"/>
      <c r="J368" s="142"/>
      <c r="K368" s="142"/>
      <c r="L368" s="142"/>
      <c r="M368" s="142"/>
      <c r="N368" s="142"/>
      <c r="O368" s="142"/>
      <c r="P368" s="142"/>
      <c r="Q368" s="143"/>
      <c r="R368" s="141"/>
      <c r="S368" s="142"/>
      <c r="T368" s="142"/>
      <c r="U368" s="142"/>
      <c r="V368" s="142"/>
      <c r="W368" s="142"/>
      <c r="X368" s="142"/>
      <c r="Y368" s="142"/>
      <c r="Z368" s="142"/>
      <c r="AA368" s="142"/>
      <c r="AB368" s="142"/>
      <c r="AC368" s="143"/>
      <c r="AD368" s="141"/>
      <c r="AE368" s="142"/>
      <c r="AF368" s="142"/>
      <c r="AG368" s="142"/>
      <c r="AH368" s="142"/>
      <c r="AI368" s="142"/>
      <c r="AJ368" s="142"/>
      <c r="AK368" s="142"/>
      <c r="AL368" s="142"/>
      <c r="AM368" s="142"/>
      <c r="AN368" s="142"/>
      <c r="AO368" s="143"/>
      <c r="AP368" s="141"/>
      <c r="AQ368" s="142"/>
      <c r="AR368" s="142"/>
      <c r="AS368" s="142"/>
      <c r="AT368" s="142"/>
      <c r="AU368" s="142"/>
      <c r="AV368" s="142"/>
      <c r="AW368" s="142"/>
      <c r="AX368" s="142"/>
      <c r="AY368" s="142"/>
      <c r="AZ368" s="142"/>
      <c r="BA368" s="143"/>
      <c r="BB368" s="141"/>
      <c r="BC368" s="142"/>
      <c r="BD368" s="142"/>
      <c r="BE368" s="142"/>
      <c r="BF368" s="142"/>
      <c r="BG368" s="142"/>
      <c r="BH368" s="142"/>
      <c r="BI368" s="142"/>
      <c r="BJ368" s="142"/>
      <c r="BK368" s="142"/>
      <c r="BL368" s="142"/>
      <c r="BM368" s="143"/>
      <c r="BN368" s="141"/>
      <c r="BO368" s="142"/>
      <c r="BP368" s="142"/>
      <c r="BQ368" s="142"/>
      <c r="BR368" s="142"/>
      <c r="BS368" s="142"/>
      <c r="BT368" s="142"/>
      <c r="BU368" s="142"/>
      <c r="BV368" s="142"/>
      <c r="BW368" s="142"/>
      <c r="BX368" s="142"/>
      <c r="BY368" s="143"/>
      <c r="BZ368" s="141"/>
      <c r="CA368" s="142"/>
      <c r="CB368" s="142"/>
      <c r="CC368" s="142"/>
      <c r="CD368" s="142"/>
      <c r="CE368" s="142"/>
      <c r="CF368" s="142"/>
      <c r="CG368" s="142"/>
      <c r="CH368" s="142"/>
      <c r="CI368" s="142"/>
      <c r="CJ368" s="142"/>
      <c r="CK368" s="142"/>
      <c r="CL368" s="141"/>
      <c r="CM368" s="142"/>
      <c r="CN368" s="142"/>
      <c r="CO368" s="142"/>
      <c r="CP368" s="142"/>
      <c r="CQ368" s="142"/>
      <c r="CR368" s="142"/>
      <c r="CS368" s="142"/>
      <c r="CT368" s="142"/>
      <c r="CU368" s="142"/>
      <c r="CV368" s="142"/>
      <c r="CW368" s="143"/>
      <c r="CX368" s="314">
        <v>7522541.6666666651</v>
      </c>
      <c r="CY368" s="317">
        <v>7522541.6666666651</v>
      </c>
      <c r="CZ368" s="317">
        <v>7522541.6666666651</v>
      </c>
      <c r="DA368" s="317">
        <v>7522541.6666666651</v>
      </c>
      <c r="DB368" s="317">
        <v>7522541.6666666651</v>
      </c>
      <c r="DC368" s="317">
        <v>7522541.6666666651</v>
      </c>
      <c r="DD368" s="317">
        <v>7522541.6666666651</v>
      </c>
      <c r="DE368" s="317">
        <v>7522541.6666666651</v>
      </c>
      <c r="DF368" s="317">
        <v>7522541.6666666651</v>
      </c>
      <c r="DG368" s="317">
        <v>7522541.6666666651</v>
      </c>
      <c r="DH368" s="317">
        <v>7522541.6666666651</v>
      </c>
      <c r="DI368" s="315">
        <v>7522541.6666666651</v>
      </c>
      <c r="DJ368" s="141">
        <v>23724756.416666668</v>
      </c>
      <c r="DK368" s="142">
        <v>23724756.416666668</v>
      </c>
      <c r="DL368" s="142">
        <v>23724756.416666668</v>
      </c>
      <c r="DM368" s="142">
        <v>23724756.416666668</v>
      </c>
      <c r="DN368" s="142">
        <v>23724756.416666668</v>
      </c>
      <c r="DO368" s="142">
        <v>23724756.416666668</v>
      </c>
      <c r="DP368" s="142">
        <v>23724756.416666668</v>
      </c>
      <c r="DQ368" s="142">
        <v>23724756.416666668</v>
      </c>
      <c r="DR368" s="142">
        <v>23724756.416666668</v>
      </c>
      <c r="DS368" s="142">
        <v>23724756.416666668</v>
      </c>
      <c r="DT368" s="142">
        <v>23724756.416666668</v>
      </c>
      <c r="DU368" s="143">
        <v>23724756.416666668</v>
      </c>
      <c r="DV368" s="340">
        <v>27904816.666666668</v>
      </c>
      <c r="DW368" s="340">
        <v>27904816.666666668</v>
      </c>
      <c r="DX368" s="340">
        <v>27904816.666666668</v>
      </c>
      <c r="DY368" s="340">
        <v>27904816.666666668</v>
      </c>
      <c r="DZ368" s="340">
        <v>27904816.666666668</v>
      </c>
      <c r="EA368" s="340">
        <v>27904816.666666668</v>
      </c>
      <c r="EB368" s="340">
        <v>27904816.666666668</v>
      </c>
      <c r="EC368" s="340">
        <v>27904816.666666668</v>
      </c>
      <c r="ED368" s="340">
        <v>27904816.666666668</v>
      </c>
      <c r="EE368" s="340">
        <v>27904816.666666668</v>
      </c>
      <c r="EF368" s="340">
        <v>27904816.666666668</v>
      </c>
      <c r="EG368" s="340">
        <v>27904816.666666668</v>
      </c>
      <c r="EH368" s="340">
        <v>14153930</v>
      </c>
      <c r="EI368" s="340">
        <v>14153930</v>
      </c>
      <c r="EJ368" s="340">
        <v>14153930</v>
      </c>
      <c r="EK368" s="340">
        <v>14153930</v>
      </c>
      <c r="EL368" s="340">
        <v>14153930</v>
      </c>
      <c r="EM368" s="340">
        <v>14153930</v>
      </c>
      <c r="EN368" s="340">
        <v>33025836.670000002</v>
      </c>
      <c r="EO368" s="340">
        <v>33025836.670000002</v>
      </c>
      <c r="EP368" s="340">
        <v>33025836.670000002</v>
      </c>
      <c r="EQ368" s="340">
        <v>33025836.670000002</v>
      </c>
      <c r="ER368" s="340">
        <v>33025836.670000002</v>
      </c>
      <c r="ES368" s="340">
        <v>33025836.670000002</v>
      </c>
      <c r="ET368" s="403">
        <v>21472083.333333332</v>
      </c>
      <c r="EU368" s="403">
        <v>21472083.333333332</v>
      </c>
      <c r="EV368" s="403">
        <v>21472083.333333332</v>
      </c>
      <c r="EW368" s="403">
        <v>21472083.333333332</v>
      </c>
      <c r="EX368" s="403">
        <v>21472083.333333332</v>
      </c>
      <c r="EY368" s="403">
        <v>21472083.333333332</v>
      </c>
      <c r="EZ368" s="403">
        <v>26990416.666666664</v>
      </c>
      <c r="FA368" s="403">
        <v>26990416.666666664</v>
      </c>
      <c r="FB368" s="403">
        <v>26315416.666666701</v>
      </c>
      <c r="FC368" s="403">
        <v>26315416.666666701</v>
      </c>
      <c r="FD368" s="403">
        <v>26815416.670000002</v>
      </c>
      <c r="FE368" s="403">
        <v>26815416.66</v>
      </c>
      <c r="FF368" s="403">
        <v>26743749.989999995</v>
      </c>
      <c r="FG368" s="403">
        <v>26743749.989999995</v>
      </c>
      <c r="FH368" s="403">
        <v>26743749.989999995</v>
      </c>
      <c r="FI368" s="403">
        <v>26743749.989999995</v>
      </c>
      <c r="FJ368" s="403">
        <v>26743749.989999995</v>
      </c>
      <c r="FK368" s="403">
        <v>26743749.989999995</v>
      </c>
      <c r="FL368" s="403">
        <v>26743749.989999995</v>
      </c>
      <c r="FM368" s="403">
        <v>26743749.989999995</v>
      </c>
      <c r="FN368" s="403">
        <v>26743749.989999995</v>
      </c>
      <c r="FO368" s="403">
        <v>26743749.989999995</v>
      </c>
      <c r="FP368" s="403">
        <v>26743749.989999995</v>
      </c>
      <c r="FQ368" s="403">
        <v>26743750.109999999</v>
      </c>
      <c r="FR368" s="403">
        <v>320925000</v>
      </c>
    </row>
    <row r="369" spans="1:174" s="9" customFormat="1" ht="30">
      <c r="A369" s="139"/>
      <c r="B369" s="139"/>
      <c r="C369" s="139">
        <v>441</v>
      </c>
      <c r="D369" s="139" t="str">
        <f t="shared" si="95"/>
        <v>440p</v>
      </c>
      <c r="E369" s="140" t="s">
        <v>425</v>
      </c>
      <c r="F369" s="141"/>
      <c r="G369" s="142"/>
      <c r="H369" s="142"/>
      <c r="I369" s="142"/>
      <c r="J369" s="142"/>
      <c r="K369" s="142"/>
      <c r="L369" s="142"/>
      <c r="M369" s="142"/>
      <c r="N369" s="142"/>
      <c r="O369" s="142"/>
      <c r="P369" s="142"/>
      <c r="Q369" s="143"/>
      <c r="R369" s="141"/>
      <c r="S369" s="142"/>
      <c r="T369" s="142"/>
      <c r="U369" s="142"/>
      <c r="V369" s="142"/>
      <c r="W369" s="142"/>
      <c r="X369" s="142"/>
      <c r="Y369" s="142"/>
      <c r="Z369" s="142"/>
      <c r="AA369" s="142"/>
      <c r="AB369" s="142"/>
      <c r="AC369" s="143"/>
      <c r="AD369" s="141"/>
      <c r="AE369" s="142"/>
      <c r="AF369" s="142"/>
      <c r="AG369" s="142"/>
      <c r="AH369" s="142"/>
      <c r="AI369" s="142"/>
      <c r="AJ369" s="142"/>
      <c r="AK369" s="142"/>
      <c r="AL369" s="142"/>
      <c r="AM369" s="142"/>
      <c r="AN369" s="142"/>
      <c r="AO369" s="143"/>
      <c r="AP369" s="141"/>
      <c r="AQ369" s="142"/>
      <c r="AR369" s="142"/>
      <c r="AS369" s="142"/>
      <c r="AT369" s="142"/>
      <c r="AU369" s="142"/>
      <c r="AV369" s="142"/>
      <c r="AW369" s="142"/>
      <c r="AX369" s="142"/>
      <c r="AY369" s="142"/>
      <c r="AZ369" s="142"/>
      <c r="BA369" s="143"/>
      <c r="BB369" s="141"/>
      <c r="BC369" s="142"/>
      <c r="BD369" s="142"/>
      <c r="BE369" s="142"/>
      <c r="BF369" s="142"/>
      <c r="BG369" s="142"/>
      <c r="BH369" s="142"/>
      <c r="BI369" s="142"/>
      <c r="BJ369" s="142"/>
      <c r="BK369" s="142"/>
      <c r="BL369" s="142"/>
      <c r="BM369" s="143"/>
      <c r="BN369" s="141"/>
      <c r="BO369" s="142"/>
      <c r="BP369" s="142"/>
      <c r="BQ369" s="142"/>
      <c r="BR369" s="142"/>
      <c r="BS369" s="142"/>
      <c r="BT369" s="142"/>
      <c r="BU369" s="142"/>
      <c r="BV369" s="142"/>
      <c r="BW369" s="142"/>
      <c r="BX369" s="142"/>
      <c r="BY369" s="143"/>
      <c r="BZ369" s="141"/>
      <c r="CA369" s="142"/>
      <c r="CB369" s="142"/>
      <c r="CC369" s="142"/>
      <c r="CD369" s="142"/>
      <c r="CE369" s="142"/>
      <c r="CF369" s="142"/>
      <c r="CG369" s="142"/>
      <c r="CH369" s="142"/>
      <c r="CI369" s="142"/>
      <c r="CJ369" s="142"/>
      <c r="CK369" s="142"/>
      <c r="CL369" s="141">
        <f t="shared" ref="CL369:CX369" si="96">+SUM(CL370:CL378)</f>
        <v>5664403.9874999989</v>
      </c>
      <c r="CM369" s="142">
        <f t="shared" si="96"/>
        <v>5664403.9874999989</v>
      </c>
      <c r="CN369" s="142">
        <f t="shared" si="96"/>
        <v>5664403.9874999989</v>
      </c>
      <c r="CO369" s="142">
        <f t="shared" si="96"/>
        <v>5664403.9874999989</v>
      </c>
      <c r="CP369" s="142">
        <f t="shared" si="96"/>
        <v>5664403.9874999989</v>
      </c>
      <c r="CQ369" s="142">
        <f t="shared" si="96"/>
        <v>5664403.9874999989</v>
      </c>
      <c r="CR369" s="142">
        <f t="shared" si="96"/>
        <v>5664403.9874999989</v>
      </c>
      <c r="CS369" s="142">
        <f t="shared" si="96"/>
        <v>5664403.9874999989</v>
      </c>
      <c r="CT369" s="142">
        <f t="shared" si="96"/>
        <v>5664403.9874999989</v>
      </c>
      <c r="CU369" s="142">
        <f t="shared" si="96"/>
        <v>5664403.9874999989</v>
      </c>
      <c r="CV369" s="142">
        <f t="shared" si="96"/>
        <v>5664403.9874999989</v>
      </c>
      <c r="CW369" s="143">
        <f t="shared" si="96"/>
        <v>5664403.9874999989</v>
      </c>
      <c r="CX369" s="314">
        <f t="shared" si="96"/>
        <v>862330.27666666661</v>
      </c>
      <c r="CY369" s="317">
        <f t="shared" ref="CY369:DI369" si="97">+SUM(CY370:CY378)</f>
        <v>862330.27666666661</v>
      </c>
      <c r="CZ369" s="317">
        <f t="shared" si="97"/>
        <v>862330.27666666661</v>
      </c>
      <c r="DA369" s="317">
        <f t="shared" si="97"/>
        <v>862330.27666666661</v>
      </c>
      <c r="DB369" s="317">
        <f t="shared" si="97"/>
        <v>862330.27666666661</v>
      </c>
      <c r="DC369" s="317">
        <f t="shared" si="97"/>
        <v>862330.27666666661</v>
      </c>
      <c r="DD369" s="317">
        <f t="shared" si="97"/>
        <v>862330.27666666661</v>
      </c>
      <c r="DE369" s="317">
        <f t="shared" si="97"/>
        <v>862330.27666666661</v>
      </c>
      <c r="DF369" s="317">
        <f t="shared" si="97"/>
        <v>862330.27666666661</v>
      </c>
      <c r="DG369" s="317">
        <f t="shared" si="97"/>
        <v>862330.27666666661</v>
      </c>
      <c r="DH369" s="317">
        <f t="shared" si="97"/>
        <v>862330.27666666661</v>
      </c>
      <c r="DI369" s="315">
        <f t="shared" si="97"/>
        <v>862330.27666666661</v>
      </c>
      <c r="DJ369" s="141">
        <f>+SUM(DJ370:DJ378)</f>
        <v>1154156.4341666666</v>
      </c>
      <c r="DK369" s="142">
        <f t="shared" ref="DK369:DU369" si="98">+SUM(DK370:DK378)</f>
        <v>1154156.4341666666</v>
      </c>
      <c r="DL369" s="142">
        <f t="shared" si="98"/>
        <v>1154156.4341666666</v>
      </c>
      <c r="DM369" s="142">
        <f t="shared" si="98"/>
        <v>1154156.4341666666</v>
      </c>
      <c r="DN369" s="142">
        <f t="shared" si="98"/>
        <v>1154156.4341666666</v>
      </c>
      <c r="DO369" s="142">
        <f t="shared" si="98"/>
        <v>1154156.4341666666</v>
      </c>
      <c r="DP369" s="142">
        <f t="shared" si="98"/>
        <v>1154156.4341666666</v>
      </c>
      <c r="DQ369" s="142">
        <f t="shared" si="98"/>
        <v>1154156.4341666666</v>
      </c>
      <c r="DR369" s="142">
        <f t="shared" si="98"/>
        <v>1154156.4341666666</v>
      </c>
      <c r="DS369" s="142">
        <f t="shared" si="98"/>
        <v>1154156.4341666666</v>
      </c>
      <c r="DT369" s="142">
        <f t="shared" si="98"/>
        <v>1154156.4341666666</v>
      </c>
      <c r="DU369" s="143">
        <f t="shared" si="98"/>
        <v>1154156.4341666666</v>
      </c>
      <c r="DV369" s="340">
        <v>3369359.2083333335</v>
      </c>
      <c r="DW369" s="340">
        <v>3369359.2083333335</v>
      </c>
      <c r="DX369" s="340">
        <v>3369359.2083333335</v>
      </c>
      <c r="DY369" s="340">
        <v>3369359.2083333335</v>
      </c>
      <c r="DZ369" s="340">
        <v>3369359.2083333335</v>
      </c>
      <c r="EA369" s="340">
        <v>3369359.2083333335</v>
      </c>
      <c r="EB369" s="340">
        <v>3369359.2083333335</v>
      </c>
      <c r="EC369" s="340">
        <v>3369359.2083333335</v>
      </c>
      <c r="ED369" s="340">
        <v>3369359.2083333335</v>
      </c>
      <c r="EE369" s="340">
        <v>3369359.2083333335</v>
      </c>
      <c r="EF369" s="340">
        <v>3369359.2083333335</v>
      </c>
      <c r="EG369" s="340">
        <v>3369359.2083333335</v>
      </c>
      <c r="EH369" s="340">
        <v>2407128.2200000002</v>
      </c>
      <c r="EI369" s="340">
        <v>2407128.2200000002</v>
      </c>
      <c r="EJ369" s="340">
        <v>2407128.2200000002</v>
      </c>
      <c r="EK369" s="340">
        <v>2407128.2200000002</v>
      </c>
      <c r="EL369" s="340">
        <v>2407128.2200000002</v>
      </c>
      <c r="EM369" s="340">
        <v>2407128.2200000002</v>
      </c>
      <c r="EN369" s="340">
        <v>3610692.33</v>
      </c>
      <c r="EO369" s="340">
        <v>3610692.33</v>
      </c>
      <c r="EP369" s="340">
        <v>3610692.33</v>
      </c>
      <c r="EQ369" s="340">
        <v>3610692.33</v>
      </c>
      <c r="ER369" s="340">
        <v>3610692.33</v>
      </c>
      <c r="ES369" s="340">
        <v>3610692.33</v>
      </c>
      <c r="ET369" s="403">
        <v>3322124.294666667</v>
      </c>
      <c r="EU369" s="403">
        <v>3322124.294666667</v>
      </c>
      <c r="EV369" s="403">
        <v>3322124.294666667</v>
      </c>
      <c r="EW369" s="403">
        <v>3322124.294666667</v>
      </c>
      <c r="EX369" s="403">
        <v>3522124.2900000066</v>
      </c>
      <c r="EY369" s="403">
        <v>3322124.294666667</v>
      </c>
      <c r="EZ369" s="403">
        <v>4983186.4420000007</v>
      </c>
      <c r="FA369" s="403">
        <v>4983186.4420000007</v>
      </c>
      <c r="FB369" s="403">
        <v>5687111.6931666648</v>
      </c>
      <c r="FC369" s="403">
        <v>5687111.6931666648</v>
      </c>
      <c r="FD369" s="403">
        <v>5687111.6931666601</v>
      </c>
      <c r="FE369" s="403">
        <v>5687111.6931666601</v>
      </c>
      <c r="FF369" s="403">
        <v>4812459.1475000009</v>
      </c>
      <c r="FG369" s="403">
        <v>5271044.0675000008</v>
      </c>
      <c r="FH369" s="403">
        <v>5043677.4375000009</v>
      </c>
      <c r="FI369" s="403">
        <v>5031733.3975000009</v>
      </c>
      <c r="FJ369" s="403">
        <v>4720622.4975000015</v>
      </c>
      <c r="FK369" s="403">
        <v>4690580.477500001</v>
      </c>
      <c r="FL369" s="403">
        <v>4614205.3275000015</v>
      </c>
      <c r="FM369" s="403">
        <v>4567667.1475000018</v>
      </c>
      <c r="FN369" s="403">
        <v>4572709.1475000018</v>
      </c>
      <c r="FO369" s="403">
        <v>4547709.1475000018</v>
      </c>
      <c r="FP369" s="403">
        <v>4386209.1475000018</v>
      </c>
      <c r="FQ369" s="403">
        <v>4398442.6775000012</v>
      </c>
      <c r="FR369" s="403">
        <v>56657059.620000012</v>
      </c>
    </row>
    <row r="370" spans="1:174" ht="30">
      <c r="D370" s="74" t="str">
        <f t="shared" si="95"/>
        <v>4411p</v>
      </c>
      <c r="E370" s="78" t="s">
        <v>326</v>
      </c>
      <c r="F370" s="104"/>
      <c r="G370" s="105"/>
      <c r="H370" s="105"/>
      <c r="I370" s="105"/>
      <c r="J370" s="105"/>
      <c r="K370" s="105"/>
      <c r="L370" s="105"/>
      <c r="M370" s="105"/>
      <c r="N370" s="105"/>
      <c r="O370" s="105"/>
      <c r="P370" s="105"/>
      <c r="Q370" s="106"/>
      <c r="R370" s="104"/>
      <c r="S370" s="105"/>
      <c r="T370" s="105"/>
      <c r="U370" s="105"/>
      <c r="V370" s="105"/>
      <c r="W370" s="105"/>
      <c r="X370" s="105"/>
      <c r="Y370" s="105"/>
      <c r="Z370" s="105"/>
      <c r="AA370" s="105"/>
      <c r="AB370" s="105"/>
      <c r="AC370" s="106"/>
      <c r="AD370" s="104"/>
      <c r="AE370" s="105"/>
      <c r="AF370" s="105"/>
      <c r="AG370" s="105"/>
      <c r="AH370" s="105"/>
      <c r="AI370" s="105"/>
      <c r="AJ370" s="105"/>
      <c r="AK370" s="105"/>
      <c r="AL370" s="105"/>
      <c r="AM370" s="105"/>
      <c r="AN370" s="105"/>
      <c r="AO370" s="106"/>
      <c r="AP370" s="104"/>
      <c r="AQ370" s="105"/>
      <c r="AR370" s="105"/>
      <c r="AS370" s="105"/>
      <c r="AT370" s="105"/>
      <c r="AU370" s="105"/>
      <c r="AV370" s="105"/>
      <c r="AW370" s="105"/>
      <c r="AX370" s="105"/>
      <c r="AY370" s="105"/>
      <c r="AZ370" s="105"/>
      <c r="BA370" s="106"/>
      <c r="BB370" s="104"/>
      <c r="BC370" s="105"/>
      <c r="BD370" s="105"/>
      <c r="BE370" s="105"/>
      <c r="BF370" s="105"/>
      <c r="BG370" s="105"/>
      <c r="BH370" s="105"/>
      <c r="BI370" s="105"/>
      <c r="BJ370" s="105"/>
      <c r="BK370" s="105"/>
      <c r="BL370" s="105"/>
      <c r="BM370" s="106"/>
      <c r="BN370" s="104"/>
      <c r="BO370" s="105"/>
      <c r="BP370" s="105"/>
      <c r="BQ370" s="105"/>
      <c r="BR370" s="105"/>
      <c r="BS370" s="105"/>
      <c r="BT370" s="105"/>
      <c r="BU370" s="105"/>
      <c r="BV370" s="105"/>
      <c r="BW370" s="105"/>
      <c r="BX370" s="105"/>
      <c r="BY370" s="106"/>
      <c r="BZ370" s="104"/>
      <c r="CA370" s="105"/>
      <c r="CB370" s="105"/>
      <c r="CC370" s="105"/>
      <c r="CD370" s="105"/>
      <c r="CE370" s="105"/>
      <c r="CF370" s="105"/>
      <c r="CG370" s="105"/>
      <c r="CH370" s="105"/>
      <c r="CI370" s="105"/>
      <c r="CJ370" s="105"/>
      <c r="CK370" s="105"/>
      <c r="CL370" s="104">
        <v>2236700</v>
      </c>
      <c r="CM370" s="105">
        <v>2236700</v>
      </c>
      <c r="CN370" s="105">
        <v>2236700</v>
      </c>
      <c r="CO370" s="105">
        <v>2236700</v>
      </c>
      <c r="CP370" s="105">
        <v>2236700</v>
      </c>
      <c r="CQ370" s="105">
        <v>2236700</v>
      </c>
      <c r="CR370" s="105">
        <v>2236700</v>
      </c>
      <c r="CS370" s="105">
        <v>2236700</v>
      </c>
      <c r="CT370" s="105">
        <v>2236700</v>
      </c>
      <c r="CU370" s="105">
        <v>2236700</v>
      </c>
      <c r="CV370" s="105">
        <v>2236700</v>
      </c>
      <c r="CW370" s="106">
        <v>2236700</v>
      </c>
      <c r="CX370" s="313">
        <v>0</v>
      </c>
      <c r="CY370" s="316">
        <v>0</v>
      </c>
      <c r="CZ370" s="316">
        <v>0</v>
      </c>
      <c r="DA370" s="316">
        <v>0</v>
      </c>
      <c r="DB370" s="316">
        <v>0</v>
      </c>
      <c r="DC370" s="316">
        <v>0</v>
      </c>
      <c r="DD370" s="316">
        <v>0</v>
      </c>
      <c r="DE370" s="316">
        <v>0</v>
      </c>
      <c r="DF370" s="316">
        <v>0</v>
      </c>
      <c r="DG370" s="316">
        <v>0</v>
      </c>
      <c r="DH370" s="316">
        <v>0</v>
      </c>
      <c r="DI370" s="312">
        <v>0</v>
      </c>
      <c r="DJ370" s="104">
        <v>12291.666666666666</v>
      </c>
      <c r="DK370" s="105">
        <v>12291.666666666666</v>
      </c>
      <c r="DL370" s="105">
        <v>12291.666666666666</v>
      </c>
      <c r="DM370" s="105">
        <v>12291.666666666666</v>
      </c>
      <c r="DN370" s="105">
        <v>12291.666666666666</v>
      </c>
      <c r="DO370" s="105">
        <v>12291.666666666666</v>
      </c>
      <c r="DP370" s="105">
        <v>12291.666666666666</v>
      </c>
      <c r="DQ370" s="105">
        <v>12291.666666666666</v>
      </c>
      <c r="DR370" s="105">
        <v>12291.666666666666</v>
      </c>
      <c r="DS370" s="105">
        <v>12291.666666666666</v>
      </c>
      <c r="DT370" s="105">
        <v>12291.666666666666</v>
      </c>
      <c r="DU370" s="106">
        <v>12291.666666666666</v>
      </c>
      <c r="DV370" s="339"/>
      <c r="DW370" s="339"/>
      <c r="DX370" s="339"/>
      <c r="DY370" s="339"/>
      <c r="DZ370" s="339"/>
      <c r="EA370" s="339"/>
      <c r="EB370" s="339"/>
      <c r="EC370" s="339"/>
      <c r="ED370" s="339"/>
      <c r="EE370" s="339"/>
      <c r="EF370" s="339"/>
      <c r="EG370" s="339"/>
      <c r="EH370" s="339"/>
      <c r="EI370" s="337"/>
      <c r="EJ370" s="337"/>
      <c r="EK370" s="337"/>
      <c r="EL370" s="337"/>
      <c r="EM370" s="337"/>
      <c r="EN370" s="337"/>
      <c r="EO370" s="337"/>
      <c r="EP370" s="337"/>
      <c r="EQ370" s="337"/>
      <c r="ER370" s="337"/>
      <c r="ES370" s="337"/>
    </row>
    <row r="371" spans="1:174">
      <c r="D371" s="74" t="str">
        <f t="shared" si="95"/>
        <v>4412p</v>
      </c>
      <c r="E371" s="78" t="s">
        <v>328</v>
      </c>
      <c r="F371" s="104"/>
      <c r="G371" s="105"/>
      <c r="H371" s="105"/>
      <c r="I371" s="105"/>
      <c r="J371" s="105"/>
      <c r="K371" s="105"/>
      <c r="L371" s="105"/>
      <c r="M371" s="105"/>
      <c r="N371" s="105"/>
      <c r="O371" s="105"/>
      <c r="P371" s="105"/>
      <c r="Q371" s="106"/>
      <c r="R371" s="104"/>
      <c r="S371" s="105"/>
      <c r="T371" s="105"/>
      <c r="U371" s="105"/>
      <c r="V371" s="105"/>
      <c r="W371" s="105"/>
      <c r="X371" s="105"/>
      <c r="Y371" s="105"/>
      <c r="Z371" s="105"/>
      <c r="AA371" s="105"/>
      <c r="AB371" s="105"/>
      <c r="AC371" s="106"/>
      <c r="AD371" s="104"/>
      <c r="AE371" s="105"/>
      <c r="AF371" s="105"/>
      <c r="AG371" s="105"/>
      <c r="AH371" s="105"/>
      <c r="AI371" s="105"/>
      <c r="AJ371" s="105"/>
      <c r="AK371" s="105"/>
      <c r="AL371" s="105"/>
      <c r="AM371" s="105"/>
      <c r="AN371" s="105"/>
      <c r="AO371" s="106"/>
      <c r="AP371" s="104"/>
      <c r="AQ371" s="105"/>
      <c r="AR371" s="105"/>
      <c r="AS371" s="105"/>
      <c r="AT371" s="105"/>
      <c r="AU371" s="105"/>
      <c r="AV371" s="105"/>
      <c r="AW371" s="105"/>
      <c r="AX371" s="105"/>
      <c r="AY371" s="105"/>
      <c r="AZ371" s="105"/>
      <c r="BA371" s="106"/>
      <c r="BB371" s="104"/>
      <c r="BC371" s="105"/>
      <c r="BD371" s="105"/>
      <c r="BE371" s="105"/>
      <c r="BF371" s="105"/>
      <c r="BG371" s="105"/>
      <c r="BH371" s="105"/>
      <c r="BI371" s="105"/>
      <c r="BJ371" s="105"/>
      <c r="BK371" s="105"/>
      <c r="BL371" s="105"/>
      <c r="BM371" s="106"/>
      <c r="BN371" s="104"/>
      <c r="BO371" s="105"/>
      <c r="BP371" s="105"/>
      <c r="BQ371" s="105"/>
      <c r="BR371" s="105"/>
      <c r="BS371" s="105"/>
      <c r="BT371" s="105"/>
      <c r="BU371" s="105"/>
      <c r="BV371" s="105"/>
      <c r="BW371" s="105"/>
      <c r="BX371" s="105"/>
      <c r="BY371" s="106"/>
      <c r="BZ371" s="104"/>
      <c r="CA371" s="105"/>
      <c r="CB371" s="105"/>
      <c r="CC371" s="105"/>
      <c r="CD371" s="105"/>
      <c r="CE371" s="105"/>
      <c r="CF371" s="105"/>
      <c r="CG371" s="105"/>
      <c r="CH371" s="105"/>
      <c r="CI371" s="105"/>
      <c r="CJ371" s="105"/>
      <c r="CK371" s="105"/>
      <c r="CL371" s="104">
        <v>594416.66666666663</v>
      </c>
      <c r="CM371" s="105">
        <v>594416.66666666663</v>
      </c>
      <c r="CN371" s="105">
        <v>594416.66666666663</v>
      </c>
      <c r="CO371" s="105">
        <v>594416.66666666663</v>
      </c>
      <c r="CP371" s="105">
        <v>594416.66666666663</v>
      </c>
      <c r="CQ371" s="105">
        <v>594416.66666666663</v>
      </c>
      <c r="CR371" s="105">
        <v>594416.66666666663</v>
      </c>
      <c r="CS371" s="105">
        <v>594416.66666666663</v>
      </c>
      <c r="CT371" s="105">
        <v>594416.66666666663</v>
      </c>
      <c r="CU371" s="105">
        <v>594416.66666666663</v>
      </c>
      <c r="CV371" s="105">
        <v>594416.66666666663</v>
      </c>
      <c r="CW371" s="106">
        <v>594416.66666666663</v>
      </c>
      <c r="CX371" s="313">
        <v>117613.29480916439</v>
      </c>
      <c r="CY371" s="316">
        <v>117613.29480916439</v>
      </c>
      <c r="CZ371" s="316">
        <v>117613.29480916439</v>
      </c>
      <c r="DA371" s="316">
        <v>117613.29480916439</v>
      </c>
      <c r="DB371" s="316">
        <v>117613.29480916439</v>
      </c>
      <c r="DC371" s="316">
        <v>117613.29480916439</v>
      </c>
      <c r="DD371" s="316">
        <v>117613.29480916439</v>
      </c>
      <c r="DE371" s="316">
        <v>117613.29480916439</v>
      </c>
      <c r="DF371" s="316">
        <v>117613.29480916439</v>
      </c>
      <c r="DG371" s="316">
        <v>117613.29480916439</v>
      </c>
      <c r="DH371" s="316">
        <v>117613.29480916439</v>
      </c>
      <c r="DI371" s="312">
        <v>117613.29480916439</v>
      </c>
      <c r="DJ371" s="104">
        <v>107500</v>
      </c>
      <c r="DK371" s="105">
        <v>107500</v>
      </c>
      <c r="DL371" s="105">
        <v>107500</v>
      </c>
      <c r="DM371" s="105">
        <v>107500</v>
      </c>
      <c r="DN371" s="105">
        <v>107500</v>
      </c>
      <c r="DO371" s="105">
        <v>107500</v>
      </c>
      <c r="DP371" s="105">
        <v>107500</v>
      </c>
      <c r="DQ371" s="105">
        <v>107500</v>
      </c>
      <c r="DR371" s="105">
        <v>107500</v>
      </c>
      <c r="DS371" s="105">
        <v>107500</v>
      </c>
      <c r="DT371" s="105">
        <v>107500</v>
      </c>
      <c r="DU371" s="106">
        <v>107500</v>
      </c>
      <c r="DV371" s="339"/>
      <c r="DW371" s="339"/>
      <c r="DX371" s="339"/>
      <c r="DY371" s="339"/>
      <c r="DZ371" s="339"/>
      <c r="EA371" s="339"/>
      <c r="EB371" s="339"/>
      <c r="EC371" s="339"/>
      <c r="ED371" s="339"/>
      <c r="EE371" s="339"/>
      <c r="EF371" s="339"/>
      <c r="EG371" s="339"/>
      <c r="EH371" s="339"/>
      <c r="EI371" s="337"/>
      <c r="EJ371" s="337"/>
      <c r="EK371" s="337"/>
      <c r="EL371" s="337"/>
      <c r="EM371" s="337"/>
      <c r="EN371" s="337"/>
      <c r="EO371" s="337"/>
      <c r="EP371" s="337"/>
      <c r="EQ371" s="337"/>
      <c r="ER371" s="337"/>
      <c r="ES371" s="337"/>
    </row>
    <row r="372" spans="1:174">
      <c r="D372" s="74" t="str">
        <f t="shared" si="95"/>
        <v>4413p</v>
      </c>
      <c r="E372" s="78" t="s">
        <v>330</v>
      </c>
      <c r="F372" s="104"/>
      <c r="G372" s="105"/>
      <c r="H372" s="105"/>
      <c r="I372" s="105"/>
      <c r="J372" s="105"/>
      <c r="K372" s="105"/>
      <c r="L372" s="105"/>
      <c r="M372" s="105"/>
      <c r="N372" s="105"/>
      <c r="O372" s="105"/>
      <c r="P372" s="105"/>
      <c r="Q372" s="106"/>
      <c r="R372" s="104"/>
      <c r="S372" s="105"/>
      <c r="T372" s="105"/>
      <c r="U372" s="105"/>
      <c r="V372" s="105"/>
      <c r="W372" s="105"/>
      <c r="X372" s="105"/>
      <c r="Y372" s="105"/>
      <c r="Z372" s="105"/>
      <c r="AA372" s="105"/>
      <c r="AB372" s="105"/>
      <c r="AC372" s="106"/>
      <c r="AD372" s="104"/>
      <c r="AE372" s="105"/>
      <c r="AF372" s="105"/>
      <c r="AG372" s="105"/>
      <c r="AH372" s="105"/>
      <c r="AI372" s="105"/>
      <c r="AJ372" s="105"/>
      <c r="AK372" s="105"/>
      <c r="AL372" s="105"/>
      <c r="AM372" s="105"/>
      <c r="AN372" s="105"/>
      <c r="AO372" s="106"/>
      <c r="AP372" s="104"/>
      <c r="AQ372" s="105"/>
      <c r="AR372" s="105"/>
      <c r="AS372" s="105"/>
      <c r="AT372" s="105"/>
      <c r="AU372" s="105"/>
      <c r="AV372" s="105"/>
      <c r="AW372" s="105"/>
      <c r="AX372" s="105"/>
      <c r="AY372" s="105"/>
      <c r="AZ372" s="105"/>
      <c r="BA372" s="106"/>
      <c r="BB372" s="104"/>
      <c r="BC372" s="105"/>
      <c r="BD372" s="105"/>
      <c r="BE372" s="105"/>
      <c r="BF372" s="105"/>
      <c r="BG372" s="105"/>
      <c r="BH372" s="105"/>
      <c r="BI372" s="105"/>
      <c r="BJ372" s="105"/>
      <c r="BK372" s="105"/>
      <c r="BL372" s="105"/>
      <c r="BM372" s="106"/>
      <c r="BN372" s="104"/>
      <c r="BO372" s="105"/>
      <c r="BP372" s="105"/>
      <c r="BQ372" s="105"/>
      <c r="BR372" s="105"/>
      <c r="BS372" s="105"/>
      <c r="BT372" s="105"/>
      <c r="BU372" s="105"/>
      <c r="BV372" s="105"/>
      <c r="BW372" s="105"/>
      <c r="BX372" s="105"/>
      <c r="BY372" s="106"/>
      <c r="BZ372" s="104"/>
      <c r="CA372" s="105"/>
      <c r="CB372" s="105"/>
      <c r="CC372" s="105"/>
      <c r="CD372" s="105"/>
      <c r="CE372" s="105"/>
      <c r="CF372" s="105"/>
      <c r="CG372" s="105"/>
      <c r="CH372" s="105"/>
      <c r="CI372" s="105"/>
      <c r="CJ372" s="105"/>
      <c r="CK372" s="105"/>
      <c r="CL372" s="104">
        <v>2233758.3333333335</v>
      </c>
      <c r="CM372" s="105">
        <v>2233758.3333333335</v>
      </c>
      <c r="CN372" s="105">
        <v>2233758.3333333335</v>
      </c>
      <c r="CO372" s="105">
        <v>2233758.3333333335</v>
      </c>
      <c r="CP372" s="105">
        <v>2233758.3333333335</v>
      </c>
      <c r="CQ372" s="105">
        <v>2233758.3333333335</v>
      </c>
      <c r="CR372" s="105">
        <v>2233758.3333333335</v>
      </c>
      <c r="CS372" s="105">
        <v>2233758.3333333335</v>
      </c>
      <c r="CT372" s="105">
        <v>2233758.3333333335</v>
      </c>
      <c r="CU372" s="105">
        <v>2233758.3333333335</v>
      </c>
      <c r="CV372" s="105">
        <v>2233758.3333333335</v>
      </c>
      <c r="CW372" s="106">
        <v>2233758.3333333335</v>
      </c>
      <c r="CX372" s="313">
        <v>79324.214022424232</v>
      </c>
      <c r="CY372" s="316">
        <v>79324.214022424232</v>
      </c>
      <c r="CZ372" s="316">
        <v>79324.214022424232</v>
      </c>
      <c r="DA372" s="316">
        <v>79324.214022424232</v>
      </c>
      <c r="DB372" s="316">
        <v>79324.214022424232</v>
      </c>
      <c r="DC372" s="316">
        <v>79324.214022424232</v>
      </c>
      <c r="DD372" s="316">
        <v>79324.214022424232</v>
      </c>
      <c r="DE372" s="316">
        <v>79324.214022424232</v>
      </c>
      <c r="DF372" s="316">
        <v>79324.214022424232</v>
      </c>
      <c r="DG372" s="316">
        <v>79324.214022424232</v>
      </c>
      <c r="DH372" s="316">
        <v>79324.214022424232</v>
      </c>
      <c r="DI372" s="312">
        <v>79324.214022424232</v>
      </c>
      <c r="DJ372" s="104">
        <v>97158.333333333328</v>
      </c>
      <c r="DK372" s="105">
        <v>97158.333333333328</v>
      </c>
      <c r="DL372" s="105">
        <v>97158.333333333328</v>
      </c>
      <c r="DM372" s="105">
        <v>97158.333333333328</v>
      </c>
      <c r="DN372" s="105">
        <v>97158.333333333328</v>
      </c>
      <c r="DO372" s="105">
        <v>97158.333333333328</v>
      </c>
      <c r="DP372" s="105">
        <v>97158.333333333328</v>
      </c>
      <c r="DQ372" s="105">
        <v>97158.333333333328</v>
      </c>
      <c r="DR372" s="105">
        <v>97158.333333333328</v>
      </c>
      <c r="DS372" s="105">
        <v>97158.333333333328</v>
      </c>
      <c r="DT372" s="105">
        <v>97158.333333333328</v>
      </c>
      <c r="DU372" s="106">
        <v>97158.333333333328</v>
      </c>
      <c r="DV372" s="339"/>
      <c r="DW372" s="339"/>
      <c r="DX372" s="339"/>
      <c r="DY372" s="339"/>
      <c r="DZ372" s="339"/>
      <c r="EA372" s="339"/>
      <c r="EB372" s="339"/>
      <c r="EC372" s="339"/>
      <c r="ED372" s="339"/>
      <c r="EE372" s="339"/>
      <c r="EF372" s="339"/>
      <c r="EG372" s="339"/>
      <c r="EH372" s="339"/>
      <c r="EI372" s="337"/>
      <c r="EJ372" s="337"/>
      <c r="EK372" s="337"/>
      <c r="EL372" s="337"/>
      <c r="EM372" s="337"/>
      <c r="EN372" s="337"/>
      <c r="EO372" s="337"/>
      <c r="EP372" s="337"/>
      <c r="EQ372" s="337"/>
      <c r="ER372" s="337"/>
      <c r="ES372" s="337"/>
    </row>
    <row r="373" spans="1:174">
      <c r="D373" s="74" t="str">
        <f t="shared" si="95"/>
        <v>4414p</v>
      </c>
      <c r="E373" s="78" t="s">
        <v>332</v>
      </c>
      <c r="F373" s="104"/>
      <c r="G373" s="105"/>
      <c r="H373" s="105"/>
      <c r="I373" s="105"/>
      <c r="J373" s="105"/>
      <c r="K373" s="105"/>
      <c r="L373" s="105"/>
      <c r="M373" s="105"/>
      <c r="N373" s="105"/>
      <c r="O373" s="105"/>
      <c r="P373" s="105"/>
      <c r="Q373" s="106"/>
      <c r="R373" s="104"/>
      <c r="S373" s="105"/>
      <c r="T373" s="105"/>
      <c r="U373" s="105"/>
      <c r="V373" s="105"/>
      <c r="W373" s="105"/>
      <c r="X373" s="105"/>
      <c r="Y373" s="105"/>
      <c r="Z373" s="105"/>
      <c r="AA373" s="105"/>
      <c r="AB373" s="105"/>
      <c r="AC373" s="106"/>
      <c r="AD373" s="104"/>
      <c r="AE373" s="105"/>
      <c r="AF373" s="105"/>
      <c r="AG373" s="105"/>
      <c r="AH373" s="105"/>
      <c r="AI373" s="105"/>
      <c r="AJ373" s="105"/>
      <c r="AK373" s="105"/>
      <c r="AL373" s="105"/>
      <c r="AM373" s="105"/>
      <c r="AN373" s="105"/>
      <c r="AO373" s="106"/>
      <c r="AP373" s="104"/>
      <c r="AQ373" s="105"/>
      <c r="AR373" s="105"/>
      <c r="AS373" s="105"/>
      <c r="AT373" s="105"/>
      <c r="AU373" s="105"/>
      <c r="AV373" s="105"/>
      <c r="AW373" s="105"/>
      <c r="AX373" s="105"/>
      <c r="AY373" s="105"/>
      <c r="AZ373" s="105"/>
      <c r="BA373" s="106"/>
      <c r="BB373" s="104"/>
      <c r="BC373" s="105"/>
      <c r="BD373" s="105"/>
      <c r="BE373" s="105"/>
      <c r="BF373" s="105"/>
      <c r="BG373" s="105"/>
      <c r="BH373" s="105"/>
      <c r="BI373" s="105"/>
      <c r="BJ373" s="105"/>
      <c r="BK373" s="105"/>
      <c r="BL373" s="105"/>
      <c r="BM373" s="106"/>
      <c r="BN373" s="104"/>
      <c r="BO373" s="105"/>
      <c r="BP373" s="105"/>
      <c r="BQ373" s="105"/>
      <c r="BR373" s="105"/>
      <c r="BS373" s="105"/>
      <c r="BT373" s="105"/>
      <c r="BU373" s="105"/>
      <c r="BV373" s="105"/>
      <c r="BW373" s="105"/>
      <c r="BX373" s="105"/>
      <c r="BY373" s="106"/>
      <c r="BZ373" s="104"/>
      <c r="CA373" s="105"/>
      <c r="CB373" s="105"/>
      <c r="CC373" s="105"/>
      <c r="CD373" s="105"/>
      <c r="CE373" s="105"/>
      <c r="CF373" s="105"/>
      <c r="CG373" s="105"/>
      <c r="CH373" s="105"/>
      <c r="CI373" s="105"/>
      <c r="CJ373" s="105"/>
      <c r="CK373" s="105"/>
      <c r="CL373" s="104">
        <v>54350</v>
      </c>
      <c r="CM373" s="105">
        <v>54350</v>
      </c>
      <c r="CN373" s="105">
        <v>54350</v>
      </c>
      <c r="CO373" s="105">
        <v>54350</v>
      </c>
      <c r="CP373" s="105">
        <v>54350</v>
      </c>
      <c r="CQ373" s="105">
        <v>54350</v>
      </c>
      <c r="CR373" s="105">
        <v>54350</v>
      </c>
      <c r="CS373" s="105">
        <v>54350</v>
      </c>
      <c r="CT373" s="105">
        <v>54350</v>
      </c>
      <c r="CU373" s="105">
        <v>54350</v>
      </c>
      <c r="CV373" s="105">
        <v>54350</v>
      </c>
      <c r="CW373" s="106">
        <v>54350</v>
      </c>
      <c r="CX373" s="313">
        <v>51249.018233773408</v>
      </c>
      <c r="CY373" s="316">
        <v>51249.018233773408</v>
      </c>
      <c r="CZ373" s="316">
        <v>51249.018233773408</v>
      </c>
      <c r="DA373" s="316">
        <v>51249.018233773408</v>
      </c>
      <c r="DB373" s="316">
        <v>51249.018233773408</v>
      </c>
      <c r="DC373" s="316">
        <v>51249.018233773408</v>
      </c>
      <c r="DD373" s="316">
        <v>51249.018233773408</v>
      </c>
      <c r="DE373" s="316">
        <v>51249.018233773408</v>
      </c>
      <c r="DF373" s="316">
        <v>51249.018233773408</v>
      </c>
      <c r="DG373" s="316">
        <v>51249.018233773408</v>
      </c>
      <c r="DH373" s="316">
        <v>51249.018233773408</v>
      </c>
      <c r="DI373" s="312">
        <v>51249.018233773408</v>
      </c>
      <c r="DJ373" s="104">
        <v>52016.666666666664</v>
      </c>
      <c r="DK373" s="105">
        <v>52016.666666666664</v>
      </c>
      <c r="DL373" s="105">
        <v>52016.666666666664</v>
      </c>
      <c r="DM373" s="105">
        <v>52016.666666666664</v>
      </c>
      <c r="DN373" s="105">
        <v>52016.666666666664</v>
      </c>
      <c r="DO373" s="105">
        <v>52016.666666666664</v>
      </c>
      <c r="DP373" s="105">
        <v>52016.666666666664</v>
      </c>
      <c r="DQ373" s="105">
        <v>52016.666666666664</v>
      </c>
      <c r="DR373" s="105">
        <v>52016.666666666664</v>
      </c>
      <c r="DS373" s="105">
        <v>52016.666666666664</v>
      </c>
      <c r="DT373" s="105">
        <v>52016.666666666664</v>
      </c>
      <c r="DU373" s="106">
        <v>52016.666666666664</v>
      </c>
      <c r="DV373" s="339"/>
      <c r="DW373" s="339"/>
      <c r="DX373" s="339"/>
      <c r="DY373" s="339"/>
      <c r="DZ373" s="339"/>
      <c r="EA373" s="339"/>
      <c r="EB373" s="339"/>
      <c r="EC373" s="339"/>
      <c r="ED373" s="339"/>
      <c r="EE373" s="339"/>
      <c r="EF373" s="339"/>
      <c r="EG373" s="339"/>
      <c r="EH373" s="339"/>
      <c r="EI373" s="337"/>
      <c r="EJ373" s="337"/>
      <c r="EK373" s="337"/>
      <c r="EL373" s="337"/>
      <c r="EM373" s="337"/>
      <c r="EN373" s="337"/>
      <c r="EO373" s="337"/>
      <c r="EP373" s="337"/>
      <c r="EQ373" s="337"/>
      <c r="ER373" s="337"/>
      <c r="ES373" s="337"/>
    </row>
    <row r="374" spans="1:174">
      <c r="D374" s="74" t="str">
        <f t="shared" si="95"/>
        <v>4415p</v>
      </c>
      <c r="E374" s="78" t="s">
        <v>334</v>
      </c>
      <c r="F374" s="104"/>
      <c r="G374" s="105"/>
      <c r="H374" s="105"/>
      <c r="I374" s="105"/>
      <c r="J374" s="105"/>
      <c r="K374" s="105"/>
      <c r="L374" s="105"/>
      <c r="M374" s="105"/>
      <c r="N374" s="105"/>
      <c r="O374" s="105"/>
      <c r="P374" s="105"/>
      <c r="Q374" s="106"/>
      <c r="R374" s="104"/>
      <c r="S374" s="105"/>
      <c r="T374" s="105"/>
      <c r="U374" s="105"/>
      <c r="V374" s="105"/>
      <c r="W374" s="105"/>
      <c r="X374" s="105"/>
      <c r="Y374" s="105"/>
      <c r="Z374" s="105"/>
      <c r="AA374" s="105"/>
      <c r="AB374" s="105"/>
      <c r="AC374" s="106"/>
      <c r="AD374" s="104"/>
      <c r="AE374" s="105"/>
      <c r="AF374" s="105"/>
      <c r="AG374" s="105"/>
      <c r="AH374" s="105"/>
      <c r="AI374" s="105"/>
      <c r="AJ374" s="105"/>
      <c r="AK374" s="105"/>
      <c r="AL374" s="105"/>
      <c r="AM374" s="105"/>
      <c r="AN374" s="105"/>
      <c r="AO374" s="106"/>
      <c r="AP374" s="104"/>
      <c r="AQ374" s="105"/>
      <c r="AR374" s="105"/>
      <c r="AS374" s="105"/>
      <c r="AT374" s="105"/>
      <c r="AU374" s="105"/>
      <c r="AV374" s="105"/>
      <c r="AW374" s="105"/>
      <c r="AX374" s="105"/>
      <c r="AY374" s="105"/>
      <c r="AZ374" s="105"/>
      <c r="BA374" s="106"/>
      <c r="BB374" s="104"/>
      <c r="BC374" s="105"/>
      <c r="BD374" s="105"/>
      <c r="BE374" s="105"/>
      <c r="BF374" s="105"/>
      <c r="BG374" s="105"/>
      <c r="BH374" s="105"/>
      <c r="BI374" s="105"/>
      <c r="BJ374" s="105"/>
      <c r="BK374" s="105"/>
      <c r="BL374" s="105"/>
      <c r="BM374" s="106"/>
      <c r="BN374" s="104"/>
      <c r="BO374" s="105"/>
      <c r="BP374" s="105"/>
      <c r="BQ374" s="105"/>
      <c r="BR374" s="105"/>
      <c r="BS374" s="105"/>
      <c r="BT374" s="105"/>
      <c r="BU374" s="105"/>
      <c r="BV374" s="105"/>
      <c r="BW374" s="105"/>
      <c r="BX374" s="105"/>
      <c r="BY374" s="106"/>
      <c r="BZ374" s="104"/>
      <c r="CA374" s="105"/>
      <c r="CB374" s="105"/>
      <c r="CC374" s="105"/>
      <c r="CD374" s="105"/>
      <c r="CE374" s="105"/>
      <c r="CF374" s="105"/>
      <c r="CG374" s="105"/>
      <c r="CH374" s="105"/>
      <c r="CI374" s="105"/>
      <c r="CJ374" s="105"/>
      <c r="CK374" s="105"/>
      <c r="CL374" s="104">
        <v>453751.5708333333</v>
      </c>
      <c r="CM374" s="105">
        <v>453751.5708333333</v>
      </c>
      <c r="CN374" s="105">
        <v>453751.5708333333</v>
      </c>
      <c r="CO374" s="105">
        <v>453751.5708333333</v>
      </c>
      <c r="CP374" s="105">
        <v>453751.5708333333</v>
      </c>
      <c r="CQ374" s="105">
        <v>453751.5708333333</v>
      </c>
      <c r="CR374" s="105">
        <v>453751.5708333333</v>
      </c>
      <c r="CS374" s="105">
        <v>453751.5708333333</v>
      </c>
      <c r="CT374" s="105">
        <v>453751.5708333333</v>
      </c>
      <c r="CU374" s="105">
        <v>453751.5708333333</v>
      </c>
      <c r="CV374" s="105">
        <v>453751.5708333333</v>
      </c>
      <c r="CW374" s="106">
        <v>453751.5708333333</v>
      </c>
      <c r="CX374" s="313">
        <v>499741.32811873348</v>
      </c>
      <c r="CY374" s="316">
        <v>499741.32811873348</v>
      </c>
      <c r="CZ374" s="316">
        <v>499741.32811873348</v>
      </c>
      <c r="DA374" s="316">
        <v>499741.32811873348</v>
      </c>
      <c r="DB374" s="316">
        <v>499741.32811873348</v>
      </c>
      <c r="DC374" s="316">
        <v>499741.32811873348</v>
      </c>
      <c r="DD374" s="316">
        <v>499741.32811873348</v>
      </c>
      <c r="DE374" s="316">
        <v>499741.32811873348</v>
      </c>
      <c r="DF374" s="316">
        <v>499741.32811873348</v>
      </c>
      <c r="DG374" s="316">
        <v>499741.32811873348</v>
      </c>
      <c r="DH374" s="316">
        <v>499741.32811873348</v>
      </c>
      <c r="DI374" s="312">
        <v>499741.32811873348</v>
      </c>
      <c r="DJ374" s="104">
        <v>695586.18499999994</v>
      </c>
      <c r="DK374" s="105">
        <v>695586.18499999994</v>
      </c>
      <c r="DL374" s="105">
        <v>695586.18499999994</v>
      </c>
      <c r="DM374" s="105">
        <v>695586.18499999994</v>
      </c>
      <c r="DN374" s="105">
        <v>695586.18499999994</v>
      </c>
      <c r="DO374" s="105">
        <v>695586.18499999994</v>
      </c>
      <c r="DP374" s="105">
        <v>695586.18499999994</v>
      </c>
      <c r="DQ374" s="105">
        <v>695586.18499999994</v>
      </c>
      <c r="DR374" s="105">
        <v>695586.18499999994</v>
      </c>
      <c r="DS374" s="105">
        <v>695586.18499999994</v>
      </c>
      <c r="DT374" s="105">
        <v>695586.18499999994</v>
      </c>
      <c r="DU374" s="106">
        <v>695586.18499999994</v>
      </c>
      <c r="DV374" s="339"/>
      <c r="DW374" s="339"/>
      <c r="DX374" s="339"/>
      <c r="DY374" s="339"/>
      <c r="DZ374" s="339"/>
      <c r="EA374" s="339"/>
      <c r="EB374" s="339"/>
      <c r="EC374" s="339"/>
      <c r="ED374" s="339"/>
      <c r="EE374" s="339"/>
      <c r="EF374" s="339"/>
      <c r="EG374" s="339"/>
      <c r="EH374" s="339"/>
      <c r="EI374" s="337"/>
      <c r="EJ374" s="337"/>
      <c r="EK374" s="337"/>
      <c r="EL374" s="337"/>
      <c r="EM374" s="337"/>
      <c r="EN374" s="337"/>
      <c r="EO374" s="337"/>
      <c r="EP374" s="337"/>
      <c r="EQ374" s="337"/>
      <c r="ER374" s="337"/>
      <c r="ES374" s="337"/>
    </row>
    <row r="375" spans="1:174">
      <c r="D375" s="74" t="str">
        <f t="shared" si="95"/>
        <v>4416p</v>
      </c>
      <c r="E375" s="78" t="s">
        <v>336</v>
      </c>
      <c r="F375" s="104"/>
      <c r="G375" s="105"/>
      <c r="H375" s="105"/>
      <c r="I375" s="105"/>
      <c r="J375" s="105"/>
      <c r="K375" s="105"/>
      <c r="L375" s="105"/>
      <c r="M375" s="105"/>
      <c r="N375" s="105"/>
      <c r="O375" s="105"/>
      <c r="P375" s="105"/>
      <c r="Q375" s="106"/>
      <c r="R375" s="104"/>
      <c r="S375" s="105"/>
      <c r="T375" s="105"/>
      <c r="U375" s="105"/>
      <c r="V375" s="105"/>
      <c r="W375" s="105"/>
      <c r="X375" s="105"/>
      <c r="Y375" s="105"/>
      <c r="Z375" s="105"/>
      <c r="AA375" s="105"/>
      <c r="AB375" s="105"/>
      <c r="AC375" s="106"/>
      <c r="AD375" s="104"/>
      <c r="AE375" s="105"/>
      <c r="AF375" s="105"/>
      <c r="AG375" s="105"/>
      <c r="AH375" s="105"/>
      <c r="AI375" s="105"/>
      <c r="AJ375" s="105"/>
      <c r="AK375" s="105"/>
      <c r="AL375" s="105"/>
      <c r="AM375" s="105"/>
      <c r="AN375" s="105"/>
      <c r="AO375" s="106"/>
      <c r="AP375" s="104"/>
      <c r="AQ375" s="105"/>
      <c r="AR375" s="105"/>
      <c r="AS375" s="105"/>
      <c r="AT375" s="105"/>
      <c r="AU375" s="105"/>
      <c r="AV375" s="105"/>
      <c r="AW375" s="105"/>
      <c r="AX375" s="105"/>
      <c r="AY375" s="105"/>
      <c r="AZ375" s="105"/>
      <c r="BA375" s="106"/>
      <c r="BB375" s="104"/>
      <c r="BC375" s="105"/>
      <c r="BD375" s="105"/>
      <c r="BE375" s="105"/>
      <c r="BF375" s="105"/>
      <c r="BG375" s="105"/>
      <c r="BH375" s="105"/>
      <c r="BI375" s="105"/>
      <c r="BJ375" s="105"/>
      <c r="BK375" s="105"/>
      <c r="BL375" s="105"/>
      <c r="BM375" s="106"/>
      <c r="BN375" s="104"/>
      <c r="BO375" s="105"/>
      <c r="BP375" s="105"/>
      <c r="BQ375" s="105"/>
      <c r="BR375" s="105"/>
      <c r="BS375" s="105"/>
      <c r="BT375" s="105"/>
      <c r="BU375" s="105"/>
      <c r="BV375" s="105"/>
      <c r="BW375" s="105"/>
      <c r="BX375" s="105"/>
      <c r="BY375" s="106"/>
      <c r="BZ375" s="104"/>
      <c r="CA375" s="105"/>
      <c r="CB375" s="105"/>
      <c r="CC375" s="105"/>
      <c r="CD375" s="105"/>
      <c r="CE375" s="105"/>
      <c r="CF375" s="105"/>
      <c r="CG375" s="105"/>
      <c r="CH375" s="105"/>
      <c r="CI375" s="105"/>
      <c r="CJ375" s="105"/>
      <c r="CK375" s="105"/>
      <c r="CL375" s="104">
        <v>83094.083333333328</v>
      </c>
      <c r="CM375" s="105">
        <v>83094.083333333328</v>
      </c>
      <c r="CN375" s="105">
        <v>83094.083333333328</v>
      </c>
      <c r="CO375" s="105">
        <v>83094.083333333328</v>
      </c>
      <c r="CP375" s="105">
        <v>83094.083333333328</v>
      </c>
      <c r="CQ375" s="105">
        <v>83094.083333333328</v>
      </c>
      <c r="CR375" s="105">
        <v>83094.083333333328</v>
      </c>
      <c r="CS375" s="105">
        <v>83094.083333333328</v>
      </c>
      <c r="CT375" s="105">
        <v>83094.083333333328</v>
      </c>
      <c r="CU375" s="105">
        <v>83094.083333333328</v>
      </c>
      <c r="CV375" s="105">
        <v>83094.083333333328</v>
      </c>
      <c r="CW375" s="106">
        <v>83094.083333333328</v>
      </c>
      <c r="CX375" s="313">
        <v>102086.89323030265</v>
      </c>
      <c r="CY375" s="316">
        <v>102086.89323030265</v>
      </c>
      <c r="CZ375" s="316">
        <v>102086.89323030265</v>
      </c>
      <c r="DA375" s="316">
        <v>102086.89323030265</v>
      </c>
      <c r="DB375" s="316">
        <v>102086.89323030265</v>
      </c>
      <c r="DC375" s="316">
        <v>102086.89323030265</v>
      </c>
      <c r="DD375" s="316">
        <v>102086.89323030265</v>
      </c>
      <c r="DE375" s="316">
        <v>102086.89323030265</v>
      </c>
      <c r="DF375" s="316">
        <v>102086.89323030265</v>
      </c>
      <c r="DG375" s="316">
        <v>102086.89323030265</v>
      </c>
      <c r="DH375" s="316">
        <v>102086.89323030265</v>
      </c>
      <c r="DI375" s="312">
        <v>102086.89323030265</v>
      </c>
      <c r="DJ375" s="104">
        <v>174020.24916666668</v>
      </c>
      <c r="DK375" s="105">
        <v>174020.24916666668</v>
      </c>
      <c r="DL375" s="105">
        <v>174020.24916666668</v>
      </c>
      <c r="DM375" s="105">
        <v>174020.24916666668</v>
      </c>
      <c r="DN375" s="105">
        <v>174020.24916666668</v>
      </c>
      <c r="DO375" s="105">
        <v>174020.24916666668</v>
      </c>
      <c r="DP375" s="105">
        <v>174020.24916666668</v>
      </c>
      <c r="DQ375" s="105">
        <v>174020.24916666668</v>
      </c>
      <c r="DR375" s="105">
        <v>174020.24916666668</v>
      </c>
      <c r="DS375" s="105">
        <v>174020.24916666668</v>
      </c>
      <c r="DT375" s="105">
        <v>174020.24916666668</v>
      </c>
      <c r="DU375" s="106">
        <v>174020.24916666668</v>
      </c>
      <c r="DV375" s="339"/>
      <c r="DW375" s="339"/>
      <c r="DX375" s="339"/>
      <c r="DY375" s="339"/>
      <c r="DZ375" s="339"/>
      <c r="EA375" s="339"/>
      <c r="EB375" s="339"/>
      <c r="EC375" s="339"/>
      <c r="ED375" s="339"/>
      <c r="EE375" s="339"/>
      <c r="EF375" s="339"/>
      <c r="EG375" s="339"/>
      <c r="EH375" s="339"/>
      <c r="EI375" s="337"/>
      <c r="EJ375" s="337"/>
      <c r="EK375" s="337"/>
      <c r="EL375" s="337"/>
      <c r="EM375" s="337"/>
      <c r="EN375" s="337"/>
      <c r="EO375" s="337"/>
      <c r="EP375" s="337"/>
      <c r="EQ375" s="337"/>
      <c r="ER375" s="337"/>
      <c r="ES375" s="337"/>
    </row>
    <row r="376" spans="1:174">
      <c r="D376" s="74" t="str">
        <f t="shared" si="95"/>
        <v>4417p</v>
      </c>
      <c r="E376" s="78" t="s">
        <v>338</v>
      </c>
      <c r="F376" s="104"/>
      <c r="G376" s="105"/>
      <c r="H376" s="105"/>
      <c r="I376" s="105"/>
      <c r="J376" s="105"/>
      <c r="K376" s="105"/>
      <c r="L376" s="105"/>
      <c r="M376" s="105"/>
      <c r="N376" s="105"/>
      <c r="O376" s="105"/>
      <c r="P376" s="105"/>
      <c r="Q376" s="106"/>
      <c r="R376" s="104"/>
      <c r="S376" s="105"/>
      <c r="T376" s="105"/>
      <c r="U376" s="105"/>
      <c r="V376" s="105"/>
      <c r="W376" s="105"/>
      <c r="X376" s="105"/>
      <c r="Y376" s="105"/>
      <c r="Z376" s="105"/>
      <c r="AA376" s="105"/>
      <c r="AB376" s="105"/>
      <c r="AC376" s="106"/>
      <c r="AD376" s="104"/>
      <c r="AE376" s="105"/>
      <c r="AF376" s="105"/>
      <c r="AG376" s="105"/>
      <c r="AH376" s="105"/>
      <c r="AI376" s="105"/>
      <c r="AJ376" s="105"/>
      <c r="AK376" s="105"/>
      <c r="AL376" s="105"/>
      <c r="AM376" s="105"/>
      <c r="AN376" s="105"/>
      <c r="AO376" s="106"/>
      <c r="AP376" s="104"/>
      <c r="AQ376" s="105"/>
      <c r="AR376" s="105"/>
      <c r="AS376" s="105"/>
      <c r="AT376" s="105"/>
      <c r="AU376" s="105"/>
      <c r="AV376" s="105"/>
      <c r="AW376" s="105"/>
      <c r="AX376" s="105"/>
      <c r="AY376" s="105"/>
      <c r="AZ376" s="105"/>
      <c r="BA376" s="106"/>
      <c r="BB376" s="104"/>
      <c r="BC376" s="105"/>
      <c r="BD376" s="105"/>
      <c r="BE376" s="105"/>
      <c r="BF376" s="105"/>
      <c r="BG376" s="105"/>
      <c r="BH376" s="105"/>
      <c r="BI376" s="105"/>
      <c r="BJ376" s="105"/>
      <c r="BK376" s="105"/>
      <c r="BL376" s="105"/>
      <c r="BM376" s="106"/>
      <c r="BN376" s="104"/>
      <c r="BO376" s="105"/>
      <c r="BP376" s="105"/>
      <c r="BQ376" s="105"/>
      <c r="BR376" s="105"/>
      <c r="BS376" s="105"/>
      <c r="BT376" s="105"/>
      <c r="BU376" s="105"/>
      <c r="BV376" s="105"/>
      <c r="BW376" s="105"/>
      <c r="BX376" s="105"/>
      <c r="BY376" s="106"/>
      <c r="BZ376" s="104"/>
      <c r="CA376" s="105"/>
      <c r="CB376" s="105"/>
      <c r="CC376" s="105"/>
      <c r="CD376" s="105"/>
      <c r="CE376" s="105"/>
      <c r="CF376" s="105"/>
      <c r="CG376" s="105"/>
      <c r="CH376" s="105"/>
      <c r="CI376" s="105"/>
      <c r="CJ376" s="105"/>
      <c r="CK376" s="105"/>
      <c r="CL376" s="104">
        <v>8333.3333333333339</v>
      </c>
      <c r="CM376" s="105">
        <v>8333.3333333333339</v>
      </c>
      <c r="CN376" s="105">
        <v>8333.3333333333339</v>
      </c>
      <c r="CO376" s="105">
        <v>8333.3333333333339</v>
      </c>
      <c r="CP376" s="105">
        <v>8333.3333333333339</v>
      </c>
      <c r="CQ376" s="105">
        <v>8333.3333333333339</v>
      </c>
      <c r="CR376" s="105">
        <v>8333.3333333333339</v>
      </c>
      <c r="CS376" s="105">
        <v>8333.3333333333339</v>
      </c>
      <c r="CT376" s="105">
        <v>8333.3333333333339</v>
      </c>
      <c r="CU376" s="105">
        <v>8333.3333333333339</v>
      </c>
      <c r="CV376" s="105">
        <v>8333.3333333333339</v>
      </c>
      <c r="CW376" s="106">
        <v>8333.3333333333339</v>
      </c>
      <c r="CX376" s="313">
        <v>12315.528252268523</v>
      </c>
      <c r="CY376" s="316">
        <v>12315.528252268523</v>
      </c>
      <c r="CZ376" s="316">
        <v>12315.528252268523</v>
      </c>
      <c r="DA376" s="316">
        <v>12315.528252268523</v>
      </c>
      <c r="DB376" s="316">
        <v>12315.528252268523</v>
      </c>
      <c r="DC376" s="316">
        <v>12315.528252268523</v>
      </c>
      <c r="DD376" s="316">
        <v>12315.528252268523</v>
      </c>
      <c r="DE376" s="316">
        <v>12315.528252268523</v>
      </c>
      <c r="DF376" s="316">
        <v>12315.528252268523</v>
      </c>
      <c r="DG376" s="316">
        <v>12315.528252268523</v>
      </c>
      <c r="DH376" s="316">
        <v>12315.528252268523</v>
      </c>
      <c r="DI376" s="312">
        <v>12315.528252268523</v>
      </c>
      <c r="DJ376" s="104">
        <v>15583.333333333334</v>
      </c>
      <c r="DK376" s="105">
        <v>15583.333333333334</v>
      </c>
      <c r="DL376" s="105">
        <v>15583.333333333334</v>
      </c>
      <c r="DM376" s="105">
        <v>15583.333333333334</v>
      </c>
      <c r="DN376" s="105">
        <v>15583.333333333334</v>
      </c>
      <c r="DO376" s="105">
        <v>15583.333333333334</v>
      </c>
      <c r="DP376" s="105">
        <v>15583.333333333334</v>
      </c>
      <c r="DQ376" s="105">
        <v>15583.333333333334</v>
      </c>
      <c r="DR376" s="105">
        <v>15583.333333333334</v>
      </c>
      <c r="DS376" s="105">
        <v>15583.333333333334</v>
      </c>
      <c r="DT376" s="105">
        <v>15583.333333333334</v>
      </c>
      <c r="DU376" s="106">
        <v>15583.333333333334</v>
      </c>
      <c r="DV376" s="339"/>
      <c r="DW376" s="339"/>
      <c r="DX376" s="339"/>
      <c r="DY376" s="339"/>
      <c r="DZ376" s="339"/>
      <c r="EA376" s="339"/>
      <c r="EB376" s="339"/>
      <c r="EC376" s="339"/>
      <c r="ED376" s="339"/>
      <c r="EE376" s="339"/>
      <c r="EF376" s="339"/>
      <c r="EG376" s="339"/>
      <c r="EH376" s="339"/>
      <c r="EI376" s="337"/>
      <c r="EJ376" s="337"/>
      <c r="EK376" s="337"/>
      <c r="EL376" s="337"/>
      <c r="EM376" s="337"/>
      <c r="EN376" s="337"/>
      <c r="EO376" s="337"/>
      <c r="EP376" s="337"/>
      <c r="EQ376" s="337"/>
      <c r="ER376" s="337"/>
      <c r="ES376" s="337"/>
    </row>
    <row r="377" spans="1:174" ht="30">
      <c r="D377" s="74" t="str">
        <f t="shared" si="95"/>
        <v>4418p</v>
      </c>
      <c r="E377" s="78" t="s">
        <v>340</v>
      </c>
      <c r="F377" s="104"/>
      <c r="G377" s="105"/>
      <c r="H377" s="105"/>
      <c r="I377" s="105"/>
      <c r="J377" s="105"/>
      <c r="K377" s="105"/>
      <c r="L377" s="105"/>
      <c r="M377" s="105"/>
      <c r="N377" s="105"/>
      <c r="O377" s="105"/>
      <c r="P377" s="105"/>
      <c r="Q377" s="106"/>
      <c r="R377" s="104"/>
      <c r="S377" s="105"/>
      <c r="T377" s="105"/>
      <c r="U377" s="105"/>
      <c r="V377" s="105"/>
      <c r="W377" s="105"/>
      <c r="X377" s="105"/>
      <c r="Y377" s="105"/>
      <c r="Z377" s="105"/>
      <c r="AA377" s="105"/>
      <c r="AB377" s="105"/>
      <c r="AC377" s="106"/>
      <c r="AD377" s="104"/>
      <c r="AE377" s="105"/>
      <c r="AF377" s="105"/>
      <c r="AG377" s="105"/>
      <c r="AH377" s="105"/>
      <c r="AI377" s="105"/>
      <c r="AJ377" s="105"/>
      <c r="AK377" s="105"/>
      <c r="AL377" s="105"/>
      <c r="AM377" s="105"/>
      <c r="AN377" s="105"/>
      <c r="AO377" s="106"/>
      <c r="AP377" s="104"/>
      <c r="AQ377" s="105"/>
      <c r="AR377" s="105"/>
      <c r="AS377" s="105"/>
      <c r="AT377" s="105"/>
      <c r="AU377" s="105"/>
      <c r="AV377" s="105"/>
      <c r="AW377" s="105"/>
      <c r="AX377" s="105"/>
      <c r="AY377" s="105"/>
      <c r="AZ377" s="105"/>
      <c r="BA377" s="106"/>
      <c r="BB377" s="104"/>
      <c r="BC377" s="105"/>
      <c r="BD377" s="105"/>
      <c r="BE377" s="105"/>
      <c r="BF377" s="105"/>
      <c r="BG377" s="105"/>
      <c r="BH377" s="105"/>
      <c r="BI377" s="105"/>
      <c r="BJ377" s="105"/>
      <c r="BK377" s="105"/>
      <c r="BL377" s="105"/>
      <c r="BM377" s="106"/>
      <c r="BN377" s="104"/>
      <c r="BO377" s="105"/>
      <c r="BP377" s="105"/>
      <c r="BQ377" s="105"/>
      <c r="BR377" s="105"/>
      <c r="BS377" s="105"/>
      <c r="BT377" s="105"/>
      <c r="BU377" s="105"/>
      <c r="BV377" s="105"/>
      <c r="BW377" s="105"/>
      <c r="BX377" s="105"/>
      <c r="BY377" s="106"/>
      <c r="BZ377" s="104"/>
      <c r="CA377" s="105"/>
      <c r="CB377" s="105"/>
      <c r="CC377" s="105"/>
      <c r="CD377" s="105"/>
      <c r="CE377" s="105"/>
      <c r="CF377" s="105"/>
      <c r="CG377" s="105"/>
      <c r="CH377" s="105"/>
      <c r="CI377" s="105"/>
      <c r="CJ377" s="105"/>
      <c r="CK377" s="105"/>
      <c r="CL377" s="104"/>
      <c r="CM377" s="105"/>
      <c r="CN377" s="105"/>
      <c r="CO377" s="105"/>
      <c r="CP377" s="105"/>
      <c r="CQ377" s="105"/>
      <c r="CR377" s="105"/>
      <c r="CS377" s="105"/>
      <c r="CT377" s="105"/>
      <c r="CU377" s="105"/>
      <c r="CV377" s="105"/>
      <c r="CW377" s="106"/>
      <c r="CX377" s="313">
        <v>0</v>
      </c>
      <c r="CY377" s="316">
        <v>0</v>
      </c>
      <c r="CZ377" s="316">
        <v>0</v>
      </c>
      <c r="DA377" s="316">
        <v>0</v>
      </c>
      <c r="DB377" s="316">
        <v>0</v>
      </c>
      <c r="DC377" s="316">
        <v>0</v>
      </c>
      <c r="DD377" s="316">
        <v>0</v>
      </c>
      <c r="DE377" s="316">
        <v>0</v>
      </c>
      <c r="DF377" s="316">
        <v>0</v>
      </c>
      <c r="DG377" s="316">
        <v>0</v>
      </c>
      <c r="DH377" s="316">
        <v>0</v>
      </c>
      <c r="DI377" s="312">
        <v>0</v>
      </c>
      <c r="DJ377" s="104">
        <v>0</v>
      </c>
      <c r="DK377" s="105">
        <v>0</v>
      </c>
      <c r="DL377" s="105">
        <v>0</v>
      </c>
      <c r="DM377" s="105">
        <v>0</v>
      </c>
      <c r="DN377" s="105">
        <v>0</v>
      </c>
      <c r="DO377" s="105">
        <v>0</v>
      </c>
      <c r="DP377" s="105">
        <v>0</v>
      </c>
      <c r="DQ377" s="105">
        <v>0</v>
      </c>
      <c r="DR377" s="105">
        <v>0</v>
      </c>
      <c r="DS377" s="105">
        <v>0</v>
      </c>
      <c r="DT377" s="105">
        <v>0</v>
      </c>
      <c r="DU377" s="106">
        <v>0</v>
      </c>
      <c r="DV377" s="339"/>
      <c r="DW377" s="339"/>
      <c r="DX377" s="339"/>
      <c r="DY377" s="339"/>
      <c r="DZ377" s="339"/>
      <c r="EA377" s="339"/>
      <c r="EB377" s="339"/>
      <c r="EC377" s="339"/>
      <c r="ED377" s="339"/>
      <c r="EE377" s="339"/>
      <c r="EF377" s="339"/>
      <c r="EG377" s="339"/>
      <c r="EH377" s="339"/>
      <c r="EI377" s="337"/>
      <c r="EJ377" s="337"/>
      <c r="EK377" s="337"/>
      <c r="EL377" s="337"/>
      <c r="EM377" s="337"/>
      <c r="EN377" s="337"/>
      <c r="EO377" s="337"/>
      <c r="EP377" s="337"/>
      <c r="EQ377" s="337"/>
      <c r="ER377" s="337"/>
      <c r="ES377" s="337"/>
      <c r="EX377" s="403">
        <v>70000000</v>
      </c>
      <c r="FF377" s="446">
        <v>26666.67</v>
      </c>
      <c r="FG377" s="446">
        <v>26666.67</v>
      </c>
      <c r="FH377" s="446">
        <v>26666.67</v>
      </c>
      <c r="FI377" s="446">
        <v>39926666.670000002</v>
      </c>
      <c r="FJ377" s="446">
        <v>26666.67</v>
      </c>
      <c r="FK377" s="446">
        <v>26666.67</v>
      </c>
      <c r="FL377" s="446">
        <v>26666.67</v>
      </c>
      <c r="FM377" s="446">
        <v>26666.67</v>
      </c>
      <c r="FN377" s="446">
        <v>26666.67</v>
      </c>
      <c r="FO377" s="446">
        <v>26666.67</v>
      </c>
      <c r="FP377" s="446">
        <v>26666.67</v>
      </c>
      <c r="FQ377" s="446">
        <v>26666.63</v>
      </c>
      <c r="FR377" s="446">
        <v>40220000.000000015</v>
      </c>
    </row>
    <row r="378" spans="1:174">
      <c r="D378" s="74" t="str">
        <f t="shared" si="95"/>
        <v>4419p</v>
      </c>
      <c r="E378" s="78" t="s">
        <v>342</v>
      </c>
      <c r="F378" s="104"/>
      <c r="G378" s="105"/>
      <c r="H378" s="105"/>
      <c r="I378" s="105"/>
      <c r="J378" s="105"/>
      <c r="K378" s="105"/>
      <c r="L378" s="105"/>
      <c r="M378" s="105"/>
      <c r="N378" s="105"/>
      <c r="O378" s="105"/>
      <c r="P378" s="105"/>
      <c r="Q378" s="106"/>
      <c r="R378" s="104"/>
      <c r="S378" s="105"/>
      <c r="T378" s="105"/>
      <c r="U378" s="105"/>
      <c r="V378" s="105"/>
      <c r="W378" s="105"/>
      <c r="X378" s="105"/>
      <c r="Y378" s="105"/>
      <c r="Z378" s="105"/>
      <c r="AA378" s="105"/>
      <c r="AB378" s="105"/>
      <c r="AC378" s="106"/>
      <c r="AD378" s="104"/>
      <c r="AE378" s="105"/>
      <c r="AF378" s="105"/>
      <c r="AG378" s="105"/>
      <c r="AH378" s="105"/>
      <c r="AI378" s="105"/>
      <c r="AJ378" s="105"/>
      <c r="AK378" s="105"/>
      <c r="AL378" s="105"/>
      <c r="AM378" s="105"/>
      <c r="AN378" s="105"/>
      <c r="AO378" s="106"/>
      <c r="AP378" s="104"/>
      <c r="AQ378" s="105"/>
      <c r="AR378" s="105"/>
      <c r="AS378" s="105"/>
      <c r="AT378" s="105"/>
      <c r="AU378" s="105"/>
      <c r="AV378" s="105"/>
      <c r="AW378" s="105"/>
      <c r="AX378" s="105"/>
      <c r="AY378" s="105"/>
      <c r="AZ378" s="105"/>
      <c r="BA378" s="106"/>
      <c r="BB378" s="104"/>
      <c r="BC378" s="105"/>
      <c r="BD378" s="105"/>
      <c r="BE378" s="105"/>
      <c r="BF378" s="105"/>
      <c r="BG378" s="105"/>
      <c r="BH378" s="105"/>
      <c r="BI378" s="105"/>
      <c r="BJ378" s="105"/>
      <c r="BK378" s="105"/>
      <c r="BL378" s="105"/>
      <c r="BM378" s="106"/>
      <c r="BN378" s="104"/>
      <c r="BO378" s="105"/>
      <c r="BP378" s="105"/>
      <c r="BQ378" s="105"/>
      <c r="BR378" s="105"/>
      <c r="BS378" s="105"/>
      <c r="BT378" s="105"/>
      <c r="BU378" s="105"/>
      <c r="BV378" s="105"/>
      <c r="BW378" s="105"/>
      <c r="BX378" s="105"/>
      <c r="BY378" s="106"/>
      <c r="BZ378" s="104"/>
      <c r="CA378" s="105"/>
      <c r="CB378" s="105"/>
      <c r="CC378" s="105"/>
      <c r="CD378" s="105"/>
      <c r="CE378" s="105"/>
      <c r="CF378" s="105"/>
      <c r="CG378" s="105"/>
      <c r="CH378" s="105"/>
      <c r="CI378" s="105"/>
      <c r="CJ378" s="105"/>
      <c r="CK378" s="105"/>
      <c r="CL378" s="104"/>
      <c r="CM378" s="105"/>
      <c r="CN378" s="105"/>
      <c r="CO378" s="105"/>
      <c r="CP378" s="105"/>
      <c r="CQ378" s="105"/>
      <c r="CR378" s="105"/>
      <c r="CS378" s="105"/>
      <c r="CT378" s="105"/>
      <c r="CU378" s="105"/>
      <c r="CV378" s="105"/>
      <c r="CW378" s="106"/>
      <c r="CX378" s="313">
        <v>0</v>
      </c>
      <c r="CY378" s="316">
        <v>0</v>
      </c>
      <c r="CZ378" s="316">
        <v>0</v>
      </c>
      <c r="DA378" s="316">
        <v>0</v>
      </c>
      <c r="DB378" s="316">
        <v>0</v>
      </c>
      <c r="DC378" s="316">
        <v>0</v>
      </c>
      <c r="DD378" s="316">
        <v>0</v>
      </c>
      <c r="DE378" s="316">
        <v>0</v>
      </c>
      <c r="DF378" s="316">
        <v>0</v>
      </c>
      <c r="DG378" s="316">
        <v>0</v>
      </c>
      <c r="DH378" s="316">
        <v>0</v>
      </c>
      <c r="DI378" s="312">
        <v>0</v>
      </c>
      <c r="DJ378" s="104"/>
      <c r="DK378" s="105"/>
      <c r="DL378" s="105"/>
      <c r="DM378" s="105"/>
      <c r="DN378" s="105"/>
      <c r="DO378" s="105"/>
      <c r="DP378" s="105"/>
      <c r="DQ378" s="105"/>
      <c r="DR378" s="105"/>
      <c r="DS378" s="105"/>
      <c r="DT378" s="105"/>
      <c r="DU378" s="106"/>
      <c r="DV378" s="339"/>
      <c r="DW378" s="339"/>
      <c r="DX378" s="339"/>
      <c r="DY378" s="339"/>
      <c r="DZ378" s="339"/>
      <c r="EA378" s="339"/>
      <c r="EB378" s="339"/>
      <c r="EC378" s="339"/>
      <c r="ED378" s="339"/>
      <c r="EE378" s="339"/>
      <c r="EF378" s="339"/>
      <c r="EG378" s="339"/>
      <c r="EH378" s="339"/>
      <c r="EI378" s="337"/>
      <c r="EJ378" s="337"/>
      <c r="EK378" s="337"/>
      <c r="EL378" s="337"/>
      <c r="EM378" s="337"/>
      <c r="EN378" s="337"/>
      <c r="EO378" s="337"/>
      <c r="EP378" s="337"/>
      <c r="EQ378" s="337"/>
      <c r="ER378" s="337"/>
      <c r="ES378" s="337"/>
    </row>
    <row r="379" spans="1:174" s="9" customFormat="1">
      <c r="A379" s="139" t="s">
        <v>96</v>
      </c>
      <c r="B379" s="139">
        <v>45</v>
      </c>
      <c r="C379" s="139"/>
      <c r="D379" s="139" t="str">
        <f t="shared" si="95"/>
        <v>p</v>
      </c>
      <c r="E379" s="140" t="s">
        <v>344</v>
      </c>
      <c r="F379" s="141"/>
      <c r="G379" s="142"/>
      <c r="H379" s="142"/>
      <c r="I379" s="142"/>
      <c r="J379" s="142"/>
      <c r="K379" s="142"/>
      <c r="L379" s="142"/>
      <c r="M379" s="142"/>
      <c r="N379" s="142"/>
      <c r="O379" s="142"/>
      <c r="P379" s="142"/>
      <c r="Q379" s="143"/>
      <c r="R379" s="141"/>
      <c r="S379" s="142"/>
      <c r="T379" s="142"/>
      <c r="U379" s="142"/>
      <c r="V379" s="142"/>
      <c r="W379" s="142"/>
      <c r="X379" s="142"/>
      <c r="Y379" s="142"/>
      <c r="Z379" s="142"/>
      <c r="AA379" s="142"/>
      <c r="AB379" s="142"/>
      <c r="AC379" s="143"/>
      <c r="AD379" s="141"/>
      <c r="AE379" s="142"/>
      <c r="AF379" s="142"/>
      <c r="AG379" s="142"/>
      <c r="AH379" s="142"/>
      <c r="AI379" s="142"/>
      <c r="AJ379" s="142"/>
      <c r="AK379" s="142"/>
      <c r="AL379" s="142"/>
      <c r="AM379" s="142"/>
      <c r="AN379" s="142"/>
      <c r="AO379" s="143"/>
      <c r="AP379" s="141"/>
      <c r="AQ379" s="142"/>
      <c r="AR379" s="142"/>
      <c r="AS379" s="142"/>
      <c r="AT379" s="142"/>
      <c r="AU379" s="142"/>
      <c r="AV379" s="142"/>
      <c r="AW379" s="142"/>
      <c r="AX379" s="142"/>
      <c r="AY379" s="142"/>
      <c r="AZ379" s="142"/>
      <c r="BA379" s="143"/>
      <c r="BB379" s="141"/>
      <c r="BC379" s="142"/>
      <c r="BD379" s="142"/>
      <c r="BE379" s="142"/>
      <c r="BF379" s="142"/>
      <c r="BG379" s="142"/>
      <c r="BH379" s="142"/>
      <c r="BI379" s="142"/>
      <c r="BJ379" s="142"/>
      <c r="BK379" s="142"/>
      <c r="BL379" s="142"/>
      <c r="BM379" s="143"/>
      <c r="BN379" s="141"/>
      <c r="BO379" s="142"/>
      <c r="BP379" s="142"/>
      <c r="BQ379" s="142"/>
      <c r="BR379" s="142"/>
      <c r="BS379" s="142"/>
      <c r="BT379" s="142"/>
      <c r="BU379" s="142"/>
      <c r="BV379" s="142"/>
      <c r="BW379" s="142"/>
      <c r="BX379" s="142"/>
      <c r="BY379" s="143"/>
      <c r="BZ379" s="141"/>
      <c r="CA379" s="142"/>
      <c r="CB379" s="142"/>
      <c r="CC379" s="142"/>
      <c r="CD379" s="142"/>
      <c r="CE379" s="142"/>
      <c r="CF379" s="142"/>
      <c r="CG379" s="142"/>
      <c r="CH379" s="142"/>
      <c r="CI379" s="142"/>
      <c r="CJ379" s="142"/>
      <c r="CK379" s="142"/>
      <c r="CL379" s="141">
        <f>+CL380</f>
        <v>143333.33333333334</v>
      </c>
      <c r="CM379" s="142">
        <f t="shared" ref="CM379:DI379" si="99">+CM380</f>
        <v>143333.33333333334</v>
      </c>
      <c r="CN379" s="142">
        <f t="shared" si="99"/>
        <v>143333.33333333334</v>
      </c>
      <c r="CO379" s="142">
        <f t="shared" si="99"/>
        <v>143333.33333333334</v>
      </c>
      <c r="CP379" s="142">
        <f t="shared" si="99"/>
        <v>143333.33333333334</v>
      </c>
      <c r="CQ379" s="142">
        <f t="shared" si="99"/>
        <v>143333.33333333334</v>
      </c>
      <c r="CR379" s="142">
        <f t="shared" si="99"/>
        <v>143333.33333333334</v>
      </c>
      <c r="CS379" s="142">
        <f t="shared" si="99"/>
        <v>143333.33333333334</v>
      </c>
      <c r="CT379" s="142">
        <f t="shared" si="99"/>
        <v>143333.33333333334</v>
      </c>
      <c r="CU379" s="142">
        <f t="shared" si="99"/>
        <v>143333.33333333334</v>
      </c>
      <c r="CV379" s="142">
        <f t="shared" si="99"/>
        <v>143333.33333333334</v>
      </c>
      <c r="CW379" s="143">
        <f t="shared" si="99"/>
        <v>143333.33333333334</v>
      </c>
      <c r="CX379" s="314">
        <f t="shared" si="99"/>
        <v>178333.33333333334</v>
      </c>
      <c r="CY379" s="317">
        <f t="shared" si="99"/>
        <v>178333.33333333334</v>
      </c>
      <c r="CZ379" s="317">
        <f t="shared" si="99"/>
        <v>178333.33333333334</v>
      </c>
      <c r="DA379" s="317">
        <f t="shared" si="99"/>
        <v>178333.33333333334</v>
      </c>
      <c r="DB379" s="317">
        <f t="shared" si="99"/>
        <v>178333.33333333334</v>
      </c>
      <c r="DC379" s="317">
        <f t="shared" si="99"/>
        <v>178333.33333333334</v>
      </c>
      <c r="DD379" s="317">
        <f t="shared" si="99"/>
        <v>178333.33333333334</v>
      </c>
      <c r="DE379" s="317">
        <f t="shared" si="99"/>
        <v>178333.33333333334</v>
      </c>
      <c r="DF379" s="317">
        <f t="shared" si="99"/>
        <v>178333.33333333334</v>
      </c>
      <c r="DG379" s="317">
        <f t="shared" si="99"/>
        <v>178333.33333333334</v>
      </c>
      <c r="DH379" s="317">
        <f t="shared" si="99"/>
        <v>178333.33333333334</v>
      </c>
      <c r="DI379" s="315">
        <f t="shared" si="99"/>
        <v>178333.33333333334</v>
      </c>
      <c r="DJ379" s="141">
        <f>+DJ380</f>
        <v>187500</v>
      </c>
      <c r="DK379" s="142">
        <f t="shared" ref="DK379:DU379" si="100">+DK380</f>
        <v>187500</v>
      </c>
      <c r="DL379" s="142">
        <f t="shared" si="100"/>
        <v>187500</v>
      </c>
      <c r="DM379" s="142">
        <f t="shared" si="100"/>
        <v>187500</v>
      </c>
      <c r="DN379" s="142">
        <f t="shared" si="100"/>
        <v>187500</v>
      </c>
      <c r="DO379" s="142">
        <f t="shared" si="100"/>
        <v>187500</v>
      </c>
      <c r="DP379" s="142">
        <f t="shared" si="100"/>
        <v>187500</v>
      </c>
      <c r="DQ379" s="142">
        <f t="shared" si="100"/>
        <v>187500</v>
      </c>
      <c r="DR379" s="142">
        <f t="shared" si="100"/>
        <v>187500</v>
      </c>
      <c r="DS379" s="142">
        <f t="shared" si="100"/>
        <v>187500</v>
      </c>
      <c r="DT379" s="142">
        <f t="shared" si="100"/>
        <v>187500</v>
      </c>
      <c r="DU379" s="143">
        <f t="shared" si="100"/>
        <v>187500</v>
      </c>
      <c r="DV379" s="340">
        <v>195833.33333333334</v>
      </c>
      <c r="DW379" s="340">
        <v>195833.33333333334</v>
      </c>
      <c r="DX379" s="340">
        <v>195833.33333333334</v>
      </c>
      <c r="DY379" s="340">
        <v>195833.33333333334</v>
      </c>
      <c r="DZ379" s="340">
        <v>195833.33333333334</v>
      </c>
      <c r="EA379" s="340">
        <v>195833.33333333334</v>
      </c>
      <c r="EB379" s="340">
        <v>195833.33333333334</v>
      </c>
      <c r="EC379" s="340">
        <v>195833.33333333334</v>
      </c>
      <c r="ED379" s="340">
        <v>195833.33333333334</v>
      </c>
      <c r="EE379" s="340">
        <v>195833.33333333334</v>
      </c>
      <c r="EF379" s="340">
        <v>195833.33333333334</v>
      </c>
      <c r="EG379" s="340">
        <v>195833.33333333334</v>
      </c>
      <c r="EH379" s="340">
        <v>202083.33333333334</v>
      </c>
      <c r="EI379" s="340">
        <v>202083.33333333334</v>
      </c>
      <c r="EJ379" s="340">
        <v>202083.33333333334</v>
      </c>
      <c r="EK379" s="340">
        <v>202083.33333333334</v>
      </c>
      <c r="EL379" s="340">
        <v>202083.33333333334</v>
      </c>
      <c r="EM379" s="340">
        <v>202083.33333333334</v>
      </c>
      <c r="EN379" s="340">
        <v>202083.33333333334</v>
      </c>
      <c r="EO379" s="340">
        <v>202083.33333333334</v>
      </c>
      <c r="EP379" s="340">
        <v>202083.33333333334</v>
      </c>
      <c r="EQ379" s="340">
        <v>202083.33333333334</v>
      </c>
      <c r="ER379" s="340">
        <v>202083.33333333334</v>
      </c>
      <c r="ES379" s="340">
        <v>202083.33333333334</v>
      </c>
      <c r="ET379" s="403">
        <v>239583.41666666666</v>
      </c>
      <c r="EU379" s="403">
        <v>239583.41666666666</v>
      </c>
      <c r="EV379" s="403">
        <v>239583.41666666666</v>
      </c>
      <c r="EW379" s="403">
        <v>239583.41666666666</v>
      </c>
      <c r="EX379" s="403">
        <v>239583.41666666666</v>
      </c>
      <c r="EY379" s="403">
        <v>239583.41666666666</v>
      </c>
      <c r="EZ379" s="403">
        <v>239583.41666666666</v>
      </c>
      <c r="FA379" s="403">
        <v>239583.41666666666</v>
      </c>
      <c r="FB379" s="403">
        <v>239583.41666666666</v>
      </c>
      <c r="FC379" s="403">
        <v>239583.41666666666</v>
      </c>
      <c r="FD379" s="403">
        <v>239583.41666666666</v>
      </c>
      <c r="FE379" s="403">
        <v>239583.41666666666</v>
      </c>
      <c r="FF379" s="403">
        <v>190000.08333333334</v>
      </c>
      <c r="FG379" s="403">
        <v>190000.08333333334</v>
      </c>
      <c r="FH379" s="403">
        <v>190000.08333333334</v>
      </c>
      <c r="FI379" s="403">
        <v>190000.08333333334</v>
      </c>
      <c r="FJ379" s="403">
        <v>190000.08333333334</v>
      </c>
      <c r="FK379" s="403">
        <v>190000.08333333334</v>
      </c>
      <c r="FL379" s="403">
        <v>190000.08333333334</v>
      </c>
      <c r="FM379" s="403">
        <v>190000.08333333334</v>
      </c>
      <c r="FN379" s="403">
        <v>190000.08333333334</v>
      </c>
      <c r="FO379" s="403">
        <v>190000.08333333334</v>
      </c>
      <c r="FP379" s="403">
        <v>190000.08333333334</v>
      </c>
      <c r="FQ379" s="403">
        <v>190000.08333333334</v>
      </c>
      <c r="FR379" s="403">
        <v>2280000.9999999995</v>
      </c>
    </row>
    <row r="380" spans="1:174">
      <c r="C380" s="74">
        <v>451</v>
      </c>
      <c r="D380" s="74" t="str">
        <f t="shared" si="95"/>
        <v>451p</v>
      </c>
      <c r="E380" s="78" t="s">
        <v>117</v>
      </c>
      <c r="F380" s="104"/>
      <c r="G380" s="105"/>
      <c r="H380" s="105"/>
      <c r="I380" s="105"/>
      <c r="J380" s="105"/>
      <c r="K380" s="105"/>
      <c r="L380" s="105"/>
      <c r="M380" s="105"/>
      <c r="N380" s="105"/>
      <c r="O380" s="105"/>
      <c r="P380" s="105"/>
      <c r="Q380" s="106"/>
      <c r="R380" s="104"/>
      <c r="S380" s="105"/>
      <c r="T380" s="105"/>
      <c r="U380" s="105"/>
      <c r="V380" s="105"/>
      <c r="W380" s="105"/>
      <c r="X380" s="105"/>
      <c r="Y380" s="105"/>
      <c r="Z380" s="105"/>
      <c r="AA380" s="105"/>
      <c r="AB380" s="105"/>
      <c r="AC380" s="106"/>
      <c r="AD380" s="104"/>
      <c r="AE380" s="105"/>
      <c r="AF380" s="105"/>
      <c r="AG380" s="105"/>
      <c r="AH380" s="105"/>
      <c r="AI380" s="105"/>
      <c r="AJ380" s="105"/>
      <c r="AK380" s="105"/>
      <c r="AL380" s="105"/>
      <c r="AM380" s="105"/>
      <c r="AN380" s="105"/>
      <c r="AO380" s="106"/>
      <c r="AP380" s="104"/>
      <c r="AQ380" s="105"/>
      <c r="AR380" s="105"/>
      <c r="AS380" s="105"/>
      <c r="AT380" s="105"/>
      <c r="AU380" s="105"/>
      <c r="AV380" s="105"/>
      <c r="AW380" s="105"/>
      <c r="AX380" s="105"/>
      <c r="AY380" s="105"/>
      <c r="AZ380" s="105"/>
      <c r="BA380" s="106"/>
      <c r="BB380" s="104"/>
      <c r="BC380" s="105"/>
      <c r="BD380" s="105"/>
      <c r="BE380" s="105"/>
      <c r="BF380" s="105"/>
      <c r="BG380" s="105"/>
      <c r="BH380" s="105"/>
      <c r="BI380" s="105"/>
      <c r="BJ380" s="105"/>
      <c r="BK380" s="105"/>
      <c r="BL380" s="105"/>
      <c r="BM380" s="106"/>
      <c r="BN380" s="104"/>
      <c r="BO380" s="105"/>
      <c r="BP380" s="105"/>
      <c r="BQ380" s="105"/>
      <c r="BR380" s="105"/>
      <c r="BS380" s="105"/>
      <c r="BT380" s="105"/>
      <c r="BU380" s="105"/>
      <c r="BV380" s="105"/>
      <c r="BW380" s="105"/>
      <c r="BX380" s="105"/>
      <c r="BY380" s="106"/>
      <c r="BZ380" s="104"/>
      <c r="CA380" s="105"/>
      <c r="CB380" s="105"/>
      <c r="CC380" s="105"/>
      <c r="CD380" s="105"/>
      <c r="CE380" s="105"/>
      <c r="CF380" s="105"/>
      <c r="CG380" s="105"/>
      <c r="CH380" s="105"/>
      <c r="CI380" s="105"/>
      <c r="CJ380" s="105"/>
      <c r="CK380" s="105"/>
      <c r="CL380" s="104">
        <f>++SUM(CL381:CL385)</f>
        <v>143333.33333333334</v>
      </c>
      <c r="CM380" s="105">
        <f t="shared" ref="CM380:DI380" si="101">++SUM(CM381:CM385)</f>
        <v>143333.33333333334</v>
      </c>
      <c r="CN380" s="105">
        <f t="shared" si="101"/>
        <v>143333.33333333334</v>
      </c>
      <c r="CO380" s="105">
        <f t="shared" si="101"/>
        <v>143333.33333333334</v>
      </c>
      <c r="CP380" s="105">
        <f t="shared" si="101"/>
        <v>143333.33333333334</v>
      </c>
      <c r="CQ380" s="105">
        <f t="shared" si="101"/>
        <v>143333.33333333334</v>
      </c>
      <c r="CR380" s="105">
        <f t="shared" si="101"/>
        <v>143333.33333333334</v>
      </c>
      <c r="CS380" s="105">
        <f t="shared" si="101"/>
        <v>143333.33333333334</v>
      </c>
      <c r="CT380" s="105">
        <f t="shared" si="101"/>
        <v>143333.33333333334</v>
      </c>
      <c r="CU380" s="105">
        <f t="shared" si="101"/>
        <v>143333.33333333334</v>
      </c>
      <c r="CV380" s="105">
        <f t="shared" si="101"/>
        <v>143333.33333333334</v>
      </c>
      <c r="CW380" s="106">
        <f t="shared" si="101"/>
        <v>143333.33333333334</v>
      </c>
      <c r="CX380" s="313">
        <f t="shared" si="101"/>
        <v>178333.33333333334</v>
      </c>
      <c r="CY380" s="316">
        <f t="shared" si="101"/>
        <v>178333.33333333334</v>
      </c>
      <c r="CZ380" s="316">
        <f t="shared" si="101"/>
        <v>178333.33333333334</v>
      </c>
      <c r="DA380" s="316">
        <f t="shared" si="101"/>
        <v>178333.33333333334</v>
      </c>
      <c r="DB380" s="316">
        <f t="shared" si="101"/>
        <v>178333.33333333334</v>
      </c>
      <c r="DC380" s="316">
        <f t="shared" si="101"/>
        <v>178333.33333333334</v>
      </c>
      <c r="DD380" s="316">
        <f t="shared" si="101"/>
        <v>178333.33333333334</v>
      </c>
      <c r="DE380" s="316">
        <f t="shared" si="101"/>
        <v>178333.33333333334</v>
      </c>
      <c r="DF380" s="316">
        <f t="shared" si="101"/>
        <v>178333.33333333334</v>
      </c>
      <c r="DG380" s="316">
        <f t="shared" si="101"/>
        <v>178333.33333333334</v>
      </c>
      <c r="DH380" s="316">
        <f t="shared" si="101"/>
        <v>178333.33333333334</v>
      </c>
      <c r="DI380" s="312">
        <f t="shared" si="101"/>
        <v>178333.33333333334</v>
      </c>
      <c r="DJ380" s="104">
        <f>+SUM(DJ381:DJ385)</f>
        <v>187500</v>
      </c>
      <c r="DK380" s="105">
        <f t="shared" ref="DK380:DU380" si="102">+SUM(DK381:DK385)</f>
        <v>187500</v>
      </c>
      <c r="DL380" s="105">
        <f t="shared" si="102"/>
        <v>187500</v>
      </c>
      <c r="DM380" s="105">
        <f t="shared" si="102"/>
        <v>187500</v>
      </c>
      <c r="DN380" s="105">
        <f t="shared" si="102"/>
        <v>187500</v>
      </c>
      <c r="DO380" s="105">
        <f t="shared" si="102"/>
        <v>187500</v>
      </c>
      <c r="DP380" s="105">
        <f t="shared" si="102"/>
        <v>187500</v>
      </c>
      <c r="DQ380" s="105">
        <f t="shared" si="102"/>
        <v>187500</v>
      </c>
      <c r="DR380" s="105">
        <f t="shared" si="102"/>
        <v>187500</v>
      </c>
      <c r="DS380" s="105">
        <f t="shared" si="102"/>
        <v>187500</v>
      </c>
      <c r="DT380" s="105">
        <f t="shared" si="102"/>
        <v>187500</v>
      </c>
      <c r="DU380" s="106">
        <f t="shared" si="102"/>
        <v>187500</v>
      </c>
      <c r="DV380" s="340">
        <v>195833.33333333334</v>
      </c>
      <c r="DW380" s="340">
        <v>195833.33333333334</v>
      </c>
      <c r="DX380" s="340">
        <v>195833.33333333334</v>
      </c>
      <c r="DY380" s="340">
        <v>195833.33333333334</v>
      </c>
      <c r="DZ380" s="340">
        <v>195833.33333333334</v>
      </c>
      <c r="EA380" s="340">
        <v>195833.33333333334</v>
      </c>
      <c r="EB380" s="340">
        <v>195833.33333333334</v>
      </c>
      <c r="EC380" s="340">
        <v>195833.33333333334</v>
      </c>
      <c r="ED380" s="340">
        <v>195833.33333333334</v>
      </c>
      <c r="EE380" s="340">
        <v>195833.33333333334</v>
      </c>
      <c r="EF380" s="340">
        <v>195833.33333333334</v>
      </c>
      <c r="EG380" s="340">
        <v>195833.33333333334</v>
      </c>
      <c r="EH380" s="339"/>
      <c r="EI380" s="337"/>
      <c r="EJ380" s="337"/>
      <c r="EK380" s="337"/>
      <c r="EL380" s="337"/>
      <c r="EM380" s="337"/>
      <c r="EN380" s="337"/>
      <c r="EO380" s="337"/>
      <c r="EP380" s="337"/>
      <c r="EQ380" s="337"/>
      <c r="ER380" s="337"/>
      <c r="ES380" s="337"/>
    </row>
    <row r="381" spans="1:174" ht="30">
      <c r="D381" s="74" t="str">
        <f t="shared" si="95"/>
        <v>4511p</v>
      </c>
      <c r="E381" s="78" t="s">
        <v>346</v>
      </c>
      <c r="F381" s="104"/>
      <c r="G381" s="105"/>
      <c r="H381" s="105"/>
      <c r="I381" s="105"/>
      <c r="J381" s="105"/>
      <c r="K381" s="105"/>
      <c r="L381" s="105"/>
      <c r="M381" s="105"/>
      <c r="N381" s="105"/>
      <c r="O381" s="105"/>
      <c r="P381" s="105"/>
      <c r="Q381" s="106"/>
      <c r="R381" s="104"/>
      <c r="S381" s="105"/>
      <c r="T381" s="105"/>
      <c r="U381" s="105"/>
      <c r="V381" s="105"/>
      <c r="W381" s="105"/>
      <c r="X381" s="105"/>
      <c r="Y381" s="105"/>
      <c r="Z381" s="105"/>
      <c r="AA381" s="105"/>
      <c r="AB381" s="105"/>
      <c r="AC381" s="106"/>
      <c r="AD381" s="104"/>
      <c r="AE381" s="105"/>
      <c r="AF381" s="105"/>
      <c r="AG381" s="105"/>
      <c r="AH381" s="105"/>
      <c r="AI381" s="105"/>
      <c r="AJ381" s="105"/>
      <c r="AK381" s="105"/>
      <c r="AL381" s="105"/>
      <c r="AM381" s="105"/>
      <c r="AN381" s="105"/>
      <c r="AO381" s="106"/>
      <c r="AP381" s="104"/>
      <c r="AQ381" s="105"/>
      <c r="AR381" s="105"/>
      <c r="AS381" s="105"/>
      <c r="AT381" s="105"/>
      <c r="AU381" s="105"/>
      <c r="AV381" s="105"/>
      <c r="AW381" s="105"/>
      <c r="AX381" s="105"/>
      <c r="AY381" s="105"/>
      <c r="AZ381" s="105"/>
      <c r="BA381" s="106"/>
      <c r="BB381" s="104"/>
      <c r="BC381" s="105"/>
      <c r="BD381" s="105"/>
      <c r="BE381" s="105"/>
      <c r="BF381" s="105"/>
      <c r="BG381" s="105"/>
      <c r="BH381" s="105"/>
      <c r="BI381" s="105"/>
      <c r="BJ381" s="105"/>
      <c r="BK381" s="105"/>
      <c r="BL381" s="105"/>
      <c r="BM381" s="106"/>
      <c r="BN381" s="104"/>
      <c r="BO381" s="105"/>
      <c r="BP381" s="105"/>
      <c r="BQ381" s="105"/>
      <c r="BR381" s="105"/>
      <c r="BS381" s="105"/>
      <c r="BT381" s="105"/>
      <c r="BU381" s="105"/>
      <c r="BV381" s="105"/>
      <c r="BW381" s="105"/>
      <c r="BX381" s="105"/>
      <c r="BY381" s="106"/>
      <c r="BZ381" s="104"/>
      <c r="CA381" s="105"/>
      <c r="CB381" s="105"/>
      <c r="CC381" s="105"/>
      <c r="CD381" s="105"/>
      <c r="CE381" s="105"/>
      <c r="CF381" s="105"/>
      <c r="CG381" s="105"/>
      <c r="CH381" s="105"/>
      <c r="CI381" s="105"/>
      <c r="CJ381" s="105"/>
      <c r="CK381" s="105"/>
      <c r="CL381" s="104"/>
      <c r="CM381" s="105"/>
      <c r="CN381" s="105"/>
      <c r="CO381" s="105"/>
      <c r="CP381" s="105"/>
      <c r="CQ381" s="105"/>
      <c r="CR381" s="105"/>
      <c r="CS381" s="105"/>
      <c r="CT381" s="105"/>
      <c r="CU381" s="105"/>
      <c r="CV381" s="105"/>
      <c r="CW381" s="106"/>
      <c r="CX381" s="313">
        <v>0</v>
      </c>
      <c r="CY381" s="316">
        <v>0</v>
      </c>
      <c r="CZ381" s="316">
        <v>0</v>
      </c>
      <c r="DA381" s="316">
        <v>0</v>
      </c>
      <c r="DB381" s="316">
        <v>0</v>
      </c>
      <c r="DC381" s="316">
        <v>0</v>
      </c>
      <c r="DD381" s="316">
        <v>0</v>
      </c>
      <c r="DE381" s="316">
        <v>0</v>
      </c>
      <c r="DF381" s="316">
        <v>0</v>
      </c>
      <c r="DG381" s="316">
        <v>0</v>
      </c>
      <c r="DH381" s="316">
        <v>0</v>
      </c>
      <c r="DI381" s="312">
        <v>0</v>
      </c>
      <c r="DJ381" s="104">
        <v>0</v>
      </c>
      <c r="DK381" s="105">
        <v>0</v>
      </c>
      <c r="DL381" s="105">
        <v>0</v>
      </c>
      <c r="DM381" s="105">
        <v>0</v>
      </c>
      <c r="DN381" s="105">
        <v>0</v>
      </c>
      <c r="DO381" s="105">
        <v>0</v>
      </c>
      <c r="DP381" s="105">
        <v>0</v>
      </c>
      <c r="DQ381" s="105">
        <v>0</v>
      </c>
      <c r="DR381" s="105">
        <v>0</v>
      </c>
      <c r="DS381" s="105">
        <v>0</v>
      </c>
      <c r="DT381" s="105">
        <v>0</v>
      </c>
      <c r="DU381" s="106">
        <v>0</v>
      </c>
      <c r="DV381" s="339"/>
      <c r="DW381" s="339"/>
      <c r="DX381" s="339"/>
      <c r="DY381" s="339"/>
      <c r="DZ381" s="339"/>
      <c r="EA381" s="339"/>
      <c r="EB381" s="339"/>
      <c r="EC381" s="339"/>
      <c r="ED381" s="339"/>
      <c r="EE381" s="339"/>
      <c r="EF381" s="339"/>
      <c r="EG381" s="339"/>
      <c r="EH381" s="339"/>
      <c r="EI381" s="337"/>
      <c r="EJ381" s="337"/>
      <c r="EK381" s="337"/>
      <c r="EL381" s="337"/>
      <c r="EM381" s="337"/>
      <c r="EN381" s="337"/>
      <c r="EO381" s="337"/>
      <c r="EP381" s="337"/>
      <c r="EQ381" s="337"/>
      <c r="ER381" s="337"/>
      <c r="ES381" s="337"/>
    </row>
    <row r="382" spans="1:174" ht="30">
      <c r="D382" s="74" t="str">
        <f t="shared" si="95"/>
        <v>4512p</v>
      </c>
      <c r="E382" s="78" t="s">
        <v>348</v>
      </c>
      <c r="F382" s="104"/>
      <c r="G382" s="105"/>
      <c r="H382" s="105"/>
      <c r="I382" s="105"/>
      <c r="J382" s="105"/>
      <c r="K382" s="105"/>
      <c r="L382" s="105"/>
      <c r="M382" s="105"/>
      <c r="N382" s="105"/>
      <c r="O382" s="105"/>
      <c r="P382" s="105"/>
      <c r="Q382" s="106"/>
      <c r="R382" s="104"/>
      <c r="S382" s="105"/>
      <c r="T382" s="105"/>
      <c r="U382" s="105"/>
      <c r="V382" s="105"/>
      <c r="W382" s="105"/>
      <c r="X382" s="105"/>
      <c r="Y382" s="105"/>
      <c r="Z382" s="105"/>
      <c r="AA382" s="105"/>
      <c r="AB382" s="105"/>
      <c r="AC382" s="106"/>
      <c r="AD382" s="104"/>
      <c r="AE382" s="105"/>
      <c r="AF382" s="105"/>
      <c r="AG382" s="105"/>
      <c r="AH382" s="105"/>
      <c r="AI382" s="105"/>
      <c r="AJ382" s="105"/>
      <c r="AK382" s="105"/>
      <c r="AL382" s="105"/>
      <c r="AM382" s="105"/>
      <c r="AN382" s="105"/>
      <c r="AO382" s="106"/>
      <c r="AP382" s="104"/>
      <c r="AQ382" s="105"/>
      <c r="AR382" s="105"/>
      <c r="AS382" s="105"/>
      <c r="AT382" s="105"/>
      <c r="AU382" s="105"/>
      <c r="AV382" s="105"/>
      <c r="AW382" s="105"/>
      <c r="AX382" s="105"/>
      <c r="AY382" s="105"/>
      <c r="AZ382" s="105"/>
      <c r="BA382" s="106"/>
      <c r="BB382" s="104"/>
      <c r="BC382" s="105"/>
      <c r="BD382" s="105"/>
      <c r="BE382" s="105"/>
      <c r="BF382" s="105"/>
      <c r="BG382" s="105"/>
      <c r="BH382" s="105"/>
      <c r="BI382" s="105"/>
      <c r="BJ382" s="105"/>
      <c r="BK382" s="105"/>
      <c r="BL382" s="105"/>
      <c r="BM382" s="106"/>
      <c r="BN382" s="104"/>
      <c r="BO382" s="105"/>
      <c r="BP382" s="105"/>
      <c r="BQ382" s="105"/>
      <c r="BR382" s="105"/>
      <c r="BS382" s="105"/>
      <c r="BT382" s="105"/>
      <c r="BU382" s="105"/>
      <c r="BV382" s="105"/>
      <c r="BW382" s="105"/>
      <c r="BX382" s="105"/>
      <c r="BY382" s="106"/>
      <c r="BZ382" s="104"/>
      <c r="CA382" s="105"/>
      <c r="CB382" s="105"/>
      <c r="CC382" s="105"/>
      <c r="CD382" s="105"/>
      <c r="CE382" s="105"/>
      <c r="CF382" s="105"/>
      <c r="CG382" s="105"/>
      <c r="CH382" s="105"/>
      <c r="CI382" s="105"/>
      <c r="CJ382" s="105"/>
      <c r="CK382" s="105"/>
      <c r="CL382" s="104"/>
      <c r="CM382" s="105"/>
      <c r="CN382" s="105"/>
      <c r="CO382" s="105"/>
      <c r="CP382" s="105"/>
      <c r="CQ382" s="105"/>
      <c r="CR382" s="105"/>
      <c r="CS382" s="105"/>
      <c r="CT382" s="105"/>
      <c r="CU382" s="105"/>
      <c r="CV382" s="105"/>
      <c r="CW382" s="106"/>
      <c r="CX382" s="313">
        <v>0</v>
      </c>
      <c r="CY382" s="316">
        <v>0</v>
      </c>
      <c r="CZ382" s="316">
        <v>0</v>
      </c>
      <c r="DA382" s="316">
        <v>0</v>
      </c>
      <c r="DB382" s="316">
        <v>0</v>
      </c>
      <c r="DC382" s="316">
        <v>0</v>
      </c>
      <c r="DD382" s="316">
        <v>0</v>
      </c>
      <c r="DE382" s="316">
        <v>0</v>
      </c>
      <c r="DF382" s="316">
        <v>0</v>
      </c>
      <c r="DG382" s="316">
        <v>0</v>
      </c>
      <c r="DH382" s="316">
        <v>0</v>
      </c>
      <c r="DI382" s="312">
        <v>0</v>
      </c>
      <c r="DJ382" s="104">
        <v>0</v>
      </c>
      <c r="DK382" s="105">
        <v>0</v>
      </c>
      <c r="DL382" s="105">
        <v>0</v>
      </c>
      <c r="DM382" s="105">
        <v>0</v>
      </c>
      <c r="DN382" s="105">
        <v>0</v>
      </c>
      <c r="DO382" s="105">
        <v>0</v>
      </c>
      <c r="DP382" s="105">
        <v>0</v>
      </c>
      <c r="DQ382" s="105">
        <v>0</v>
      </c>
      <c r="DR382" s="105">
        <v>0</v>
      </c>
      <c r="DS382" s="105">
        <v>0</v>
      </c>
      <c r="DT382" s="105">
        <v>0</v>
      </c>
      <c r="DU382" s="106">
        <v>0</v>
      </c>
      <c r="DV382" s="339"/>
      <c r="DW382" s="339"/>
      <c r="DX382" s="339"/>
      <c r="DY382" s="339"/>
      <c r="DZ382" s="339"/>
      <c r="EA382" s="339"/>
      <c r="EB382" s="339"/>
      <c r="EC382" s="339"/>
      <c r="ED382" s="339"/>
      <c r="EE382" s="339"/>
      <c r="EF382" s="339"/>
      <c r="EG382" s="339"/>
      <c r="EH382" s="339"/>
      <c r="EI382" s="337"/>
      <c r="EJ382" s="337"/>
      <c r="EK382" s="337"/>
      <c r="EL382" s="337"/>
      <c r="EM382" s="337"/>
      <c r="EN382" s="337"/>
      <c r="EO382" s="337"/>
      <c r="EP382" s="337"/>
      <c r="EQ382" s="337"/>
      <c r="ER382" s="337"/>
      <c r="ES382" s="337"/>
    </row>
    <row r="383" spans="1:174">
      <c r="D383" s="74" t="str">
        <f t="shared" si="95"/>
        <v>4513p</v>
      </c>
      <c r="E383" s="78" t="s">
        <v>350</v>
      </c>
      <c r="F383" s="104"/>
      <c r="G383" s="105"/>
      <c r="H383" s="105"/>
      <c r="I383" s="105"/>
      <c r="J383" s="105"/>
      <c r="K383" s="105"/>
      <c r="L383" s="105"/>
      <c r="M383" s="105"/>
      <c r="N383" s="105"/>
      <c r="O383" s="105"/>
      <c r="P383" s="105"/>
      <c r="Q383" s="106"/>
      <c r="R383" s="104"/>
      <c r="S383" s="105"/>
      <c r="T383" s="105"/>
      <c r="U383" s="105"/>
      <c r="V383" s="105"/>
      <c r="W383" s="105"/>
      <c r="X383" s="105"/>
      <c r="Y383" s="105"/>
      <c r="Z383" s="105"/>
      <c r="AA383" s="105"/>
      <c r="AB383" s="105"/>
      <c r="AC383" s="106"/>
      <c r="AD383" s="104"/>
      <c r="AE383" s="105"/>
      <c r="AF383" s="105"/>
      <c r="AG383" s="105"/>
      <c r="AH383" s="105"/>
      <c r="AI383" s="105"/>
      <c r="AJ383" s="105"/>
      <c r="AK383" s="105"/>
      <c r="AL383" s="105"/>
      <c r="AM383" s="105"/>
      <c r="AN383" s="105"/>
      <c r="AO383" s="106"/>
      <c r="AP383" s="104"/>
      <c r="AQ383" s="105"/>
      <c r="AR383" s="105"/>
      <c r="AS383" s="105"/>
      <c r="AT383" s="105"/>
      <c r="AU383" s="105"/>
      <c r="AV383" s="105"/>
      <c r="AW383" s="105"/>
      <c r="AX383" s="105"/>
      <c r="AY383" s="105"/>
      <c r="AZ383" s="105"/>
      <c r="BA383" s="106"/>
      <c r="BB383" s="104"/>
      <c r="BC383" s="105"/>
      <c r="BD383" s="105"/>
      <c r="BE383" s="105"/>
      <c r="BF383" s="105"/>
      <c r="BG383" s="105"/>
      <c r="BH383" s="105"/>
      <c r="BI383" s="105"/>
      <c r="BJ383" s="105"/>
      <c r="BK383" s="105"/>
      <c r="BL383" s="105"/>
      <c r="BM383" s="106"/>
      <c r="BN383" s="104"/>
      <c r="BO383" s="105"/>
      <c r="BP383" s="105"/>
      <c r="BQ383" s="105"/>
      <c r="BR383" s="105"/>
      <c r="BS383" s="105"/>
      <c r="BT383" s="105"/>
      <c r="BU383" s="105"/>
      <c r="BV383" s="105"/>
      <c r="BW383" s="105"/>
      <c r="BX383" s="105"/>
      <c r="BY383" s="106"/>
      <c r="BZ383" s="104"/>
      <c r="CA383" s="105"/>
      <c r="CB383" s="105"/>
      <c r="CC383" s="105"/>
      <c r="CD383" s="105"/>
      <c r="CE383" s="105"/>
      <c r="CF383" s="105"/>
      <c r="CG383" s="105"/>
      <c r="CH383" s="105"/>
      <c r="CI383" s="105"/>
      <c r="CJ383" s="105"/>
      <c r="CK383" s="105"/>
      <c r="CL383" s="104">
        <v>100000</v>
      </c>
      <c r="CM383" s="105">
        <v>100000</v>
      </c>
      <c r="CN383" s="105">
        <v>100000</v>
      </c>
      <c r="CO383" s="105">
        <v>100000</v>
      </c>
      <c r="CP383" s="105">
        <v>100000</v>
      </c>
      <c r="CQ383" s="105">
        <v>100000</v>
      </c>
      <c r="CR383" s="105">
        <v>100000</v>
      </c>
      <c r="CS383" s="105">
        <v>100000</v>
      </c>
      <c r="CT383" s="105">
        <v>100000</v>
      </c>
      <c r="CU383" s="105">
        <v>100000</v>
      </c>
      <c r="CV383" s="105">
        <v>100000</v>
      </c>
      <c r="CW383" s="106">
        <v>100000</v>
      </c>
      <c r="CX383" s="313">
        <v>114166.66666666667</v>
      </c>
      <c r="CY383" s="316">
        <v>114166.66666666667</v>
      </c>
      <c r="CZ383" s="316">
        <v>114166.66666666667</v>
      </c>
      <c r="DA383" s="316">
        <v>114166.66666666667</v>
      </c>
      <c r="DB383" s="316">
        <v>114166.66666666667</v>
      </c>
      <c r="DC383" s="316">
        <v>114166.66666666667</v>
      </c>
      <c r="DD383" s="316">
        <v>114166.66666666667</v>
      </c>
      <c r="DE383" s="316">
        <v>114166.66666666667</v>
      </c>
      <c r="DF383" s="316">
        <v>114166.66666666667</v>
      </c>
      <c r="DG383" s="316">
        <v>114166.66666666667</v>
      </c>
      <c r="DH383" s="316">
        <v>114166.66666666667</v>
      </c>
      <c r="DI383" s="312">
        <v>114166.66666666667</v>
      </c>
      <c r="DJ383" s="104">
        <v>120833.33333333333</v>
      </c>
      <c r="DK383" s="105">
        <v>120833.33333333333</v>
      </c>
      <c r="DL383" s="105">
        <v>120833.33333333333</v>
      </c>
      <c r="DM383" s="105">
        <v>120833.33333333333</v>
      </c>
      <c r="DN383" s="105">
        <v>120833.33333333333</v>
      </c>
      <c r="DO383" s="105">
        <v>120833.33333333333</v>
      </c>
      <c r="DP383" s="105">
        <v>120833.33333333333</v>
      </c>
      <c r="DQ383" s="105">
        <v>120833.33333333333</v>
      </c>
      <c r="DR383" s="105">
        <v>120833.33333333333</v>
      </c>
      <c r="DS383" s="105">
        <v>120833.33333333333</v>
      </c>
      <c r="DT383" s="105">
        <v>120833.33333333333</v>
      </c>
      <c r="DU383" s="106">
        <v>120833.33333333333</v>
      </c>
      <c r="DV383" s="339"/>
      <c r="DW383" s="339"/>
      <c r="DX383" s="339"/>
      <c r="DY383" s="339"/>
      <c r="DZ383" s="339"/>
      <c r="EA383" s="339"/>
      <c r="EB383" s="339"/>
      <c r="EC383" s="339"/>
      <c r="ED383" s="339"/>
      <c r="EE383" s="339"/>
      <c r="EF383" s="339"/>
      <c r="EG383" s="339"/>
      <c r="EH383" s="339"/>
      <c r="EI383" s="337"/>
      <c r="EJ383" s="337"/>
      <c r="EK383" s="337"/>
      <c r="EL383" s="337"/>
      <c r="EM383" s="337"/>
      <c r="EN383" s="337"/>
      <c r="EO383" s="337"/>
      <c r="EP383" s="337"/>
      <c r="EQ383" s="337"/>
      <c r="ER383" s="337"/>
      <c r="ES383" s="337"/>
    </row>
    <row r="384" spans="1:174" ht="45">
      <c r="D384" s="74" t="str">
        <f t="shared" si="95"/>
        <v>4514p</v>
      </c>
      <c r="E384" s="78" t="s">
        <v>352</v>
      </c>
      <c r="F384" s="104"/>
      <c r="G384" s="105"/>
      <c r="H384" s="105"/>
      <c r="I384" s="105"/>
      <c r="J384" s="105"/>
      <c r="K384" s="105"/>
      <c r="L384" s="105"/>
      <c r="M384" s="105"/>
      <c r="N384" s="105"/>
      <c r="O384" s="105"/>
      <c r="P384" s="105"/>
      <c r="Q384" s="106"/>
      <c r="R384" s="104"/>
      <c r="S384" s="105"/>
      <c r="T384" s="105"/>
      <c r="U384" s="105"/>
      <c r="V384" s="105"/>
      <c r="W384" s="105"/>
      <c r="X384" s="105"/>
      <c r="Y384" s="105"/>
      <c r="Z384" s="105"/>
      <c r="AA384" s="105"/>
      <c r="AB384" s="105"/>
      <c r="AC384" s="106"/>
      <c r="AD384" s="104"/>
      <c r="AE384" s="105"/>
      <c r="AF384" s="105"/>
      <c r="AG384" s="105"/>
      <c r="AH384" s="105"/>
      <c r="AI384" s="105"/>
      <c r="AJ384" s="105"/>
      <c r="AK384" s="105"/>
      <c r="AL384" s="105"/>
      <c r="AM384" s="105"/>
      <c r="AN384" s="105"/>
      <c r="AO384" s="106"/>
      <c r="AP384" s="104"/>
      <c r="AQ384" s="105"/>
      <c r="AR384" s="105"/>
      <c r="AS384" s="105"/>
      <c r="AT384" s="105"/>
      <c r="AU384" s="105"/>
      <c r="AV384" s="105"/>
      <c r="AW384" s="105"/>
      <c r="AX384" s="105"/>
      <c r="AY384" s="105"/>
      <c r="AZ384" s="105"/>
      <c r="BA384" s="106"/>
      <c r="BB384" s="104"/>
      <c r="BC384" s="105"/>
      <c r="BD384" s="105"/>
      <c r="BE384" s="105"/>
      <c r="BF384" s="105"/>
      <c r="BG384" s="105"/>
      <c r="BH384" s="105"/>
      <c r="BI384" s="105"/>
      <c r="BJ384" s="105"/>
      <c r="BK384" s="105"/>
      <c r="BL384" s="105"/>
      <c r="BM384" s="106"/>
      <c r="BN384" s="104"/>
      <c r="BO384" s="105"/>
      <c r="BP384" s="105"/>
      <c r="BQ384" s="105"/>
      <c r="BR384" s="105"/>
      <c r="BS384" s="105"/>
      <c r="BT384" s="105"/>
      <c r="BU384" s="105"/>
      <c r="BV384" s="105"/>
      <c r="BW384" s="105"/>
      <c r="BX384" s="105"/>
      <c r="BY384" s="106"/>
      <c r="BZ384" s="104"/>
      <c r="CA384" s="105"/>
      <c r="CB384" s="105"/>
      <c r="CC384" s="105"/>
      <c r="CD384" s="105"/>
      <c r="CE384" s="105"/>
      <c r="CF384" s="105"/>
      <c r="CG384" s="105"/>
      <c r="CH384" s="105"/>
      <c r="CI384" s="105"/>
      <c r="CJ384" s="105"/>
      <c r="CK384" s="105"/>
      <c r="CL384" s="104"/>
      <c r="CM384" s="105"/>
      <c r="CN384" s="105"/>
      <c r="CO384" s="105"/>
      <c r="CP384" s="105"/>
      <c r="CQ384" s="105"/>
      <c r="CR384" s="105"/>
      <c r="CS384" s="105"/>
      <c r="CT384" s="105"/>
      <c r="CU384" s="105"/>
      <c r="CV384" s="105"/>
      <c r="CW384" s="106"/>
      <c r="CX384" s="313">
        <v>0</v>
      </c>
      <c r="CY384" s="316">
        <v>0</v>
      </c>
      <c r="CZ384" s="316">
        <v>0</v>
      </c>
      <c r="DA384" s="316">
        <v>0</v>
      </c>
      <c r="DB384" s="316">
        <v>0</v>
      </c>
      <c r="DC384" s="316">
        <v>0</v>
      </c>
      <c r="DD384" s="316">
        <v>0</v>
      </c>
      <c r="DE384" s="316">
        <v>0</v>
      </c>
      <c r="DF384" s="316">
        <v>0</v>
      </c>
      <c r="DG384" s="316">
        <v>0</v>
      </c>
      <c r="DH384" s="316">
        <v>0</v>
      </c>
      <c r="DI384" s="312">
        <v>0</v>
      </c>
      <c r="DJ384" s="104">
        <v>0</v>
      </c>
      <c r="DK384" s="105">
        <v>0</v>
      </c>
      <c r="DL384" s="105">
        <v>0</v>
      </c>
      <c r="DM384" s="105">
        <v>0</v>
      </c>
      <c r="DN384" s="105">
        <v>0</v>
      </c>
      <c r="DO384" s="105">
        <v>0</v>
      </c>
      <c r="DP384" s="105">
        <v>0</v>
      </c>
      <c r="DQ384" s="105">
        <v>0</v>
      </c>
      <c r="DR384" s="105">
        <v>0</v>
      </c>
      <c r="DS384" s="105">
        <v>0</v>
      </c>
      <c r="DT384" s="105">
        <v>0</v>
      </c>
      <c r="DU384" s="106">
        <v>0</v>
      </c>
      <c r="DV384" s="339"/>
      <c r="DW384" s="339"/>
      <c r="DX384" s="339"/>
      <c r="DY384" s="339"/>
      <c r="DZ384" s="339"/>
      <c r="EA384" s="339"/>
      <c r="EB384" s="339"/>
      <c r="EC384" s="339"/>
      <c r="ED384" s="339"/>
      <c r="EE384" s="339"/>
      <c r="EF384" s="339"/>
      <c r="EG384" s="339"/>
      <c r="EH384" s="339"/>
      <c r="EI384" s="337"/>
      <c r="EJ384" s="337"/>
      <c r="EK384" s="337"/>
      <c r="EL384" s="337"/>
      <c r="EM384" s="337"/>
      <c r="EN384" s="337"/>
      <c r="EO384" s="337"/>
      <c r="EP384" s="337"/>
      <c r="EQ384" s="337"/>
      <c r="ER384" s="337"/>
      <c r="ES384" s="337"/>
    </row>
    <row r="385" spans="1:174">
      <c r="D385" s="74" t="str">
        <f t="shared" si="95"/>
        <v>4515p</v>
      </c>
      <c r="E385" s="78" t="s">
        <v>354</v>
      </c>
      <c r="F385" s="104"/>
      <c r="G385" s="105"/>
      <c r="H385" s="105"/>
      <c r="I385" s="105"/>
      <c r="J385" s="105"/>
      <c r="K385" s="105"/>
      <c r="L385" s="105"/>
      <c r="M385" s="105"/>
      <c r="N385" s="105"/>
      <c r="O385" s="105"/>
      <c r="P385" s="105"/>
      <c r="Q385" s="106"/>
      <c r="R385" s="104"/>
      <c r="S385" s="105"/>
      <c r="T385" s="105"/>
      <c r="U385" s="105"/>
      <c r="V385" s="105"/>
      <c r="W385" s="105"/>
      <c r="X385" s="105"/>
      <c r="Y385" s="105"/>
      <c r="Z385" s="105"/>
      <c r="AA385" s="105"/>
      <c r="AB385" s="105"/>
      <c r="AC385" s="106"/>
      <c r="AD385" s="104"/>
      <c r="AE385" s="105"/>
      <c r="AF385" s="105"/>
      <c r="AG385" s="105"/>
      <c r="AH385" s="105"/>
      <c r="AI385" s="105"/>
      <c r="AJ385" s="105"/>
      <c r="AK385" s="105"/>
      <c r="AL385" s="105"/>
      <c r="AM385" s="105"/>
      <c r="AN385" s="105"/>
      <c r="AO385" s="106"/>
      <c r="AP385" s="104"/>
      <c r="AQ385" s="105"/>
      <c r="AR385" s="105"/>
      <c r="AS385" s="105"/>
      <c r="AT385" s="105"/>
      <c r="AU385" s="105"/>
      <c r="AV385" s="105"/>
      <c r="AW385" s="105"/>
      <c r="AX385" s="105"/>
      <c r="AY385" s="105"/>
      <c r="AZ385" s="105"/>
      <c r="BA385" s="106"/>
      <c r="BB385" s="104"/>
      <c r="BC385" s="105"/>
      <c r="BD385" s="105"/>
      <c r="BE385" s="105"/>
      <c r="BF385" s="105"/>
      <c r="BG385" s="105"/>
      <c r="BH385" s="105"/>
      <c r="BI385" s="105"/>
      <c r="BJ385" s="105"/>
      <c r="BK385" s="105"/>
      <c r="BL385" s="105"/>
      <c r="BM385" s="106"/>
      <c r="BN385" s="104"/>
      <c r="BO385" s="105"/>
      <c r="BP385" s="105"/>
      <c r="BQ385" s="105"/>
      <c r="BR385" s="105"/>
      <c r="BS385" s="105"/>
      <c r="BT385" s="105"/>
      <c r="BU385" s="105"/>
      <c r="BV385" s="105"/>
      <c r="BW385" s="105"/>
      <c r="BX385" s="105"/>
      <c r="BY385" s="106"/>
      <c r="BZ385" s="104"/>
      <c r="CA385" s="105"/>
      <c r="CB385" s="105"/>
      <c r="CC385" s="105"/>
      <c r="CD385" s="105"/>
      <c r="CE385" s="105"/>
      <c r="CF385" s="105"/>
      <c r="CG385" s="105"/>
      <c r="CH385" s="105"/>
      <c r="CI385" s="105"/>
      <c r="CJ385" s="105"/>
      <c r="CK385" s="105"/>
      <c r="CL385" s="104">
        <v>43333.333333333336</v>
      </c>
      <c r="CM385" s="105">
        <v>43333.333333333336</v>
      </c>
      <c r="CN385" s="105">
        <v>43333.333333333336</v>
      </c>
      <c r="CO385" s="105">
        <v>43333.333333333336</v>
      </c>
      <c r="CP385" s="105">
        <v>43333.333333333336</v>
      </c>
      <c r="CQ385" s="105">
        <v>43333.333333333336</v>
      </c>
      <c r="CR385" s="105">
        <v>43333.333333333336</v>
      </c>
      <c r="CS385" s="105">
        <v>43333.333333333336</v>
      </c>
      <c r="CT385" s="105">
        <v>43333.333333333336</v>
      </c>
      <c r="CU385" s="105">
        <v>43333.333333333336</v>
      </c>
      <c r="CV385" s="105">
        <v>43333.333333333336</v>
      </c>
      <c r="CW385" s="106">
        <v>43333.333333333336</v>
      </c>
      <c r="CX385" s="313">
        <v>64166.666666666664</v>
      </c>
      <c r="CY385" s="316">
        <v>64166.666666666664</v>
      </c>
      <c r="CZ385" s="316">
        <v>64166.666666666664</v>
      </c>
      <c r="DA385" s="316">
        <v>64166.666666666664</v>
      </c>
      <c r="DB385" s="316">
        <v>64166.666666666664</v>
      </c>
      <c r="DC385" s="316">
        <v>64166.666666666664</v>
      </c>
      <c r="DD385" s="316">
        <v>64166.666666666664</v>
      </c>
      <c r="DE385" s="316">
        <v>64166.666666666664</v>
      </c>
      <c r="DF385" s="316">
        <v>64166.666666666664</v>
      </c>
      <c r="DG385" s="316">
        <v>64166.666666666664</v>
      </c>
      <c r="DH385" s="316">
        <v>64166.666666666664</v>
      </c>
      <c r="DI385" s="312">
        <v>64166.666666666664</v>
      </c>
      <c r="DJ385" s="104">
        <v>66666.666666666672</v>
      </c>
      <c r="DK385" s="105">
        <v>66666.666666666672</v>
      </c>
      <c r="DL385" s="105">
        <v>66666.666666666672</v>
      </c>
      <c r="DM385" s="105">
        <v>66666.666666666672</v>
      </c>
      <c r="DN385" s="105">
        <v>66666.666666666672</v>
      </c>
      <c r="DO385" s="105">
        <v>66666.666666666672</v>
      </c>
      <c r="DP385" s="105">
        <v>66666.666666666672</v>
      </c>
      <c r="DQ385" s="105">
        <v>66666.666666666672</v>
      </c>
      <c r="DR385" s="105">
        <v>66666.666666666672</v>
      </c>
      <c r="DS385" s="105">
        <v>66666.666666666672</v>
      </c>
      <c r="DT385" s="105">
        <v>66666.666666666672</v>
      </c>
      <c r="DU385" s="106">
        <v>66666.666666666672</v>
      </c>
      <c r="DV385" s="339"/>
      <c r="DW385" s="339"/>
      <c r="DX385" s="339"/>
      <c r="DY385" s="339"/>
      <c r="DZ385" s="339"/>
      <c r="EA385" s="339"/>
      <c r="EB385" s="339"/>
      <c r="EC385" s="339"/>
      <c r="ED385" s="339"/>
      <c r="EE385" s="339"/>
      <c r="EF385" s="339"/>
      <c r="EG385" s="339"/>
      <c r="EH385" s="339"/>
      <c r="EI385" s="337"/>
      <c r="EJ385" s="337"/>
      <c r="EK385" s="337"/>
      <c r="EL385" s="337"/>
      <c r="EM385" s="337"/>
      <c r="EN385" s="337"/>
      <c r="EO385" s="337"/>
      <c r="EP385" s="337"/>
      <c r="EQ385" s="337"/>
      <c r="ER385" s="337"/>
      <c r="ES385" s="337"/>
    </row>
    <row r="386" spans="1:174" s="9" customFormat="1">
      <c r="A386" s="139" t="s">
        <v>96</v>
      </c>
      <c r="B386" s="139">
        <v>46</v>
      </c>
      <c r="C386" s="139"/>
      <c r="D386" s="139" t="str">
        <f t="shared" si="95"/>
        <v>p</v>
      </c>
      <c r="E386" s="140" t="s">
        <v>356</v>
      </c>
      <c r="F386" s="141"/>
      <c r="G386" s="142"/>
      <c r="H386" s="142"/>
      <c r="I386" s="142"/>
      <c r="J386" s="142"/>
      <c r="K386" s="142"/>
      <c r="L386" s="142"/>
      <c r="M386" s="142"/>
      <c r="N386" s="142"/>
      <c r="O386" s="142"/>
      <c r="P386" s="142"/>
      <c r="Q386" s="143"/>
      <c r="R386" s="141"/>
      <c r="S386" s="142"/>
      <c r="T386" s="142"/>
      <c r="U386" s="142"/>
      <c r="V386" s="142"/>
      <c r="W386" s="142"/>
      <c r="X386" s="142"/>
      <c r="Y386" s="142"/>
      <c r="Z386" s="142"/>
      <c r="AA386" s="142"/>
      <c r="AB386" s="142"/>
      <c r="AC386" s="143"/>
      <c r="AD386" s="141"/>
      <c r="AE386" s="142"/>
      <c r="AF386" s="142"/>
      <c r="AG386" s="142"/>
      <c r="AH386" s="142"/>
      <c r="AI386" s="142"/>
      <c r="AJ386" s="142"/>
      <c r="AK386" s="142"/>
      <c r="AL386" s="142"/>
      <c r="AM386" s="142"/>
      <c r="AN386" s="142"/>
      <c r="AO386" s="143"/>
      <c r="AP386" s="141"/>
      <c r="AQ386" s="142"/>
      <c r="AR386" s="142"/>
      <c r="AS386" s="142"/>
      <c r="AT386" s="142"/>
      <c r="AU386" s="142"/>
      <c r="AV386" s="142"/>
      <c r="AW386" s="142"/>
      <c r="AX386" s="142"/>
      <c r="AY386" s="142"/>
      <c r="AZ386" s="142"/>
      <c r="BA386" s="143"/>
      <c r="BB386" s="141"/>
      <c r="BC386" s="142"/>
      <c r="BD386" s="142"/>
      <c r="BE386" s="142"/>
      <c r="BF386" s="142"/>
      <c r="BG386" s="142"/>
      <c r="BH386" s="142"/>
      <c r="BI386" s="142"/>
      <c r="BJ386" s="142"/>
      <c r="BK386" s="142"/>
      <c r="BL386" s="142"/>
      <c r="BM386" s="143"/>
      <c r="BN386" s="141"/>
      <c r="BO386" s="142"/>
      <c r="BP386" s="142"/>
      <c r="BQ386" s="142"/>
      <c r="BR386" s="142"/>
      <c r="BS386" s="142"/>
      <c r="BT386" s="142"/>
      <c r="BU386" s="142"/>
      <c r="BV386" s="142"/>
      <c r="BW386" s="142"/>
      <c r="BX386" s="142"/>
      <c r="BY386" s="143"/>
      <c r="BZ386" s="141"/>
      <c r="CA386" s="142"/>
      <c r="CB386" s="142"/>
      <c r="CC386" s="142"/>
      <c r="CD386" s="142"/>
      <c r="CE386" s="142"/>
      <c r="CF386" s="142"/>
      <c r="CG386" s="142"/>
      <c r="CH386" s="142"/>
      <c r="CI386" s="142"/>
      <c r="CJ386" s="142"/>
      <c r="CK386" s="142"/>
      <c r="CL386" s="141">
        <f t="shared" ref="CL386:CX386" si="103">+CL387+CL390+CL393</f>
        <v>9889761</v>
      </c>
      <c r="CM386" s="142">
        <f t="shared" si="103"/>
        <v>9889761</v>
      </c>
      <c r="CN386" s="142">
        <f t="shared" si="103"/>
        <v>9889761</v>
      </c>
      <c r="CO386" s="142">
        <f t="shared" si="103"/>
        <v>9889761</v>
      </c>
      <c r="CP386" s="142">
        <f t="shared" si="103"/>
        <v>9889761</v>
      </c>
      <c r="CQ386" s="142">
        <f t="shared" si="103"/>
        <v>9889761</v>
      </c>
      <c r="CR386" s="142">
        <f t="shared" si="103"/>
        <v>9889761</v>
      </c>
      <c r="CS386" s="142">
        <f t="shared" si="103"/>
        <v>9889761</v>
      </c>
      <c r="CT386" s="142">
        <f t="shared" si="103"/>
        <v>9889761</v>
      </c>
      <c r="CU386" s="142">
        <f t="shared" si="103"/>
        <v>9889761</v>
      </c>
      <c r="CV386" s="142">
        <f t="shared" si="103"/>
        <v>9889761</v>
      </c>
      <c r="CW386" s="143">
        <f t="shared" si="103"/>
        <v>9889761</v>
      </c>
      <c r="CX386" s="314">
        <f t="shared" si="103"/>
        <v>14285575.4575</v>
      </c>
      <c r="CY386" s="317">
        <f t="shared" ref="CY386:DI386" si="104">+CY387+CY390+CY393</f>
        <v>14285575.4575</v>
      </c>
      <c r="CZ386" s="317">
        <f t="shared" si="104"/>
        <v>14285575.4575</v>
      </c>
      <c r="DA386" s="317">
        <f t="shared" si="104"/>
        <v>14285575.4575</v>
      </c>
      <c r="DB386" s="317">
        <f t="shared" si="104"/>
        <v>14285575.4575</v>
      </c>
      <c r="DC386" s="317">
        <f t="shared" si="104"/>
        <v>14285575.4575</v>
      </c>
      <c r="DD386" s="317">
        <f t="shared" si="104"/>
        <v>14285575.4575</v>
      </c>
      <c r="DE386" s="317">
        <f t="shared" si="104"/>
        <v>14285575.4575</v>
      </c>
      <c r="DF386" s="317">
        <f t="shared" si="104"/>
        <v>14285575.4575</v>
      </c>
      <c r="DG386" s="317">
        <f t="shared" si="104"/>
        <v>14285575.4575</v>
      </c>
      <c r="DH386" s="317">
        <f t="shared" si="104"/>
        <v>14285575.4575</v>
      </c>
      <c r="DI386" s="315">
        <f t="shared" si="104"/>
        <v>14285575.4575</v>
      </c>
      <c r="DJ386" s="141">
        <f>+DJ387+DJ390+DJ393</f>
        <v>33191007.030833334</v>
      </c>
      <c r="DK386" s="142">
        <f t="shared" ref="DK386:DU386" si="105">+DK387+DK390+DK393</f>
        <v>33191007.030833334</v>
      </c>
      <c r="DL386" s="142">
        <f t="shared" si="105"/>
        <v>33191007.030833334</v>
      </c>
      <c r="DM386" s="142">
        <f t="shared" si="105"/>
        <v>33191007.030833334</v>
      </c>
      <c r="DN386" s="142">
        <f t="shared" si="105"/>
        <v>33191007.030833334</v>
      </c>
      <c r="DO386" s="142">
        <f t="shared" si="105"/>
        <v>33191007.030833334</v>
      </c>
      <c r="DP386" s="142">
        <f t="shared" si="105"/>
        <v>33191007.030833334</v>
      </c>
      <c r="DQ386" s="142">
        <f t="shared" si="105"/>
        <v>33191007.030833334</v>
      </c>
      <c r="DR386" s="142">
        <f t="shared" si="105"/>
        <v>33191007.030833334</v>
      </c>
      <c r="DS386" s="142">
        <f t="shared" si="105"/>
        <v>33191007.030833334</v>
      </c>
      <c r="DT386" s="142">
        <f t="shared" si="105"/>
        <v>33191007.030833334</v>
      </c>
      <c r="DU386" s="142">
        <f t="shared" si="105"/>
        <v>33191007.030833334</v>
      </c>
      <c r="DV386" s="392">
        <f>DV387+DV390+DV393</f>
        <v>32768615.2925</v>
      </c>
      <c r="DW386" s="392">
        <f t="shared" ref="DW386:ES386" si="106">DW387+DW390+DW393</f>
        <v>32768615.2925</v>
      </c>
      <c r="DX386" s="392">
        <f t="shared" si="106"/>
        <v>32768615.2925</v>
      </c>
      <c r="DY386" s="392">
        <f t="shared" si="106"/>
        <v>32768615.2925</v>
      </c>
      <c r="DZ386" s="392">
        <f t="shared" si="106"/>
        <v>32768615.2925</v>
      </c>
      <c r="EA386" s="392">
        <f t="shared" si="106"/>
        <v>32768615.2925</v>
      </c>
      <c r="EB386" s="392">
        <f t="shared" si="106"/>
        <v>32768615.2925</v>
      </c>
      <c r="EC386" s="392">
        <f t="shared" si="106"/>
        <v>32768615.2925</v>
      </c>
      <c r="ED386" s="392">
        <f t="shared" si="106"/>
        <v>32768615.2925</v>
      </c>
      <c r="EE386" s="392">
        <f t="shared" si="106"/>
        <v>32768615.2925</v>
      </c>
      <c r="EF386" s="392">
        <f t="shared" si="106"/>
        <v>32768615.2925</v>
      </c>
      <c r="EG386" s="392">
        <f t="shared" si="106"/>
        <v>32768615.2925</v>
      </c>
      <c r="EH386" s="392">
        <f t="shared" si="106"/>
        <v>4617467.5633333325</v>
      </c>
      <c r="EI386" s="392">
        <f t="shared" si="106"/>
        <v>5248180.4533333331</v>
      </c>
      <c r="EJ386" s="392">
        <f t="shared" si="106"/>
        <v>18465645.143333334</v>
      </c>
      <c r="EK386" s="392">
        <f t="shared" si="106"/>
        <v>67460865.603333324</v>
      </c>
      <c r="EL386" s="392">
        <f t="shared" si="106"/>
        <v>10247541.783333333</v>
      </c>
      <c r="EM386" s="392">
        <f t="shared" si="106"/>
        <v>16046343.563333331</v>
      </c>
      <c r="EN386" s="392">
        <f t="shared" si="106"/>
        <v>23103608.363333337</v>
      </c>
      <c r="EO386" s="392">
        <f t="shared" si="106"/>
        <v>16877006.883333333</v>
      </c>
      <c r="EP386" s="392">
        <f t="shared" si="106"/>
        <v>17318908.093333334</v>
      </c>
      <c r="EQ386" s="392">
        <f t="shared" si="106"/>
        <v>9686739.4033333324</v>
      </c>
      <c r="ER386" s="392">
        <f t="shared" si="106"/>
        <v>11714826.133333333</v>
      </c>
      <c r="ES386" s="392">
        <f t="shared" si="106"/>
        <v>19628370.163333334</v>
      </c>
      <c r="FF386" s="403">
        <v>1718363.6600000001</v>
      </c>
      <c r="FG386" s="403">
        <v>3362692.9499999997</v>
      </c>
      <c r="FH386" s="403">
        <v>17620925.690000001</v>
      </c>
      <c r="FI386" s="403">
        <v>21217195.289999999</v>
      </c>
      <c r="FJ386" s="403">
        <v>181489557.88</v>
      </c>
      <c r="FK386" s="403">
        <v>16844785.800000001</v>
      </c>
      <c r="FL386" s="403">
        <v>61721044.270000003</v>
      </c>
      <c r="FM386" s="403">
        <v>13754741.09</v>
      </c>
      <c r="FN386" s="403">
        <v>17831317.309999999</v>
      </c>
      <c r="FO386" s="403">
        <v>6151156.2299999995</v>
      </c>
      <c r="FP386" s="403">
        <v>10176505.869999999</v>
      </c>
      <c r="FQ386" s="403">
        <v>21711713.960000001</v>
      </c>
      <c r="FR386" s="403">
        <v>373600000</v>
      </c>
    </row>
    <row r="387" spans="1:174" s="9" customFormat="1">
      <c r="A387" s="139"/>
      <c r="B387" s="139"/>
      <c r="C387" s="139">
        <v>461</v>
      </c>
      <c r="D387" s="139" t="str">
        <f t="shared" si="95"/>
        <v>461p</v>
      </c>
      <c r="E387" s="140" t="s">
        <v>358</v>
      </c>
      <c r="F387" s="141"/>
      <c r="G387" s="142"/>
      <c r="H387" s="142"/>
      <c r="I387" s="142"/>
      <c r="J387" s="142"/>
      <c r="K387" s="142"/>
      <c r="L387" s="142"/>
      <c r="M387" s="142"/>
      <c r="N387" s="142"/>
      <c r="O387" s="142"/>
      <c r="P387" s="142"/>
      <c r="Q387" s="143"/>
      <c r="R387" s="141"/>
      <c r="S387" s="142"/>
      <c r="T387" s="142"/>
      <c r="U387" s="142"/>
      <c r="V387" s="142"/>
      <c r="W387" s="142"/>
      <c r="X387" s="142"/>
      <c r="Y387" s="142"/>
      <c r="Z387" s="142"/>
      <c r="AA387" s="142"/>
      <c r="AB387" s="142"/>
      <c r="AC387" s="143"/>
      <c r="AD387" s="141"/>
      <c r="AE387" s="142"/>
      <c r="AF387" s="142"/>
      <c r="AG387" s="142"/>
      <c r="AH387" s="142"/>
      <c r="AI387" s="142"/>
      <c r="AJ387" s="142"/>
      <c r="AK387" s="142"/>
      <c r="AL387" s="142"/>
      <c r="AM387" s="142"/>
      <c r="AN387" s="142"/>
      <c r="AO387" s="143"/>
      <c r="AP387" s="141"/>
      <c r="AQ387" s="142"/>
      <c r="AR387" s="142"/>
      <c r="AS387" s="142"/>
      <c r="AT387" s="142"/>
      <c r="AU387" s="142"/>
      <c r="AV387" s="142"/>
      <c r="AW387" s="142"/>
      <c r="AX387" s="142"/>
      <c r="AY387" s="142"/>
      <c r="AZ387" s="142"/>
      <c r="BA387" s="143"/>
      <c r="BB387" s="141"/>
      <c r="BC387" s="142"/>
      <c r="BD387" s="142"/>
      <c r="BE387" s="142"/>
      <c r="BF387" s="142"/>
      <c r="BG387" s="142"/>
      <c r="BH387" s="142"/>
      <c r="BI387" s="142"/>
      <c r="BJ387" s="142"/>
      <c r="BK387" s="142"/>
      <c r="BL387" s="142"/>
      <c r="BM387" s="143"/>
      <c r="BN387" s="141"/>
      <c r="BO387" s="142"/>
      <c r="BP387" s="142"/>
      <c r="BQ387" s="142"/>
      <c r="BR387" s="142"/>
      <c r="BS387" s="142"/>
      <c r="BT387" s="142"/>
      <c r="BU387" s="142"/>
      <c r="BV387" s="142"/>
      <c r="BW387" s="142"/>
      <c r="BX387" s="142"/>
      <c r="BY387" s="143"/>
      <c r="BZ387" s="141"/>
      <c r="CA387" s="142"/>
      <c r="CB387" s="142"/>
      <c r="CC387" s="142"/>
      <c r="CD387" s="142"/>
      <c r="CE387" s="142"/>
      <c r="CF387" s="142"/>
      <c r="CG387" s="142"/>
      <c r="CH387" s="142"/>
      <c r="CI387" s="142"/>
      <c r="CJ387" s="142"/>
      <c r="CK387" s="142"/>
      <c r="CL387" s="141">
        <f t="shared" ref="CL387:CX387" si="107">+SUM(CL388:CL389)</f>
        <v>7208333.333333333</v>
      </c>
      <c r="CM387" s="142">
        <f t="shared" si="107"/>
        <v>7208333.333333333</v>
      </c>
      <c r="CN387" s="142">
        <f t="shared" si="107"/>
        <v>7208333.333333333</v>
      </c>
      <c r="CO387" s="142">
        <f t="shared" si="107"/>
        <v>7208333.333333333</v>
      </c>
      <c r="CP387" s="142">
        <f t="shared" si="107"/>
        <v>7208333.333333333</v>
      </c>
      <c r="CQ387" s="142">
        <f t="shared" si="107"/>
        <v>7208333.333333333</v>
      </c>
      <c r="CR387" s="142">
        <f t="shared" si="107"/>
        <v>7208333.333333333</v>
      </c>
      <c r="CS387" s="142">
        <f t="shared" si="107"/>
        <v>7208333.333333333</v>
      </c>
      <c r="CT387" s="142">
        <f t="shared" si="107"/>
        <v>7208333.333333333</v>
      </c>
      <c r="CU387" s="142">
        <f t="shared" si="107"/>
        <v>7208333.333333333</v>
      </c>
      <c r="CV387" s="142">
        <f t="shared" si="107"/>
        <v>7208333.333333333</v>
      </c>
      <c r="CW387" s="143">
        <f t="shared" si="107"/>
        <v>7208333.333333333</v>
      </c>
      <c r="CX387" s="314">
        <f t="shared" si="107"/>
        <v>11507395.460000001</v>
      </c>
      <c r="CY387" s="317">
        <f t="shared" ref="CY387:DI387" si="108">+SUM(CY388:CY389)</f>
        <v>11507395.460000001</v>
      </c>
      <c r="CZ387" s="317">
        <f t="shared" si="108"/>
        <v>11507395.460000001</v>
      </c>
      <c r="DA387" s="317">
        <f t="shared" si="108"/>
        <v>11507395.460000001</v>
      </c>
      <c r="DB387" s="317">
        <f t="shared" si="108"/>
        <v>11507395.460000001</v>
      </c>
      <c r="DC387" s="317">
        <f t="shared" si="108"/>
        <v>11507395.460000001</v>
      </c>
      <c r="DD387" s="317">
        <f t="shared" si="108"/>
        <v>11507395.460000001</v>
      </c>
      <c r="DE387" s="317">
        <f t="shared" si="108"/>
        <v>11507395.460000001</v>
      </c>
      <c r="DF387" s="317">
        <f t="shared" si="108"/>
        <v>11507395.460000001</v>
      </c>
      <c r="DG387" s="317">
        <f t="shared" si="108"/>
        <v>11507395.460000001</v>
      </c>
      <c r="DH387" s="317">
        <f t="shared" si="108"/>
        <v>11507395.460000001</v>
      </c>
      <c r="DI387" s="315">
        <f t="shared" si="108"/>
        <v>11507395.460000001</v>
      </c>
      <c r="DJ387" s="141">
        <f>+SUM(DJ388:DJ389)</f>
        <v>30373417.030833334</v>
      </c>
      <c r="DK387" s="142">
        <f t="shared" ref="DK387:ES387" si="109">+SUM(DK388:DK389)</f>
        <v>30373417.030833334</v>
      </c>
      <c r="DL387" s="142">
        <f t="shared" si="109"/>
        <v>30373417.030833334</v>
      </c>
      <c r="DM387" s="142">
        <f t="shared" si="109"/>
        <v>30373417.030833334</v>
      </c>
      <c r="DN387" s="142">
        <f t="shared" si="109"/>
        <v>30373417.030833334</v>
      </c>
      <c r="DO387" s="142">
        <f t="shared" si="109"/>
        <v>30373417.030833334</v>
      </c>
      <c r="DP387" s="142">
        <f t="shared" si="109"/>
        <v>30373417.030833334</v>
      </c>
      <c r="DQ387" s="142">
        <f t="shared" si="109"/>
        <v>30373417.030833334</v>
      </c>
      <c r="DR387" s="142">
        <f t="shared" si="109"/>
        <v>30373417.030833334</v>
      </c>
      <c r="DS387" s="142">
        <f t="shared" si="109"/>
        <v>30373417.030833334</v>
      </c>
      <c r="DT387" s="142">
        <f t="shared" si="109"/>
        <v>30373417.030833334</v>
      </c>
      <c r="DU387" s="142">
        <f t="shared" si="109"/>
        <v>30373417.030833334</v>
      </c>
      <c r="DV387" s="142">
        <f t="shared" si="109"/>
        <v>29487385.678333335</v>
      </c>
      <c r="DW387" s="142">
        <f t="shared" si="109"/>
        <v>29487385.678333335</v>
      </c>
      <c r="DX387" s="142">
        <f t="shared" si="109"/>
        <v>29487385.678333335</v>
      </c>
      <c r="DY387" s="142">
        <f t="shared" si="109"/>
        <v>29487385.678333335</v>
      </c>
      <c r="DZ387" s="142">
        <f t="shared" si="109"/>
        <v>29487385.678333335</v>
      </c>
      <c r="EA387" s="142">
        <f t="shared" si="109"/>
        <v>29487385.678333335</v>
      </c>
      <c r="EB387" s="142">
        <f t="shared" si="109"/>
        <v>29487385.678333335</v>
      </c>
      <c r="EC387" s="142">
        <f t="shared" si="109"/>
        <v>29487385.678333335</v>
      </c>
      <c r="ED387" s="142">
        <f t="shared" si="109"/>
        <v>29487385.678333335</v>
      </c>
      <c r="EE387" s="142">
        <f>+SUM(EE388:EE389)</f>
        <v>29487385.678333335</v>
      </c>
      <c r="EF387" s="142">
        <f t="shared" si="109"/>
        <v>29487385.678333335</v>
      </c>
      <c r="EG387" s="142">
        <f t="shared" si="109"/>
        <v>29487385.678333335</v>
      </c>
      <c r="EH387" s="142">
        <f t="shared" si="109"/>
        <v>1807759.33</v>
      </c>
      <c r="EI387" s="142">
        <f t="shared" si="109"/>
        <v>2438472.2200000002</v>
      </c>
      <c r="EJ387" s="142">
        <f t="shared" si="109"/>
        <v>15655936.91</v>
      </c>
      <c r="EK387" s="142">
        <f t="shared" si="109"/>
        <v>64651157.369999997</v>
      </c>
      <c r="EL387" s="142">
        <f t="shared" si="109"/>
        <v>7437833.5500000007</v>
      </c>
      <c r="EM387" s="142">
        <f t="shared" si="109"/>
        <v>13236635.329999998</v>
      </c>
      <c r="EN387" s="142">
        <f t="shared" si="109"/>
        <v>20293900.130000003</v>
      </c>
      <c r="EO387" s="142">
        <f t="shared" si="109"/>
        <v>14067298.649999999</v>
      </c>
      <c r="EP387" s="142">
        <f t="shared" si="109"/>
        <v>14509199.859999999</v>
      </c>
      <c r="EQ387" s="142">
        <f t="shared" si="109"/>
        <v>6877031.1699999999</v>
      </c>
      <c r="ER387" s="142">
        <f t="shared" si="109"/>
        <v>8905117.9000000004</v>
      </c>
      <c r="ES387" s="142">
        <f t="shared" si="109"/>
        <v>16818661.93</v>
      </c>
      <c r="FF387" s="403">
        <v>1718363.6600000001</v>
      </c>
      <c r="FG387" s="403">
        <v>3362692.9499999997</v>
      </c>
      <c r="FH387" s="403">
        <v>17620925.690000001</v>
      </c>
      <c r="FI387" s="403">
        <v>21217195.289999999</v>
      </c>
      <c r="FJ387" s="403">
        <v>181489557.88</v>
      </c>
      <c r="FK387" s="403">
        <v>16844785.800000001</v>
      </c>
      <c r="FL387" s="403">
        <v>61721044.270000003</v>
      </c>
      <c r="FM387" s="403">
        <v>13754741.09</v>
      </c>
      <c r="FN387" s="403">
        <v>17831317.309999999</v>
      </c>
      <c r="FO387" s="403">
        <v>6151156.2299999995</v>
      </c>
      <c r="FP387" s="403">
        <v>10176505.869999999</v>
      </c>
      <c r="FQ387" s="403">
        <v>21711713.960000001</v>
      </c>
      <c r="FR387" s="403">
        <v>373600000</v>
      </c>
    </row>
    <row r="388" spans="1:174" ht="30">
      <c r="D388" s="74" t="str">
        <f t="shared" si="95"/>
        <v>4611p</v>
      </c>
      <c r="E388" s="78" t="s">
        <v>359</v>
      </c>
      <c r="F388" s="104"/>
      <c r="G388" s="105"/>
      <c r="H388" s="105"/>
      <c r="I388" s="105"/>
      <c r="J388" s="105"/>
      <c r="K388" s="105"/>
      <c r="L388" s="105"/>
      <c r="M388" s="105"/>
      <c r="N388" s="105"/>
      <c r="O388" s="105"/>
      <c r="P388" s="105"/>
      <c r="Q388" s="106"/>
      <c r="R388" s="104"/>
      <c r="S388" s="105"/>
      <c r="T388" s="105"/>
      <c r="U388" s="105"/>
      <c r="V388" s="105"/>
      <c r="W388" s="105"/>
      <c r="X388" s="105"/>
      <c r="Y388" s="105"/>
      <c r="Z388" s="105"/>
      <c r="AA388" s="105"/>
      <c r="AB388" s="105"/>
      <c r="AC388" s="106"/>
      <c r="AD388" s="104"/>
      <c r="AE388" s="105"/>
      <c r="AF388" s="105"/>
      <c r="AG388" s="105"/>
      <c r="AH388" s="105"/>
      <c r="AI388" s="105"/>
      <c r="AJ388" s="105"/>
      <c r="AK388" s="105"/>
      <c r="AL388" s="105"/>
      <c r="AM388" s="105"/>
      <c r="AN388" s="105"/>
      <c r="AO388" s="106"/>
      <c r="AP388" s="104"/>
      <c r="AQ388" s="105"/>
      <c r="AR388" s="105"/>
      <c r="AS388" s="105"/>
      <c r="AT388" s="105"/>
      <c r="AU388" s="105"/>
      <c r="AV388" s="105"/>
      <c r="AW388" s="105"/>
      <c r="AX388" s="105"/>
      <c r="AY388" s="105"/>
      <c r="AZ388" s="105"/>
      <c r="BA388" s="106"/>
      <c r="BB388" s="104"/>
      <c r="BC388" s="105"/>
      <c r="BD388" s="105"/>
      <c r="BE388" s="105"/>
      <c r="BF388" s="105"/>
      <c r="BG388" s="105"/>
      <c r="BH388" s="105"/>
      <c r="BI388" s="105"/>
      <c r="BJ388" s="105"/>
      <c r="BK388" s="105"/>
      <c r="BL388" s="105"/>
      <c r="BM388" s="106"/>
      <c r="BN388" s="104"/>
      <c r="BO388" s="105"/>
      <c r="BP388" s="105"/>
      <c r="BQ388" s="105"/>
      <c r="BR388" s="105"/>
      <c r="BS388" s="105"/>
      <c r="BT388" s="105"/>
      <c r="BU388" s="105"/>
      <c r="BV388" s="105"/>
      <c r="BW388" s="105"/>
      <c r="BX388" s="105"/>
      <c r="BY388" s="106"/>
      <c r="BZ388" s="104"/>
      <c r="CA388" s="105"/>
      <c r="CB388" s="105"/>
      <c r="CC388" s="105"/>
      <c r="CD388" s="105"/>
      <c r="CE388" s="105"/>
      <c r="CF388" s="105"/>
      <c r="CG388" s="105"/>
      <c r="CH388" s="105"/>
      <c r="CI388" s="105"/>
      <c r="CJ388" s="105"/>
      <c r="CK388" s="105"/>
      <c r="CL388" s="104">
        <v>1983333.3333333333</v>
      </c>
      <c r="CM388" s="105">
        <v>1983333.3333333333</v>
      </c>
      <c r="CN388" s="105">
        <v>1983333.3333333333</v>
      </c>
      <c r="CO388" s="105">
        <v>1983333.3333333333</v>
      </c>
      <c r="CP388" s="105">
        <v>1983333.3333333333</v>
      </c>
      <c r="CQ388" s="105">
        <v>1983333.3333333333</v>
      </c>
      <c r="CR388" s="406">
        <v>1983333.3333333333</v>
      </c>
      <c r="CS388" s="406">
        <v>1983333.3333333333</v>
      </c>
      <c r="CT388" s="406">
        <v>1983333.3333333333</v>
      </c>
      <c r="CU388" s="406">
        <v>1983333.3333333333</v>
      </c>
      <c r="CV388" s="406">
        <v>1983333.3333333333</v>
      </c>
      <c r="CW388" s="407">
        <v>1983333.3333333333</v>
      </c>
      <c r="CX388" s="408">
        <v>2500695.4391666665</v>
      </c>
      <c r="CY388" s="409">
        <v>2500695.4391666665</v>
      </c>
      <c r="CZ388" s="409">
        <v>2500695.4391666665</v>
      </c>
      <c r="DA388" s="409">
        <v>2500695.4391666665</v>
      </c>
      <c r="DB388" s="409">
        <v>2500695.4391666665</v>
      </c>
      <c r="DC388" s="409">
        <v>2500695.4391666665</v>
      </c>
      <c r="DD388" s="409">
        <v>2500695.4391666665</v>
      </c>
      <c r="DE388" s="409">
        <v>2500695.4391666665</v>
      </c>
      <c r="DF388" s="409">
        <v>2500695.4391666665</v>
      </c>
      <c r="DG388" s="409">
        <v>2500695.4391666665</v>
      </c>
      <c r="DH388" s="409">
        <v>2500695.4391666665</v>
      </c>
      <c r="DI388" s="410">
        <v>2500695.4391666665</v>
      </c>
      <c r="DJ388" s="411">
        <v>3892510.16</v>
      </c>
      <c r="DK388" s="406">
        <v>3892510.16</v>
      </c>
      <c r="DL388" s="406">
        <v>3892510.16</v>
      </c>
      <c r="DM388" s="406">
        <v>3892510.16</v>
      </c>
      <c r="DN388" s="406">
        <v>3892510.16</v>
      </c>
      <c r="DO388" s="406">
        <v>3892510.16</v>
      </c>
      <c r="DP388" s="406">
        <v>3892510.16</v>
      </c>
      <c r="DQ388" s="406">
        <v>3892510.16</v>
      </c>
      <c r="DR388" s="406">
        <v>3892510.16</v>
      </c>
      <c r="DS388" s="406">
        <v>3892510.16</v>
      </c>
      <c r="DT388" s="406">
        <v>3892510.16</v>
      </c>
      <c r="DU388" s="407">
        <v>3892510.16</v>
      </c>
      <c r="DV388" s="412">
        <v>3722931.8866666667</v>
      </c>
      <c r="DW388" s="412">
        <v>3722931.8866666667</v>
      </c>
      <c r="DX388" s="412">
        <v>3722931.8866666667</v>
      </c>
      <c r="DY388" s="412">
        <v>3722931.8866666667</v>
      </c>
      <c r="DZ388" s="412">
        <v>3722931.8866666667</v>
      </c>
      <c r="EA388" s="412">
        <v>3722931.8866666667</v>
      </c>
      <c r="EB388" s="412">
        <v>3722931.8866666667</v>
      </c>
      <c r="EC388" s="412">
        <v>3722931.8866666667</v>
      </c>
      <c r="ED388" s="412">
        <v>3722931.8866666667</v>
      </c>
      <c r="EE388" s="412">
        <v>3722931.8866666667</v>
      </c>
      <c r="EF388" s="412">
        <v>3722931.8866666667</v>
      </c>
      <c r="EG388" s="412">
        <v>3722931.8866666667</v>
      </c>
      <c r="EH388" s="412">
        <v>174340.51</v>
      </c>
      <c r="EI388" s="412">
        <v>177326.85</v>
      </c>
      <c r="EJ388" s="412">
        <v>7687779.1100000003</v>
      </c>
      <c r="EK388" s="412">
        <v>191127.48</v>
      </c>
      <c r="EL388" s="412">
        <v>949797.77</v>
      </c>
      <c r="EM388" s="412">
        <v>2019268.13</v>
      </c>
      <c r="EN388" s="412">
        <v>10660481.32</v>
      </c>
      <c r="EO388" s="412">
        <v>11526152.189999999</v>
      </c>
      <c r="EP388" s="412">
        <v>10016017.119999999</v>
      </c>
      <c r="EQ388" s="412">
        <v>1834828.67</v>
      </c>
      <c r="ER388" s="412">
        <v>2345417.37</v>
      </c>
      <c r="ES388" s="412">
        <v>4329305.63</v>
      </c>
      <c r="ET388" s="439">
        <v>116701.86</v>
      </c>
      <c r="EU388" s="440">
        <v>867332.36</v>
      </c>
      <c r="EV388" s="440">
        <v>7801367.0199999996</v>
      </c>
      <c r="EW388" s="440">
        <v>4481623.79</v>
      </c>
      <c r="EX388" s="440">
        <v>2831467.37</v>
      </c>
      <c r="EY388" s="440">
        <v>7170000.0800000001</v>
      </c>
      <c r="EZ388" s="440">
        <v>82322.3</v>
      </c>
      <c r="FA388" s="440">
        <v>10832753.109999999</v>
      </c>
      <c r="FB388" s="440">
        <v>1958366.01</v>
      </c>
      <c r="FC388" s="440">
        <v>1510132.11</v>
      </c>
      <c r="FD388" s="440">
        <v>834059.15</v>
      </c>
      <c r="FE388" s="440">
        <v>12202154.65</v>
      </c>
      <c r="FF388" s="446">
        <v>84944.84</v>
      </c>
      <c r="FG388" s="446">
        <v>835385.84</v>
      </c>
      <c r="FH388" s="446">
        <v>1812259.88</v>
      </c>
      <c r="FI388" s="446">
        <v>4541832.53</v>
      </c>
      <c r="FJ388" s="446">
        <v>2836722.65</v>
      </c>
      <c r="FK388" s="446">
        <v>7054086.1200000001</v>
      </c>
      <c r="FL388" s="446">
        <v>87625.45</v>
      </c>
      <c r="FM388" s="446">
        <v>10838080.380000001</v>
      </c>
      <c r="FN388" s="446">
        <v>1831359.63</v>
      </c>
      <c r="FO388" s="446">
        <v>1571862.21</v>
      </c>
      <c r="FP388" s="446">
        <v>839459.36</v>
      </c>
      <c r="FQ388" s="446">
        <v>11766381.15</v>
      </c>
      <c r="FR388" s="446">
        <v>44100000.039999999</v>
      </c>
    </row>
    <row r="389" spans="1:174" ht="30">
      <c r="D389" s="74" t="str">
        <f t="shared" si="95"/>
        <v>4612p</v>
      </c>
      <c r="E389" s="78" t="s">
        <v>361</v>
      </c>
      <c r="F389" s="104"/>
      <c r="G389" s="105"/>
      <c r="H389" s="105"/>
      <c r="I389" s="105"/>
      <c r="J389" s="105"/>
      <c r="K389" s="105"/>
      <c r="L389" s="105"/>
      <c r="M389" s="105"/>
      <c r="N389" s="105"/>
      <c r="O389" s="105"/>
      <c r="P389" s="105"/>
      <c r="Q389" s="106"/>
      <c r="R389" s="104"/>
      <c r="S389" s="105"/>
      <c r="T389" s="105"/>
      <c r="U389" s="105"/>
      <c r="V389" s="105"/>
      <c r="W389" s="105"/>
      <c r="X389" s="105"/>
      <c r="Y389" s="105"/>
      <c r="Z389" s="105"/>
      <c r="AA389" s="105"/>
      <c r="AB389" s="105"/>
      <c r="AC389" s="106"/>
      <c r="AD389" s="104"/>
      <c r="AE389" s="105"/>
      <c r="AF389" s="105"/>
      <c r="AG389" s="105"/>
      <c r="AH389" s="105"/>
      <c r="AI389" s="105"/>
      <c r="AJ389" s="105"/>
      <c r="AK389" s="105"/>
      <c r="AL389" s="105"/>
      <c r="AM389" s="105"/>
      <c r="AN389" s="105"/>
      <c r="AO389" s="106"/>
      <c r="AP389" s="104"/>
      <c r="AQ389" s="105"/>
      <c r="AR389" s="105"/>
      <c r="AS389" s="105"/>
      <c r="AT389" s="105"/>
      <c r="AU389" s="105"/>
      <c r="AV389" s="105"/>
      <c r="AW389" s="105"/>
      <c r="AX389" s="105"/>
      <c r="AY389" s="105"/>
      <c r="AZ389" s="105"/>
      <c r="BA389" s="106"/>
      <c r="BB389" s="104"/>
      <c r="BC389" s="105"/>
      <c r="BD389" s="105"/>
      <c r="BE389" s="105"/>
      <c r="BF389" s="105"/>
      <c r="BG389" s="105"/>
      <c r="BH389" s="105"/>
      <c r="BI389" s="105"/>
      <c r="BJ389" s="105"/>
      <c r="BK389" s="105"/>
      <c r="BL389" s="105"/>
      <c r="BM389" s="106"/>
      <c r="BN389" s="104"/>
      <c r="BO389" s="105"/>
      <c r="BP389" s="105"/>
      <c r="BQ389" s="105"/>
      <c r="BR389" s="105"/>
      <c r="BS389" s="105"/>
      <c r="BT389" s="105"/>
      <c r="BU389" s="105"/>
      <c r="BV389" s="105"/>
      <c r="BW389" s="105"/>
      <c r="BX389" s="105"/>
      <c r="BY389" s="106"/>
      <c r="BZ389" s="104"/>
      <c r="CA389" s="105"/>
      <c r="CB389" s="105"/>
      <c r="CC389" s="105"/>
      <c r="CD389" s="105"/>
      <c r="CE389" s="105"/>
      <c r="CF389" s="105"/>
      <c r="CG389" s="105"/>
      <c r="CH389" s="105"/>
      <c r="CI389" s="105"/>
      <c r="CJ389" s="105"/>
      <c r="CK389" s="105"/>
      <c r="CL389" s="104">
        <v>5225000</v>
      </c>
      <c r="CM389" s="105">
        <v>5225000</v>
      </c>
      <c r="CN389" s="105">
        <v>5225000</v>
      </c>
      <c r="CO389" s="105">
        <v>5225000</v>
      </c>
      <c r="CP389" s="105">
        <v>5225000</v>
      </c>
      <c r="CQ389" s="105">
        <v>5225000</v>
      </c>
      <c r="CR389" s="105">
        <v>5225000</v>
      </c>
      <c r="CS389" s="105">
        <v>5225000</v>
      </c>
      <c r="CT389" s="105">
        <v>5225000</v>
      </c>
      <c r="CU389" s="105">
        <v>5225000</v>
      </c>
      <c r="CV389" s="105">
        <v>5225000</v>
      </c>
      <c r="CW389" s="106">
        <v>5225000</v>
      </c>
      <c r="CX389" s="313">
        <v>9006700.020833334</v>
      </c>
      <c r="CY389" s="316">
        <v>9006700.020833334</v>
      </c>
      <c r="CZ389" s="316">
        <v>9006700.020833334</v>
      </c>
      <c r="DA389" s="316">
        <v>9006700.020833334</v>
      </c>
      <c r="DB389" s="316">
        <v>9006700.020833334</v>
      </c>
      <c r="DC389" s="316">
        <v>9006700.020833334</v>
      </c>
      <c r="DD389" s="316">
        <v>9006700.020833334</v>
      </c>
      <c r="DE389" s="316">
        <v>9006700.020833334</v>
      </c>
      <c r="DF389" s="316">
        <v>9006700.020833334</v>
      </c>
      <c r="DG389" s="316">
        <v>9006700.020833334</v>
      </c>
      <c r="DH389" s="316">
        <v>9006700.020833334</v>
      </c>
      <c r="DI389" s="312">
        <v>9006700.020833334</v>
      </c>
      <c r="DJ389" s="104">
        <v>26480906.870833334</v>
      </c>
      <c r="DK389" s="105">
        <v>26480906.870833334</v>
      </c>
      <c r="DL389" s="105">
        <v>26480906.870833334</v>
      </c>
      <c r="DM389" s="105">
        <v>26480906.870833334</v>
      </c>
      <c r="DN389" s="105">
        <v>26480906.870833334</v>
      </c>
      <c r="DO389" s="105">
        <v>26480906.870833334</v>
      </c>
      <c r="DP389" s="105">
        <v>26480906.870833334</v>
      </c>
      <c r="DQ389" s="105">
        <v>26480906.870833334</v>
      </c>
      <c r="DR389" s="105">
        <v>26480906.870833334</v>
      </c>
      <c r="DS389" s="105">
        <v>26480906.870833334</v>
      </c>
      <c r="DT389" s="105">
        <v>26480906.870833334</v>
      </c>
      <c r="DU389" s="106">
        <v>26480906.870833334</v>
      </c>
      <c r="DV389" s="339">
        <v>25764453.791666668</v>
      </c>
      <c r="DW389" s="339">
        <v>25764453.791666668</v>
      </c>
      <c r="DX389" s="339">
        <v>25764453.791666668</v>
      </c>
      <c r="DY389" s="339">
        <v>25764453.791666668</v>
      </c>
      <c r="DZ389" s="339">
        <v>25764453.791666668</v>
      </c>
      <c r="EA389" s="339">
        <v>25764453.791666668</v>
      </c>
      <c r="EB389" s="339">
        <v>25764453.791666668</v>
      </c>
      <c r="EC389" s="339">
        <v>25764453.791666668</v>
      </c>
      <c r="ED389" s="339">
        <v>25764453.791666668</v>
      </c>
      <c r="EE389" s="339">
        <v>25764453.791666668</v>
      </c>
      <c r="EF389" s="339">
        <v>25764453.791666668</v>
      </c>
      <c r="EG389" s="339">
        <v>25764453.791666668</v>
      </c>
      <c r="EH389" s="339">
        <v>1633418.82</v>
      </c>
      <c r="EI389" s="339">
        <v>2261145.37</v>
      </c>
      <c r="EJ389" s="339">
        <v>7968157.7999999998</v>
      </c>
      <c r="EK389" s="339">
        <v>64460029.890000001</v>
      </c>
      <c r="EL389" s="339">
        <v>6488035.7800000003</v>
      </c>
      <c r="EM389" s="339">
        <v>11217367.199999999</v>
      </c>
      <c r="EN389" s="339">
        <v>9633418.8100000005</v>
      </c>
      <c r="EO389" s="339">
        <v>2541146.46</v>
      </c>
      <c r="EP389" s="339">
        <v>4493182.74</v>
      </c>
      <c r="EQ389" s="339">
        <v>5042202.5</v>
      </c>
      <c r="ER389" s="339">
        <v>6559700.5300000003</v>
      </c>
      <c r="ES389" s="339">
        <v>12489356.300000001</v>
      </c>
      <c r="ET389" s="439">
        <v>2071825.5645770216</v>
      </c>
      <c r="EU389" s="440">
        <v>2862393.2253735214</v>
      </c>
      <c r="EV389" s="440">
        <v>12467636.918240691</v>
      </c>
      <c r="EW389" s="440">
        <v>17326274.372907523</v>
      </c>
      <c r="EX389" s="440">
        <v>15150457.606090657</v>
      </c>
      <c r="EY389" s="440">
        <v>8947929.7645770218</v>
      </c>
      <c r="EZ389" s="440">
        <v>2071825.5545770216</v>
      </c>
      <c r="FA389" s="440">
        <v>2989936.9753735219</v>
      </c>
      <c r="FB389" s="440">
        <v>16625761.232895471</v>
      </c>
      <c r="FC389" s="440">
        <v>4165314.0029075216</v>
      </c>
      <c r="FD389" s="440">
        <v>6972714.957903021</v>
      </c>
      <c r="FE389" s="440">
        <v>369847929.82457697</v>
      </c>
      <c r="FF389" s="446">
        <v>1633418.82</v>
      </c>
      <c r="FG389" s="446">
        <v>2527307.11</v>
      </c>
      <c r="FH389" s="446">
        <v>15808665.810000001</v>
      </c>
      <c r="FI389" s="446">
        <v>16675362.76</v>
      </c>
      <c r="FJ389" s="446">
        <v>178652835.22999999</v>
      </c>
      <c r="FK389" s="446">
        <v>9790699.6799999997</v>
      </c>
      <c r="FL389" s="446">
        <v>61633418.82</v>
      </c>
      <c r="FM389" s="446">
        <v>2916660.71</v>
      </c>
      <c r="FN389" s="446">
        <v>15999957.68</v>
      </c>
      <c r="FO389" s="446">
        <v>4579294.0199999996</v>
      </c>
      <c r="FP389" s="446">
        <v>9337046.5099999998</v>
      </c>
      <c r="FQ389" s="446">
        <v>9945332.8100000005</v>
      </c>
      <c r="FR389" s="446">
        <v>329499999.95999998</v>
      </c>
    </row>
    <row r="390" spans="1:174" s="9" customFormat="1">
      <c r="A390" s="139"/>
      <c r="B390" s="139"/>
      <c r="C390" s="139">
        <v>462</v>
      </c>
      <c r="D390" s="139" t="str">
        <f t="shared" si="95"/>
        <v>462p</v>
      </c>
      <c r="E390" s="140" t="s">
        <v>363</v>
      </c>
      <c r="F390" s="141"/>
      <c r="G390" s="142"/>
      <c r="H390" s="142"/>
      <c r="I390" s="142"/>
      <c r="J390" s="142"/>
      <c r="K390" s="142"/>
      <c r="L390" s="142"/>
      <c r="M390" s="142"/>
      <c r="N390" s="142"/>
      <c r="O390" s="142"/>
      <c r="P390" s="142"/>
      <c r="Q390" s="143"/>
      <c r="R390" s="141"/>
      <c r="S390" s="142"/>
      <c r="T390" s="142"/>
      <c r="U390" s="142"/>
      <c r="V390" s="142"/>
      <c r="W390" s="142"/>
      <c r="X390" s="142"/>
      <c r="Y390" s="142"/>
      <c r="Z390" s="142"/>
      <c r="AA390" s="142"/>
      <c r="AB390" s="142"/>
      <c r="AC390" s="143"/>
      <c r="AD390" s="141"/>
      <c r="AE390" s="142"/>
      <c r="AF390" s="142"/>
      <c r="AG390" s="142"/>
      <c r="AH390" s="142"/>
      <c r="AI390" s="142"/>
      <c r="AJ390" s="142"/>
      <c r="AK390" s="142"/>
      <c r="AL390" s="142"/>
      <c r="AM390" s="142"/>
      <c r="AN390" s="142"/>
      <c r="AO390" s="143"/>
      <c r="AP390" s="141"/>
      <c r="AQ390" s="142"/>
      <c r="AR390" s="142"/>
      <c r="AS390" s="142"/>
      <c r="AT390" s="142"/>
      <c r="AU390" s="142"/>
      <c r="AV390" s="142"/>
      <c r="AW390" s="142"/>
      <c r="AX390" s="142"/>
      <c r="AY390" s="142"/>
      <c r="AZ390" s="142"/>
      <c r="BA390" s="143"/>
      <c r="BB390" s="141"/>
      <c r="BC390" s="142"/>
      <c r="BD390" s="142"/>
      <c r="BE390" s="142"/>
      <c r="BF390" s="142"/>
      <c r="BG390" s="142"/>
      <c r="BH390" s="142"/>
      <c r="BI390" s="142"/>
      <c r="BJ390" s="142"/>
      <c r="BK390" s="142"/>
      <c r="BL390" s="142"/>
      <c r="BM390" s="143"/>
      <c r="BN390" s="141"/>
      <c r="BO390" s="142"/>
      <c r="BP390" s="142"/>
      <c r="BQ390" s="142"/>
      <c r="BR390" s="142"/>
      <c r="BS390" s="142"/>
      <c r="BT390" s="142"/>
      <c r="BU390" s="142"/>
      <c r="BV390" s="142"/>
      <c r="BW390" s="142"/>
      <c r="BX390" s="142"/>
      <c r="BY390" s="143"/>
      <c r="BZ390" s="141"/>
      <c r="CA390" s="142"/>
      <c r="CB390" s="142"/>
      <c r="CC390" s="142"/>
      <c r="CD390" s="142"/>
      <c r="CE390" s="142"/>
      <c r="CF390" s="142"/>
      <c r="CG390" s="142"/>
      <c r="CH390" s="142"/>
      <c r="CI390" s="142"/>
      <c r="CJ390" s="142"/>
      <c r="CK390" s="142"/>
      <c r="CL390" s="141">
        <f t="shared" ref="CL390:CX390" si="110">+SUM(CL391:CL392)</f>
        <v>0</v>
      </c>
      <c r="CM390" s="142">
        <f t="shared" si="110"/>
        <v>0</v>
      </c>
      <c r="CN390" s="142">
        <f t="shared" si="110"/>
        <v>0</v>
      </c>
      <c r="CO390" s="142">
        <f t="shared" si="110"/>
        <v>0</v>
      </c>
      <c r="CP390" s="142">
        <f t="shared" si="110"/>
        <v>0</v>
      </c>
      <c r="CQ390" s="142">
        <f t="shared" si="110"/>
        <v>0</v>
      </c>
      <c r="CR390" s="142">
        <f t="shared" si="110"/>
        <v>0</v>
      </c>
      <c r="CS390" s="142">
        <f t="shared" si="110"/>
        <v>0</v>
      </c>
      <c r="CT390" s="142">
        <f t="shared" si="110"/>
        <v>0</v>
      </c>
      <c r="CU390" s="142">
        <f t="shared" si="110"/>
        <v>0</v>
      </c>
      <c r="CV390" s="142">
        <f t="shared" si="110"/>
        <v>0</v>
      </c>
      <c r="CW390" s="143">
        <f t="shared" si="110"/>
        <v>0</v>
      </c>
      <c r="CX390" s="314">
        <f t="shared" si="110"/>
        <v>0</v>
      </c>
      <c r="CY390" s="317">
        <f t="shared" ref="CY390:DI390" si="111">+SUM(CY391:CY392)</f>
        <v>0</v>
      </c>
      <c r="CZ390" s="317">
        <f t="shared" si="111"/>
        <v>0</v>
      </c>
      <c r="DA390" s="317">
        <f t="shared" si="111"/>
        <v>0</v>
      </c>
      <c r="DB390" s="317">
        <f t="shared" si="111"/>
        <v>0</v>
      </c>
      <c r="DC390" s="317">
        <f t="shared" si="111"/>
        <v>0</v>
      </c>
      <c r="DD390" s="317">
        <f t="shared" si="111"/>
        <v>0</v>
      </c>
      <c r="DE390" s="317">
        <f t="shared" si="111"/>
        <v>0</v>
      </c>
      <c r="DF390" s="317">
        <f t="shared" si="111"/>
        <v>0</v>
      </c>
      <c r="DG390" s="317">
        <f t="shared" si="111"/>
        <v>0</v>
      </c>
      <c r="DH390" s="317">
        <f t="shared" si="111"/>
        <v>0</v>
      </c>
      <c r="DI390" s="315">
        <f t="shared" si="111"/>
        <v>0</v>
      </c>
      <c r="DJ390" s="141">
        <f>+SUM(DJ391:DJ392)</f>
        <v>0</v>
      </c>
      <c r="DK390" s="142">
        <f t="shared" ref="DK390:DU390" si="112">+SUM(DK391:DK392)</f>
        <v>0</v>
      </c>
      <c r="DL390" s="142">
        <f t="shared" si="112"/>
        <v>0</v>
      </c>
      <c r="DM390" s="142">
        <f t="shared" si="112"/>
        <v>0</v>
      </c>
      <c r="DN390" s="142">
        <f t="shared" si="112"/>
        <v>0</v>
      </c>
      <c r="DO390" s="142">
        <f t="shared" si="112"/>
        <v>0</v>
      </c>
      <c r="DP390" s="142">
        <f t="shared" si="112"/>
        <v>0</v>
      </c>
      <c r="DQ390" s="142">
        <f t="shared" si="112"/>
        <v>0</v>
      </c>
      <c r="DR390" s="142">
        <f t="shared" si="112"/>
        <v>0</v>
      </c>
      <c r="DS390" s="142">
        <f t="shared" si="112"/>
        <v>0</v>
      </c>
      <c r="DT390" s="142">
        <f t="shared" si="112"/>
        <v>0</v>
      </c>
      <c r="DU390" s="143">
        <f t="shared" si="112"/>
        <v>0</v>
      </c>
      <c r="DV390" s="340">
        <v>0</v>
      </c>
      <c r="DW390" s="340">
        <v>0</v>
      </c>
      <c r="DX390" s="340">
        <v>0</v>
      </c>
      <c r="DY390" s="340">
        <v>0</v>
      </c>
      <c r="DZ390" s="340">
        <v>0</v>
      </c>
      <c r="EA390" s="340">
        <v>0</v>
      </c>
      <c r="EB390" s="340">
        <v>0</v>
      </c>
      <c r="EC390" s="340">
        <v>0</v>
      </c>
      <c r="ED390" s="340">
        <v>0</v>
      </c>
      <c r="EE390" s="340">
        <v>0</v>
      </c>
      <c r="EF390" s="340">
        <v>0</v>
      </c>
      <c r="EG390" s="340">
        <v>0</v>
      </c>
      <c r="EH390" s="340">
        <v>0</v>
      </c>
      <c r="EI390" s="340">
        <v>0</v>
      </c>
      <c r="EJ390" s="340">
        <v>0</v>
      </c>
      <c r="EK390" s="340">
        <v>0</v>
      </c>
      <c r="EL390" s="340">
        <v>0</v>
      </c>
      <c r="EM390" s="340">
        <v>0</v>
      </c>
      <c r="EN390" s="340">
        <v>0</v>
      </c>
      <c r="EO390" s="340">
        <v>0</v>
      </c>
      <c r="EP390" s="340">
        <v>0</v>
      </c>
      <c r="EQ390" s="340">
        <v>0</v>
      </c>
      <c r="ER390" s="340">
        <v>0</v>
      </c>
      <c r="ES390" s="340">
        <v>0</v>
      </c>
      <c r="FF390" s="9">
        <v>0</v>
      </c>
      <c r="FG390" s="9">
        <v>0</v>
      </c>
      <c r="FH390" s="9">
        <v>0</v>
      </c>
      <c r="FI390" s="9">
        <v>0</v>
      </c>
      <c r="FJ390" s="9">
        <v>0</v>
      </c>
      <c r="FK390" s="9">
        <v>0</v>
      </c>
      <c r="FL390" s="9">
        <v>0</v>
      </c>
      <c r="FM390" s="9">
        <v>0</v>
      </c>
      <c r="FN390" s="9">
        <v>0</v>
      </c>
      <c r="FO390" s="9">
        <v>0</v>
      </c>
      <c r="FP390" s="9">
        <v>0</v>
      </c>
      <c r="FQ390" s="9">
        <v>0</v>
      </c>
      <c r="FR390" s="9">
        <v>0</v>
      </c>
    </row>
    <row r="391" spans="1:174">
      <c r="D391" s="74" t="str">
        <f t="shared" si="95"/>
        <v>4621p</v>
      </c>
      <c r="E391" s="78" t="s">
        <v>365</v>
      </c>
      <c r="F391" s="104"/>
      <c r="G391" s="105"/>
      <c r="H391" s="105"/>
      <c r="I391" s="105"/>
      <c r="J391" s="105"/>
      <c r="K391" s="105"/>
      <c r="L391" s="105"/>
      <c r="M391" s="105"/>
      <c r="N391" s="105"/>
      <c r="O391" s="105"/>
      <c r="P391" s="105"/>
      <c r="Q391" s="106"/>
      <c r="R391" s="104"/>
      <c r="S391" s="105"/>
      <c r="T391" s="105"/>
      <c r="U391" s="105"/>
      <c r="V391" s="105"/>
      <c r="W391" s="105"/>
      <c r="X391" s="105"/>
      <c r="Y391" s="105"/>
      <c r="Z391" s="105"/>
      <c r="AA391" s="105"/>
      <c r="AB391" s="105"/>
      <c r="AC391" s="106"/>
      <c r="AD391" s="104"/>
      <c r="AE391" s="105"/>
      <c r="AF391" s="105"/>
      <c r="AG391" s="105"/>
      <c r="AH391" s="105"/>
      <c r="AI391" s="105"/>
      <c r="AJ391" s="105"/>
      <c r="AK391" s="105"/>
      <c r="AL391" s="105"/>
      <c r="AM391" s="105"/>
      <c r="AN391" s="105"/>
      <c r="AO391" s="106"/>
      <c r="AP391" s="104"/>
      <c r="AQ391" s="105"/>
      <c r="AR391" s="105"/>
      <c r="AS391" s="105"/>
      <c r="AT391" s="105"/>
      <c r="AU391" s="105"/>
      <c r="AV391" s="105"/>
      <c r="AW391" s="105"/>
      <c r="AX391" s="105"/>
      <c r="AY391" s="105"/>
      <c r="AZ391" s="105"/>
      <c r="BA391" s="106"/>
      <c r="BB391" s="104"/>
      <c r="BC391" s="105"/>
      <c r="BD391" s="105"/>
      <c r="BE391" s="105"/>
      <c r="BF391" s="105"/>
      <c r="BG391" s="105"/>
      <c r="BH391" s="105"/>
      <c r="BI391" s="105"/>
      <c r="BJ391" s="105"/>
      <c r="BK391" s="105"/>
      <c r="BL391" s="105"/>
      <c r="BM391" s="106"/>
      <c r="BN391" s="104"/>
      <c r="BO391" s="105"/>
      <c r="BP391" s="105"/>
      <c r="BQ391" s="105"/>
      <c r="BR391" s="105"/>
      <c r="BS391" s="105"/>
      <c r="BT391" s="105"/>
      <c r="BU391" s="105"/>
      <c r="BV391" s="105"/>
      <c r="BW391" s="105"/>
      <c r="BX391" s="105"/>
      <c r="BY391" s="106"/>
      <c r="BZ391" s="104"/>
      <c r="CA391" s="105"/>
      <c r="CB391" s="105"/>
      <c r="CC391" s="105"/>
      <c r="CD391" s="105"/>
      <c r="CE391" s="105"/>
      <c r="CF391" s="105"/>
      <c r="CG391" s="105"/>
      <c r="CH391" s="105"/>
      <c r="CI391" s="105"/>
      <c r="CJ391" s="105"/>
      <c r="CK391" s="105"/>
      <c r="CL391" s="104"/>
      <c r="CM391" s="105"/>
      <c r="CN391" s="105"/>
      <c r="CO391" s="105"/>
      <c r="CP391" s="105"/>
      <c r="CQ391" s="105"/>
      <c r="CR391" s="105"/>
      <c r="CS391" s="105"/>
      <c r="CT391" s="105"/>
      <c r="CU391" s="105"/>
      <c r="CV391" s="105"/>
      <c r="CW391" s="106"/>
      <c r="CX391" s="313">
        <v>0</v>
      </c>
      <c r="CY391" s="316">
        <v>0</v>
      </c>
      <c r="CZ391" s="316">
        <v>0</v>
      </c>
      <c r="DA391" s="316">
        <v>0</v>
      </c>
      <c r="DB391" s="316">
        <v>0</v>
      </c>
      <c r="DC391" s="316">
        <v>0</v>
      </c>
      <c r="DD391" s="316">
        <v>0</v>
      </c>
      <c r="DE391" s="316">
        <v>0</v>
      </c>
      <c r="DF391" s="316">
        <v>0</v>
      </c>
      <c r="DG391" s="316">
        <v>0</v>
      </c>
      <c r="DH391" s="316">
        <v>0</v>
      </c>
      <c r="DI391" s="312">
        <v>0</v>
      </c>
      <c r="DJ391" s="104"/>
      <c r="DK391" s="105"/>
      <c r="DL391" s="105"/>
      <c r="DM391" s="105"/>
      <c r="DN391" s="105"/>
      <c r="DO391" s="105"/>
      <c r="DP391" s="105"/>
      <c r="DQ391" s="105"/>
      <c r="DR391" s="105"/>
      <c r="DS391" s="105"/>
      <c r="DT391" s="105"/>
      <c r="DU391" s="106"/>
      <c r="DV391" s="339"/>
      <c r="DW391" s="339"/>
      <c r="DX391" s="339"/>
      <c r="DY391" s="339"/>
      <c r="DZ391" s="339"/>
      <c r="EA391" s="339"/>
      <c r="EB391" s="339"/>
      <c r="EC391" s="339"/>
      <c r="ED391" s="339"/>
      <c r="EE391" s="339"/>
      <c r="EF391" s="339"/>
      <c r="EG391" s="339"/>
      <c r="EH391" s="339"/>
      <c r="EI391" s="337"/>
      <c r="EJ391" s="337"/>
      <c r="EK391" s="337"/>
      <c r="EL391" s="337"/>
      <c r="EM391" s="337"/>
      <c r="EN391" s="337"/>
      <c r="EO391" s="337"/>
      <c r="EP391" s="337"/>
      <c r="EQ391" s="337"/>
      <c r="ER391" s="337"/>
      <c r="ES391" s="337"/>
    </row>
    <row r="392" spans="1:174">
      <c r="D392" s="74" t="str">
        <f t="shared" si="95"/>
        <v>4622p</v>
      </c>
      <c r="E392" s="78" t="s">
        <v>367</v>
      </c>
      <c r="F392" s="104"/>
      <c r="G392" s="105"/>
      <c r="H392" s="105"/>
      <c r="I392" s="105"/>
      <c r="J392" s="105"/>
      <c r="K392" s="105"/>
      <c r="L392" s="105"/>
      <c r="M392" s="105"/>
      <c r="N392" s="105"/>
      <c r="O392" s="105"/>
      <c r="P392" s="105"/>
      <c r="Q392" s="106"/>
      <c r="R392" s="104"/>
      <c r="S392" s="105"/>
      <c r="T392" s="105"/>
      <c r="U392" s="105"/>
      <c r="V392" s="105"/>
      <c r="W392" s="105"/>
      <c r="X392" s="105"/>
      <c r="Y392" s="105"/>
      <c r="Z392" s="105"/>
      <c r="AA392" s="105"/>
      <c r="AB392" s="105"/>
      <c r="AC392" s="106"/>
      <c r="AD392" s="104"/>
      <c r="AE392" s="105"/>
      <c r="AF392" s="105"/>
      <c r="AG392" s="105"/>
      <c r="AH392" s="105"/>
      <c r="AI392" s="105"/>
      <c r="AJ392" s="105"/>
      <c r="AK392" s="105"/>
      <c r="AL392" s="105"/>
      <c r="AM392" s="105"/>
      <c r="AN392" s="105"/>
      <c r="AO392" s="106"/>
      <c r="AP392" s="104"/>
      <c r="AQ392" s="105"/>
      <c r="AR392" s="105"/>
      <c r="AS392" s="105"/>
      <c r="AT392" s="105"/>
      <c r="AU392" s="105"/>
      <c r="AV392" s="105"/>
      <c r="AW392" s="105"/>
      <c r="AX392" s="105"/>
      <c r="AY392" s="105"/>
      <c r="AZ392" s="105"/>
      <c r="BA392" s="106"/>
      <c r="BB392" s="104"/>
      <c r="BC392" s="105"/>
      <c r="BD392" s="105"/>
      <c r="BE392" s="105"/>
      <c r="BF392" s="105"/>
      <c r="BG392" s="105"/>
      <c r="BH392" s="105"/>
      <c r="BI392" s="105"/>
      <c r="BJ392" s="105"/>
      <c r="BK392" s="105"/>
      <c r="BL392" s="105"/>
      <c r="BM392" s="106"/>
      <c r="BN392" s="104"/>
      <c r="BO392" s="105"/>
      <c r="BP392" s="105"/>
      <c r="BQ392" s="105"/>
      <c r="BR392" s="105"/>
      <c r="BS392" s="105"/>
      <c r="BT392" s="105"/>
      <c r="BU392" s="105"/>
      <c r="BV392" s="105"/>
      <c r="BW392" s="105"/>
      <c r="BX392" s="105"/>
      <c r="BY392" s="106"/>
      <c r="BZ392" s="104"/>
      <c r="CA392" s="105"/>
      <c r="CB392" s="105"/>
      <c r="CC392" s="105"/>
      <c r="CD392" s="105"/>
      <c r="CE392" s="105"/>
      <c r="CF392" s="105"/>
      <c r="CG392" s="105"/>
      <c r="CH392" s="105"/>
      <c r="CI392" s="105"/>
      <c r="CJ392" s="105"/>
      <c r="CK392" s="105"/>
      <c r="CL392" s="104"/>
      <c r="CM392" s="105"/>
      <c r="CN392" s="105"/>
      <c r="CO392" s="105"/>
      <c r="CP392" s="105"/>
      <c r="CQ392" s="105"/>
      <c r="CR392" s="105"/>
      <c r="CS392" s="105"/>
      <c r="CT392" s="105"/>
      <c r="CU392" s="105"/>
      <c r="CV392" s="105"/>
      <c r="CW392" s="106"/>
      <c r="CX392" s="313">
        <v>0</v>
      </c>
      <c r="CY392" s="316">
        <v>0</v>
      </c>
      <c r="CZ392" s="316">
        <v>0</v>
      </c>
      <c r="DA392" s="316">
        <v>0</v>
      </c>
      <c r="DB392" s="316">
        <v>0</v>
      </c>
      <c r="DC392" s="316">
        <v>0</v>
      </c>
      <c r="DD392" s="316">
        <v>0</v>
      </c>
      <c r="DE392" s="316">
        <v>0</v>
      </c>
      <c r="DF392" s="316">
        <v>0</v>
      </c>
      <c r="DG392" s="316">
        <v>0</v>
      </c>
      <c r="DH392" s="316">
        <v>0</v>
      </c>
      <c r="DI392" s="312">
        <v>0</v>
      </c>
      <c r="DJ392" s="104"/>
      <c r="DK392" s="105"/>
      <c r="DL392" s="105"/>
      <c r="DM392" s="105"/>
      <c r="DN392" s="105"/>
      <c r="DO392" s="105"/>
      <c r="DP392" s="105"/>
      <c r="DQ392" s="105"/>
      <c r="DR392" s="105"/>
      <c r="DS392" s="105"/>
      <c r="DT392" s="105"/>
      <c r="DU392" s="106"/>
      <c r="DV392" s="339"/>
      <c r="DW392" s="339"/>
      <c r="DX392" s="339"/>
      <c r="DY392" s="339"/>
      <c r="DZ392" s="339"/>
      <c r="EA392" s="339"/>
      <c r="EB392" s="339"/>
      <c r="EC392" s="339"/>
      <c r="ED392" s="339"/>
      <c r="EE392" s="339"/>
      <c r="EF392" s="339"/>
      <c r="EG392" s="339"/>
      <c r="EH392" s="339"/>
      <c r="EI392" s="337"/>
      <c r="EJ392" s="337"/>
      <c r="EK392" s="337"/>
      <c r="EL392" s="337"/>
      <c r="EM392" s="337"/>
      <c r="EN392" s="337"/>
      <c r="EO392" s="337"/>
      <c r="EP392" s="337"/>
      <c r="EQ392" s="337"/>
      <c r="ER392" s="337"/>
      <c r="ES392" s="337"/>
    </row>
    <row r="393" spans="1:174" s="9" customFormat="1" ht="30">
      <c r="A393" s="139"/>
      <c r="B393" s="139"/>
      <c r="C393" s="139">
        <v>463</v>
      </c>
      <c r="D393" s="139" t="str">
        <f t="shared" si="95"/>
        <v>4630p</v>
      </c>
      <c r="E393" s="140" t="s">
        <v>369</v>
      </c>
      <c r="F393" s="141"/>
      <c r="G393" s="142"/>
      <c r="H393" s="142"/>
      <c r="I393" s="142"/>
      <c r="J393" s="142"/>
      <c r="K393" s="142"/>
      <c r="L393" s="142"/>
      <c r="M393" s="142"/>
      <c r="N393" s="142"/>
      <c r="O393" s="142"/>
      <c r="P393" s="142"/>
      <c r="Q393" s="143"/>
      <c r="R393" s="141"/>
      <c r="S393" s="142"/>
      <c r="T393" s="142"/>
      <c r="U393" s="142"/>
      <c r="V393" s="142"/>
      <c r="W393" s="142"/>
      <c r="X393" s="142"/>
      <c r="Y393" s="142"/>
      <c r="Z393" s="142"/>
      <c r="AA393" s="142"/>
      <c r="AB393" s="142"/>
      <c r="AC393" s="143"/>
      <c r="AD393" s="141"/>
      <c r="AE393" s="142"/>
      <c r="AF393" s="142"/>
      <c r="AG393" s="142"/>
      <c r="AH393" s="142"/>
      <c r="AI393" s="142"/>
      <c r="AJ393" s="142"/>
      <c r="AK393" s="142"/>
      <c r="AL393" s="142"/>
      <c r="AM393" s="142"/>
      <c r="AN393" s="142"/>
      <c r="AO393" s="143"/>
      <c r="AP393" s="141"/>
      <c r="AQ393" s="142"/>
      <c r="AR393" s="142"/>
      <c r="AS393" s="142"/>
      <c r="AT393" s="142"/>
      <c r="AU393" s="142"/>
      <c r="AV393" s="142"/>
      <c r="AW393" s="142"/>
      <c r="AX393" s="142"/>
      <c r="AY393" s="142"/>
      <c r="AZ393" s="142"/>
      <c r="BA393" s="143"/>
      <c r="BB393" s="141"/>
      <c r="BC393" s="142"/>
      <c r="BD393" s="142"/>
      <c r="BE393" s="142"/>
      <c r="BF393" s="142"/>
      <c r="BG393" s="142"/>
      <c r="BH393" s="142"/>
      <c r="BI393" s="142"/>
      <c r="BJ393" s="142"/>
      <c r="BK393" s="142"/>
      <c r="BL393" s="142"/>
      <c r="BM393" s="143"/>
      <c r="BN393" s="141"/>
      <c r="BO393" s="142"/>
      <c r="BP393" s="142"/>
      <c r="BQ393" s="142"/>
      <c r="BR393" s="142"/>
      <c r="BS393" s="142"/>
      <c r="BT393" s="142"/>
      <c r="BU393" s="142"/>
      <c r="BV393" s="142"/>
      <c r="BW393" s="142"/>
      <c r="BX393" s="142"/>
      <c r="BY393" s="143"/>
      <c r="BZ393" s="141"/>
      <c r="CA393" s="142"/>
      <c r="CB393" s="142"/>
      <c r="CC393" s="142"/>
      <c r="CD393" s="142"/>
      <c r="CE393" s="142"/>
      <c r="CF393" s="142"/>
      <c r="CG393" s="142"/>
      <c r="CH393" s="142"/>
      <c r="CI393" s="142"/>
      <c r="CJ393" s="142"/>
      <c r="CK393" s="142"/>
      <c r="CL393" s="141">
        <v>2681427.6666666665</v>
      </c>
      <c r="CM393" s="142">
        <v>2681427.6666666665</v>
      </c>
      <c r="CN393" s="142">
        <v>2681427.6666666665</v>
      </c>
      <c r="CO393" s="142">
        <v>2681427.6666666665</v>
      </c>
      <c r="CP393" s="142">
        <v>2681427.6666666665</v>
      </c>
      <c r="CQ393" s="142">
        <v>2681427.6666666665</v>
      </c>
      <c r="CR393" s="403">
        <v>2681427.6666666665</v>
      </c>
      <c r="CS393" s="403">
        <v>2681427.6666666665</v>
      </c>
      <c r="CT393" s="403">
        <v>2681427.6666666665</v>
      </c>
      <c r="CU393" s="403">
        <v>2681427.6666666665</v>
      </c>
      <c r="CV393" s="403">
        <v>2681427.6666666665</v>
      </c>
      <c r="CW393" s="403">
        <v>2681427.6666666665</v>
      </c>
      <c r="CX393" s="403">
        <v>2778179.9974999996</v>
      </c>
      <c r="CY393" s="403">
        <v>2778179.9974999996</v>
      </c>
      <c r="CZ393" s="403">
        <v>2778179.9974999996</v>
      </c>
      <c r="DA393" s="403">
        <v>2778179.9974999996</v>
      </c>
      <c r="DB393" s="403">
        <v>2778179.9974999996</v>
      </c>
      <c r="DC393" s="403">
        <v>2778179.9974999996</v>
      </c>
      <c r="DD393" s="403">
        <v>2778179.9974999996</v>
      </c>
      <c r="DE393" s="403">
        <v>2778179.9974999996</v>
      </c>
      <c r="DF393" s="403">
        <v>2778179.9974999996</v>
      </c>
      <c r="DG393" s="403">
        <v>2778179.9974999996</v>
      </c>
      <c r="DH393" s="403">
        <v>2778179.9974999996</v>
      </c>
      <c r="DI393" s="403">
        <v>2778179.9974999996</v>
      </c>
      <c r="DJ393" s="403">
        <v>2817590</v>
      </c>
      <c r="DK393" s="403">
        <v>2817590</v>
      </c>
      <c r="DL393" s="403">
        <v>2817590</v>
      </c>
      <c r="DM393" s="403">
        <v>2817590</v>
      </c>
      <c r="DN393" s="403">
        <v>2817590</v>
      </c>
      <c r="DO393" s="403">
        <v>2817590</v>
      </c>
      <c r="DP393" s="403">
        <v>2817590</v>
      </c>
      <c r="DQ393" s="403">
        <v>2817590</v>
      </c>
      <c r="DR393" s="403">
        <v>2817590</v>
      </c>
      <c r="DS393" s="403">
        <v>2817590</v>
      </c>
      <c r="DT393" s="403">
        <v>2817590</v>
      </c>
      <c r="DU393" s="403">
        <v>2817590</v>
      </c>
      <c r="DV393" s="403">
        <v>3281229.6141666663</v>
      </c>
      <c r="DW393" s="403">
        <v>3281229.6141666663</v>
      </c>
      <c r="DX393" s="403">
        <v>3281229.6141666663</v>
      </c>
      <c r="DY393" s="403">
        <v>3281229.6141666663</v>
      </c>
      <c r="DZ393" s="403">
        <v>3281229.6141666663</v>
      </c>
      <c r="EA393" s="403">
        <v>3281229.6141666663</v>
      </c>
      <c r="EB393" s="403">
        <v>3281229.6141666663</v>
      </c>
      <c r="EC393" s="403">
        <v>3281229.6141666663</v>
      </c>
      <c r="ED393" s="403">
        <v>3281229.6141666663</v>
      </c>
      <c r="EE393" s="403">
        <v>3281229.6141666663</v>
      </c>
      <c r="EF393" s="403">
        <v>3281229.6141666663</v>
      </c>
      <c r="EG393" s="403">
        <v>3281229.6141666663</v>
      </c>
      <c r="EH393" s="403">
        <v>2809708.2333333329</v>
      </c>
      <c r="EI393" s="403">
        <v>2809708.2333333329</v>
      </c>
      <c r="EJ393" s="403">
        <v>2809708.2333333329</v>
      </c>
      <c r="EK393" s="403">
        <v>2809708.2333333329</v>
      </c>
      <c r="EL393" s="403">
        <v>2809708.2333333329</v>
      </c>
      <c r="EM393" s="403">
        <v>2809708.2333333329</v>
      </c>
      <c r="EN393" s="403">
        <v>2809708.2333333329</v>
      </c>
      <c r="EO393" s="403">
        <v>2809708.2333333329</v>
      </c>
      <c r="EP393" s="403">
        <v>2809708.2333333329</v>
      </c>
      <c r="EQ393" s="403">
        <v>2809708.2333333329</v>
      </c>
      <c r="ER393" s="403">
        <v>2809708.2333333329</v>
      </c>
      <c r="ES393" s="403">
        <v>2809708.2333333329</v>
      </c>
      <c r="ET393" s="403">
        <v>1807457.9166666667</v>
      </c>
      <c r="EU393" s="403">
        <v>1882457.9166666667</v>
      </c>
      <c r="EV393" s="403">
        <v>1937457.9166666667</v>
      </c>
      <c r="EW393" s="403">
        <v>1912457.9166666667</v>
      </c>
      <c r="EX393" s="403">
        <v>1967457.9166666667</v>
      </c>
      <c r="EY393" s="403">
        <v>1907457.9166666667</v>
      </c>
      <c r="EZ393" s="403">
        <v>3852457.9166666665</v>
      </c>
      <c r="FA393" s="403">
        <v>3337457.9166666665</v>
      </c>
      <c r="FB393" s="403">
        <v>2702457.9166666698</v>
      </c>
      <c r="FC393" s="403">
        <v>2797457.9166666698</v>
      </c>
      <c r="FD393" s="403">
        <v>2792457.9166666698</v>
      </c>
      <c r="FE393" s="403">
        <v>3347457.9166666698</v>
      </c>
      <c r="FF393" s="403">
        <v>1281814.4500000002</v>
      </c>
      <c r="FG393" s="403">
        <v>1266814.4500000002</v>
      </c>
      <c r="FH393" s="403">
        <v>1451704.4</v>
      </c>
      <c r="FI393" s="403">
        <v>1544149.3599999999</v>
      </c>
      <c r="FJ393" s="403">
        <v>1677270.12</v>
      </c>
      <c r="FK393" s="403">
        <v>1669874.52</v>
      </c>
      <c r="FL393" s="403">
        <v>1839973.2600000002</v>
      </c>
      <c r="FM393" s="403">
        <v>1832577.67</v>
      </c>
      <c r="FN393" s="403">
        <v>1610709.73</v>
      </c>
      <c r="FO393" s="403">
        <v>1374050.6099999999</v>
      </c>
      <c r="FP393" s="403">
        <v>1448006.5899999999</v>
      </c>
      <c r="FQ393" s="403">
        <v>1533055.8399999999</v>
      </c>
      <c r="FR393" s="403">
        <v>18530001</v>
      </c>
    </row>
    <row r="394" spans="1:174" s="9" customFormat="1">
      <c r="A394" s="139" t="s">
        <v>96</v>
      </c>
      <c r="B394" s="139">
        <v>47</v>
      </c>
      <c r="C394" s="139"/>
      <c r="D394" s="139" t="str">
        <f t="shared" ref="D394:D397" si="113">+CONCATENATE(D185,"p")</f>
        <v>47p</v>
      </c>
      <c r="E394" s="140" t="s">
        <v>371</v>
      </c>
      <c r="F394" s="141"/>
      <c r="G394" s="142"/>
      <c r="H394" s="142"/>
      <c r="I394" s="142"/>
      <c r="J394" s="142"/>
      <c r="K394" s="142"/>
      <c r="L394" s="142"/>
      <c r="M394" s="142"/>
      <c r="N394" s="142"/>
      <c r="O394" s="142"/>
      <c r="P394" s="142"/>
      <c r="Q394" s="143"/>
      <c r="R394" s="141"/>
      <c r="S394" s="142"/>
      <c r="T394" s="142"/>
      <c r="U394" s="142"/>
      <c r="V394" s="142"/>
      <c r="W394" s="142"/>
      <c r="X394" s="142"/>
      <c r="Y394" s="142"/>
      <c r="Z394" s="142"/>
      <c r="AA394" s="142"/>
      <c r="AB394" s="142"/>
      <c r="AC394" s="143"/>
      <c r="AD394" s="141"/>
      <c r="AE394" s="142"/>
      <c r="AF394" s="142"/>
      <c r="AG394" s="142"/>
      <c r="AH394" s="142"/>
      <c r="AI394" s="142"/>
      <c r="AJ394" s="142"/>
      <c r="AK394" s="142"/>
      <c r="AL394" s="142"/>
      <c r="AM394" s="142"/>
      <c r="AN394" s="142"/>
      <c r="AO394" s="143"/>
      <c r="AP394" s="141"/>
      <c r="AQ394" s="142"/>
      <c r="AR394" s="142"/>
      <c r="AS394" s="142"/>
      <c r="AT394" s="142"/>
      <c r="AU394" s="142"/>
      <c r="AV394" s="142"/>
      <c r="AW394" s="142"/>
      <c r="AX394" s="142"/>
      <c r="AY394" s="142"/>
      <c r="AZ394" s="142"/>
      <c r="BA394" s="143"/>
      <c r="BB394" s="141"/>
      <c r="BC394" s="142"/>
      <c r="BD394" s="142"/>
      <c r="BE394" s="142"/>
      <c r="BF394" s="142"/>
      <c r="BG394" s="142"/>
      <c r="BH394" s="142"/>
      <c r="BI394" s="142"/>
      <c r="BJ394" s="142"/>
      <c r="BK394" s="142"/>
      <c r="BL394" s="142"/>
      <c r="BM394" s="143"/>
      <c r="BN394" s="141"/>
      <c r="BO394" s="142"/>
      <c r="BP394" s="142"/>
      <c r="BQ394" s="142"/>
      <c r="BR394" s="142"/>
      <c r="BS394" s="142"/>
      <c r="BT394" s="142"/>
      <c r="BU394" s="142"/>
      <c r="BV394" s="142"/>
      <c r="BW394" s="142"/>
      <c r="BX394" s="142"/>
      <c r="BY394" s="143"/>
      <c r="BZ394" s="141"/>
      <c r="CA394" s="142"/>
      <c r="CB394" s="142"/>
      <c r="CC394" s="142"/>
      <c r="CD394" s="142"/>
      <c r="CE394" s="142"/>
      <c r="CF394" s="142"/>
      <c r="CG394" s="142"/>
      <c r="CH394" s="142"/>
      <c r="CI394" s="142"/>
      <c r="CJ394" s="142"/>
      <c r="CK394" s="142"/>
      <c r="CL394" s="141">
        <f t="shared" ref="CL394:CX394" si="114">+SUM(CL395:CL397)</f>
        <v>613005.79833333334</v>
      </c>
      <c r="CM394" s="142">
        <f t="shared" si="114"/>
        <v>613005.79833333334</v>
      </c>
      <c r="CN394" s="142">
        <f t="shared" si="114"/>
        <v>613005.79833333334</v>
      </c>
      <c r="CO394" s="142">
        <f t="shared" si="114"/>
        <v>613005.79833333334</v>
      </c>
      <c r="CP394" s="142">
        <f t="shared" si="114"/>
        <v>613005.79833333334</v>
      </c>
      <c r="CQ394" s="142">
        <f t="shared" si="114"/>
        <v>613005.79833333334</v>
      </c>
      <c r="CR394" s="142">
        <f t="shared" si="114"/>
        <v>613005.79833333334</v>
      </c>
      <c r="CS394" s="142">
        <f t="shared" si="114"/>
        <v>613005.79833333334</v>
      </c>
      <c r="CT394" s="142">
        <f t="shared" si="114"/>
        <v>613005.79833333334</v>
      </c>
      <c r="CU394" s="142">
        <f t="shared" si="114"/>
        <v>613005.79833333334</v>
      </c>
      <c r="CV394" s="142">
        <f t="shared" si="114"/>
        <v>613005.79833333334</v>
      </c>
      <c r="CW394" s="143">
        <f t="shared" si="114"/>
        <v>613005.79833333334</v>
      </c>
      <c r="CX394" s="314">
        <f t="shared" si="114"/>
        <v>737887.48083333333</v>
      </c>
      <c r="CY394" s="317">
        <f t="shared" ref="CY394:DI394" si="115">+SUM(CY395:CY397)</f>
        <v>737887.48083333333</v>
      </c>
      <c r="CZ394" s="317">
        <f t="shared" si="115"/>
        <v>737887.48083333333</v>
      </c>
      <c r="DA394" s="317">
        <f t="shared" si="115"/>
        <v>737887.48083333333</v>
      </c>
      <c r="DB394" s="317">
        <f t="shared" si="115"/>
        <v>737887.48083333333</v>
      </c>
      <c r="DC394" s="317">
        <f t="shared" si="115"/>
        <v>737887.48083333333</v>
      </c>
      <c r="DD394" s="317">
        <f t="shared" si="115"/>
        <v>737887.48083333333</v>
      </c>
      <c r="DE394" s="317">
        <f t="shared" si="115"/>
        <v>737887.48083333333</v>
      </c>
      <c r="DF394" s="317">
        <f t="shared" si="115"/>
        <v>737887.48083333333</v>
      </c>
      <c r="DG394" s="317">
        <f t="shared" si="115"/>
        <v>737887.48083333333</v>
      </c>
      <c r="DH394" s="317">
        <f t="shared" si="115"/>
        <v>737887.48083333333</v>
      </c>
      <c r="DI394" s="315">
        <f t="shared" si="115"/>
        <v>737887.48083333333</v>
      </c>
      <c r="DJ394" s="141">
        <f>+SUM(DJ395:DJ397)</f>
        <v>1087930.2858333334</v>
      </c>
      <c r="DK394" s="142">
        <f t="shared" ref="DK394:DU394" si="116">+SUM(DK395:DK397)</f>
        <v>1087930.2858333334</v>
      </c>
      <c r="DL394" s="142">
        <f t="shared" si="116"/>
        <v>1087930.2858333334</v>
      </c>
      <c r="DM394" s="142">
        <f t="shared" si="116"/>
        <v>1087930.2858333334</v>
      </c>
      <c r="DN394" s="142">
        <f t="shared" si="116"/>
        <v>1087930.2858333334</v>
      </c>
      <c r="DO394" s="142">
        <f t="shared" si="116"/>
        <v>1087930.2858333334</v>
      </c>
      <c r="DP394" s="142">
        <f t="shared" si="116"/>
        <v>1087930.2858333334</v>
      </c>
      <c r="DQ394" s="142">
        <f t="shared" si="116"/>
        <v>1087930.2858333334</v>
      </c>
      <c r="DR394" s="142">
        <f t="shared" si="116"/>
        <v>1087930.2858333334</v>
      </c>
      <c r="DS394" s="142">
        <f t="shared" si="116"/>
        <v>1087930.2858333334</v>
      </c>
      <c r="DT394" s="142">
        <f t="shared" si="116"/>
        <v>1087930.2858333334</v>
      </c>
      <c r="DU394" s="143">
        <f t="shared" si="116"/>
        <v>1087930.2858333334</v>
      </c>
      <c r="DV394" s="340">
        <v>1202439.8216666665</v>
      </c>
      <c r="DW394" s="340">
        <v>1202439.8216666665</v>
      </c>
      <c r="DX394" s="340">
        <v>1202439.8216666665</v>
      </c>
      <c r="DY394" s="340">
        <v>1202439.8216666665</v>
      </c>
      <c r="DZ394" s="340">
        <v>1202439.8216666665</v>
      </c>
      <c r="EA394" s="340">
        <v>1202439.8216666665</v>
      </c>
      <c r="EB394" s="340">
        <v>1202439.8216666665</v>
      </c>
      <c r="EC394" s="340">
        <v>1202439.8216666665</v>
      </c>
      <c r="ED394" s="340">
        <v>1202439.8216666665</v>
      </c>
      <c r="EE394" s="340">
        <v>1202439.8216666665</v>
      </c>
      <c r="EF394" s="340">
        <v>1202439.8216666665</v>
      </c>
      <c r="EG394" s="340">
        <v>1202439.8216666665</v>
      </c>
      <c r="EH394" s="340">
        <v>1191556.1566666667</v>
      </c>
      <c r="EI394" s="340">
        <v>1191556.1566666667</v>
      </c>
      <c r="EJ394" s="340">
        <v>1191556.1566666667</v>
      </c>
      <c r="EK394" s="340">
        <v>1191556.1566666667</v>
      </c>
      <c r="EL394" s="340">
        <v>1191556.1566666667</v>
      </c>
      <c r="EM394" s="340">
        <v>1191556.1566666667</v>
      </c>
      <c r="EN394" s="340">
        <v>1191556.1566666667</v>
      </c>
      <c r="EO394" s="340">
        <v>1191556.1566666667</v>
      </c>
      <c r="EP394" s="340">
        <v>1191556.1566666667</v>
      </c>
      <c r="EQ394" s="340">
        <v>1191556.1566666667</v>
      </c>
      <c r="ER394" s="340">
        <v>1191556.1566666667</v>
      </c>
      <c r="ES394" s="340">
        <v>1191556.1566666667</v>
      </c>
      <c r="ET394" s="403">
        <v>830846.24800000002</v>
      </c>
      <c r="EU394" s="403">
        <v>830846.24800000002</v>
      </c>
      <c r="EV394" s="403">
        <v>830846.24800000002</v>
      </c>
      <c r="EW394" s="403">
        <v>949846.13199999998</v>
      </c>
      <c r="EX394" s="403">
        <v>1306845.784</v>
      </c>
      <c r="EY394" s="403">
        <v>830846.24800000002</v>
      </c>
      <c r="EZ394" s="403">
        <v>1246269.3720000002</v>
      </c>
      <c r="FA394" s="403">
        <v>1246269.3720000002</v>
      </c>
      <c r="FB394" s="403">
        <v>5393218.1470000008</v>
      </c>
      <c r="FC394" s="403">
        <v>5393218.1470000008</v>
      </c>
      <c r="FD394" s="403">
        <v>5393218.1470000008</v>
      </c>
      <c r="FE394" s="403">
        <v>5393218.1470000008</v>
      </c>
      <c r="FF394" s="403">
        <v>1650583.3333333333</v>
      </c>
      <c r="FG394" s="403">
        <v>1843583.3333333333</v>
      </c>
      <c r="FH394" s="403">
        <v>1650583.3333333333</v>
      </c>
      <c r="FI394" s="403">
        <v>1650583.3333333333</v>
      </c>
      <c r="FJ394" s="403">
        <v>1650583.3333333333</v>
      </c>
      <c r="FK394" s="403">
        <v>1650583.3333333333</v>
      </c>
      <c r="FL394" s="403">
        <v>1650583.3333333333</v>
      </c>
      <c r="FM394" s="403">
        <v>1650583.3333333333</v>
      </c>
      <c r="FN394" s="403">
        <v>1650583.3333333333</v>
      </c>
      <c r="FO394" s="403">
        <v>1650583.3333333333</v>
      </c>
      <c r="FP394" s="403">
        <v>1650583.3333333333</v>
      </c>
      <c r="FQ394" s="403">
        <v>1650583.3333333333</v>
      </c>
      <c r="FR394" s="403">
        <v>20000000</v>
      </c>
    </row>
    <row r="395" spans="1:174">
      <c r="A395" s="74" t="s">
        <v>96</v>
      </c>
      <c r="B395" s="74" t="s">
        <v>96</v>
      </c>
      <c r="C395" s="74">
        <v>471</v>
      </c>
      <c r="D395" s="74" t="str">
        <f t="shared" si="113"/>
        <v>4710p</v>
      </c>
      <c r="E395" s="78" t="s">
        <v>373</v>
      </c>
      <c r="F395" s="104"/>
      <c r="G395" s="105"/>
      <c r="H395" s="105"/>
      <c r="I395" s="105"/>
      <c r="J395" s="105"/>
      <c r="K395" s="105"/>
      <c r="L395" s="105"/>
      <c r="M395" s="105"/>
      <c r="N395" s="105"/>
      <c r="O395" s="105"/>
      <c r="P395" s="105"/>
      <c r="Q395" s="106"/>
      <c r="R395" s="104"/>
      <c r="S395" s="105"/>
      <c r="T395" s="105"/>
      <c r="U395" s="105"/>
      <c r="V395" s="105"/>
      <c r="W395" s="105"/>
      <c r="X395" s="105"/>
      <c r="Y395" s="105"/>
      <c r="Z395" s="105"/>
      <c r="AA395" s="105"/>
      <c r="AB395" s="105"/>
      <c r="AC395" s="106"/>
      <c r="AD395" s="104"/>
      <c r="AE395" s="105"/>
      <c r="AF395" s="105"/>
      <c r="AG395" s="105"/>
      <c r="AH395" s="105"/>
      <c r="AI395" s="105"/>
      <c r="AJ395" s="105"/>
      <c r="AK395" s="105"/>
      <c r="AL395" s="105"/>
      <c r="AM395" s="105"/>
      <c r="AN395" s="105"/>
      <c r="AO395" s="106"/>
      <c r="AP395" s="104"/>
      <c r="AQ395" s="105"/>
      <c r="AR395" s="105"/>
      <c r="AS395" s="105"/>
      <c r="AT395" s="105"/>
      <c r="AU395" s="105"/>
      <c r="AV395" s="105"/>
      <c r="AW395" s="105"/>
      <c r="AX395" s="105"/>
      <c r="AY395" s="105"/>
      <c r="AZ395" s="105"/>
      <c r="BA395" s="106"/>
      <c r="BB395" s="104"/>
      <c r="BC395" s="105"/>
      <c r="BD395" s="105"/>
      <c r="BE395" s="105"/>
      <c r="BF395" s="105"/>
      <c r="BG395" s="105"/>
      <c r="BH395" s="105"/>
      <c r="BI395" s="105"/>
      <c r="BJ395" s="105"/>
      <c r="BK395" s="105"/>
      <c r="BL395" s="105"/>
      <c r="BM395" s="106"/>
      <c r="BN395" s="104"/>
      <c r="BO395" s="105"/>
      <c r="BP395" s="105"/>
      <c r="BQ395" s="105"/>
      <c r="BR395" s="105"/>
      <c r="BS395" s="105"/>
      <c r="BT395" s="105"/>
      <c r="BU395" s="105"/>
      <c r="BV395" s="105"/>
      <c r="BW395" s="105"/>
      <c r="BX395" s="105"/>
      <c r="BY395" s="106"/>
      <c r="BZ395" s="104"/>
      <c r="CA395" s="105"/>
      <c r="CB395" s="105"/>
      <c r="CC395" s="105"/>
      <c r="CD395" s="105"/>
      <c r="CE395" s="105"/>
      <c r="CF395" s="105"/>
      <c r="CG395" s="105"/>
      <c r="CH395" s="105"/>
      <c r="CI395" s="105"/>
      <c r="CJ395" s="105"/>
      <c r="CK395" s="105"/>
      <c r="CL395" s="104">
        <v>579172.46499999997</v>
      </c>
      <c r="CM395" s="105">
        <v>579172.46499999997</v>
      </c>
      <c r="CN395" s="105">
        <v>579172.46499999997</v>
      </c>
      <c r="CO395" s="105">
        <v>579172.46499999997</v>
      </c>
      <c r="CP395" s="105">
        <v>579172.46499999997</v>
      </c>
      <c r="CQ395" s="105">
        <v>579172.46499999997</v>
      </c>
      <c r="CR395" s="105">
        <v>579172.46499999997</v>
      </c>
      <c r="CS395" s="105">
        <v>579172.46499999997</v>
      </c>
      <c r="CT395" s="105">
        <v>579172.46499999997</v>
      </c>
      <c r="CU395" s="105">
        <v>579172.46499999997</v>
      </c>
      <c r="CV395" s="105">
        <v>579172.46499999997</v>
      </c>
      <c r="CW395" s="106">
        <v>579172.46499999997</v>
      </c>
      <c r="CX395" s="313">
        <v>737887.48083333333</v>
      </c>
      <c r="CY395" s="316">
        <v>737887.48083333333</v>
      </c>
      <c r="CZ395" s="316">
        <v>737887.48083333333</v>
      </c>
      <c r="DA395" s="316">
        <v>737887.48083333333</v>
      </c>
      <c r="DB395" s="316">
        <v>737887.48083333333</v>
      </c>
      <c r="DC395" s="316">
        <v>737887.48083333333</v>
      </c>
      <c r="DD395" s="316">
        <v>737887.48083333333</v>
      </c>
      <c r="DE395" s="316">
        <v>737887.48083333333</v>
      </c>
      <c r="DF395" s="316">
        <v>737887.48083333333</v>
      </c>
      <c r="DG395" s="316">
        <v>737887.48083333333</v>
      </c>
      <c r="DH395" s="316">
        <v>737887.48083333333</v>
      </c>
      <c r="DI395" s="312">
        <v>737887.48083333333</v>
      </c>
      <c r="DJ395" s="104">
        <v>1087930.2858333334</v>
      </c>
      <c r="DK395" s="105">
        <v>1087930.2858333334</v>
      </c>
      <c r="DL395" s="105">
        <v>1087930.2858333334</v>
      </c>
      <c r="DM395" s="105">
        <v>1087930.2858333334</v>
      </c>
      <c r="DN395" s="105">
        <v>1087930.2858333334</v>
      </c>
      <c r="DO395" s="105">
        <v>1087930.2858333334</v>
      </c>
      <c r="DP395" s="105">
        <v>1087930.2858333334</v>
      </c>
      <c r="DQ395" s="105">
        <v>1087930.2858333334</v>
      </c>
      <c r="DR395" s="105">
        <v>1087930.2858333334</v>
      </c>
      <c r="DS395" s="105">
        <v>1087930.2858333334</v>
      </c>
      <c r="DT395" s="105">
        <v>1087930.2858333334</v>
      </c>
      <c r="DU395" s="106">
        <v>1087930.2858333334</v>
      </c>
      <c r="DV395" s="339"/>
      <c r="DW395" s="339"/>
      <c r="DX395" s="339"/>
      <c r="DY395" s="339"/>
      <c r="DZ395" s="339"/>
      <c r="EA395" s="339"/>
      <c r="EB395" s="339"/>
      <c r="EC395" s="339"/>
      <c r="ED395" s="339"/>
      <c r="EE395" s="339"/>
      <c r="EF395" s="339"/>
      <c r="EG395" s="339"/>
      <c r="EH395" s="339"/>
      <c r="EI395" s="337"/>
      <c r="EJ395" s="337"/>
      <c r="EK395" s="337"/>
      <c r="EL395" s="337"/>
      <c r="EM395" s="337"/>
      <c r="EN395" s="337"/>
      <c r="EO395" s="337"/>
      <c r="EP395" s="337"/>
      <c r="EQ395" s="337"/>
      <c r="ER395" s="337"/>
      <c r="ES395" s="337"/>
      <c r="ET395" s="403">
        <v>830846.24800000002</v>
      </c>
      <c r="EU395" s="403">
        <v>830846.24800000002</v>
      </c>
      <c r="EV395" s="403">
        <v>830846.24800000002</v>
      </c>
      <c r="EW395" s="403">
        <v>830846.24800000002</v>
      </c>
      <c r="EX395" s="403">
        <v>830846.24800000002</v>
      </c>
      <c r="EY395" s="403">
        <v>830846.24800000002</v>
      </c>
      <c r="EZ395" s="403">
        <v>1246269.3720000002</v>
      </c>
      <c r="FA395" s="403">
        <v>1246269.3720000002</v>
      </c>
      <c r="FB395" s="403">
        <v>2223304.53675</v>
      </c>
      <c r="FC395" s="403">
        <v>3116522.6837499999</v>
      </c>
      <c r="FD395" s="403">
        <v>8116522.6837499999</v>
      </c>
      <c r="FE395" s="403">
        <v>8116522.6837499999</v>
      </c>
      <c r="FF395" s="446">
        <v>1650583.3333333333</v>
      </c>
      <c r="FG395" s="446">
        <v>1843583.3333333333</v>
      </c>
      <c r="FH395" s="446">
        <v>1650583.3333333333</v>
      </c>
      <c r="FI395" s="446">
        <v>1650583.3333333333</v>
      </c>
      <c r="FJ395" s="446">
        <v>1650583.3333333333</v>
      </c>
      <c r="FK395" s="446">
        <v>1650583.3333333333</v>
      </c>
      <c r="FL395" s="446">
        <v>1650583.3333333333</v>
      </c>
      <c r="FM395" s="446">
        <v>1650583.3333333333</v>
      </c>
      <c r="FN395" s="446">
        <v>1650583.3333333333</v>
      </c>
      <c r="FO395" s="446">
        <v>1650583.3333333333</v>
      </c>
      <c r="FP395" s="446">
        <v>1650583.3333333333</v>
      </c>
      <c r="FQ395" s="446">
        <v>1650583.3333333333</v>
      </c>
      <c r="FR395" s="446">
        <v>20000000</v>
      </c>
    </row>
    <row r="396" spans="1:174">
      <c r="C396" s="74">
        <v>472</v>
      </c>
      <c r="D396" s="74" t="str">
        <f t="shared" si="113"/>
        <v>4720p</v>
      </c>
      <c r="E396" s="78" t="s">
        <v>375</v>
      </c>
      <c r="F396" s="104"/>
      <c r="G396" s="105"/>
      <c r="H396" s="105"/>
      <c r="I396" s="105"/>
      <c r="J396" s="105"/>
      <c r="K396" s="105"/>
      <c r="L396" s="105"/>
      <c r="M396" s="105"/>
      <c r="N396" s="105"/>
      <c r="O396" s="105"/>
      <c r="P396" s="105"/>
      <c r="Q396" s="106"/>
      <c r="R396" s="104"/>
      <c r="S396" s="105"/>
      <c r="T396" s="105"/>
      <c r="U396" s="105"/>
      <c r="V396" s="105"/>
      <c r="W396" s="105"/>
      <c r="X396" s="105"/>
      <c r="Y396" s="105"/>
      <c r="Z396" s="105"/>
      <c r="AA396" s="105"/>
      <c r="AB396" s="105"/>
      <c r="AC396" s="106"/>
      <c r="AD396" s="104"/>
      <c r="AE396" s="105"/>
      <c r="AF396" s="105"/>
      <c r="AG396" s="105"/>
      <c r="AH396" s="105"/>
      <c r="AI396" s="105"/>
      <c r="AJ396" s="105"/>
      <c r="AK396" s="105"/>
      <c r="AL396" s="105"/>
      <c r="AM396" s="105"/>
      <c r="AN396" s="105"/>
      <c r="AO396" s="106"/>
      <c r="AP396" s="104"/>
      <c r="AQ396" s="105"/>
      <c r="AR396" s="105"/>
      <c r="AS396" s="105"/>
      <c r="AT396" s="105"/>
      <c r="AU396" s="105"/>
      <c r="AV396" s="105"/>
      <c r="AW396" s="105"/>
      <c r="AX396" s="105"/>
      <c r="AY396" s="105"/>
      <c r="AZ396" s="105"/>
      <c r="BA396" s="106"/>
      <c r="BB396" s="104"/>
      <c r="BC396" s="105"/>
      <c r="BD396" s="105"/>
      <c r="BE396" s="105"/>
      <c r="BF396" s="105"/>
      <c r="BG396" s="105"/>
      <c r="BH396" s="105"/>
      <c r="BI396" s="105"/>
      <c r="BJ396" s="105"/>
      <c r="BK396" s="105"/>
      <c r="BL396" s="105"/>
      <c r="BM396" s="106"/>
      <c r="BN396" s="104"/>
      <c r="BO396" s="105"/>
      <c r="BP396" s="105"/>
      <c r="BQ396" s="105"/>
      <c r="BR396" s="105"/>
      <c r="BS396" s="105"/>
      <c r="BT396" s="105"/>
      <c r="BU396" s="105"/>
      <c r="BV396" s="105"/>
      <c r="BW396" s="105"/>
      <c r="BX396" s="105"/>
      <c r="BY396" s="106"/>
      <c r="BZ396" s="104"/>
      <c r="CA396" s="105"/>
      <c r="CB396" s="105"/>
      <c r="CC396" s="105"/>
      <c r="CD396" s="105"/>
      <c r="CE396" s="105"/>
      <c r="CF396" s="105"/>
      <c r="CG396" s="105"/>
      <c r="CH396" s="105"/>
      <c r="CI396" s="105"/>
      <c r="CJ396" s="105"/>
      <c r="CK396" s="105"/>
      <c r="CL396" s="104">
        <v>33833.333333333336</v>
      </c>
      <c r="CM396" s="105">
        <v>33833.333333333336</v>
      </c>
      <c r="CN396" s="105">
        <v>33833.333333333336</v>
      </c>
      <c r="CO396" s="105">
        <v>33833.333333333336</v>
      </c>
      <c r="CP396" s="105">
        <v>33833.333333333336</v>
      </c>
      <c r="CQ396" s="105">
        <v>33833.333333333336</v>
      </c>
      <c r="CR396" s="105">
        <v>33833.333333333336</v>
      </c>
      <c r="CS396" s="105">
        <v>33833.333333333336</v>
      </c>
      <c r="CT396" s="105">
        <v>33833.333333333336</v>
      </c>
      <c r="CU396" s="105">
        <v>33833.333333333336</v>
      </c>
      <c r="CV396" s="105">
        <v>33833.333333333336</v>
      </c>
      <c r="CW396" s="106">
        <v>33833.333333333336</v>
      </c>
      <c r="CX396" s="313">
        <v>0</v>
      </c>
      <c r="CY396" s="316">
        <v>0</v>
      </c>
      <c r="CZ396" s="316">
        <v>0</v>
      </c>
      <c r="DA396" s="316">
        <v>0</v>
      </c>
      <c r="DB396" s="316">
        <v>0</v>
      </c>
      <c r="DC396" s="316">
        <v>0</v>
      </c>
      <c r="DD396" s="316">
        <v>0</v>
      </c>
      <c r="DE396" s="316">
        <v>0</v>
      </c>
      <c r="DF396" s="316">
        <v>0</v>
      </c>
      <c r="DG396" s="316">
        <v>0</v>
      </c>
      <c r="DH396" s="316">
        <v>0</v>
      </c>
      <c r="DI396" s="312">
        <v>0</v>
      </c>
      <c r="DJ396" s="104">
        <v>0</v>
      </c>
      <c r="DK396" s="105">
        <v>0</v>
      </c>
      <c r="DL396" s="105">
        <v>0</v>
      </c>
      <c r="DM396" s="105">
        <v>0</v>
      </c>
      <c r="DN396" s="105">
        <v>0</v>
      </c>
      <c r="DO396" s="105">
        <v>0</v>
      </c>
      <c r="DP396" s="105">
        <v>0</v>
      </c>
      <c r="DQ396" s="105">
        <v>0</v>
      </c>
      <c r="DR396" s="105">
        <v>0</v>
      </c>
      <c r="DS396" s="105">
        <v>0</v>
      </c>
      <c r="DT396" s="105">
        <v>0</v>
      </c>
      <c r="DU396" s="106">
        <v>0</v>
      </c>
      <c r="DV396" s="339"/>
      <c r="DW396" s="339"/>
      <c r="DX396" s="339"/>
      <c r="DY396" s="339"/>
      <c r="DZ396" s="339"/>
      <c r="EA396" s="339"/>
      <c r="EB396" s="339"/>
      <c r="EC396" s="339"/>
      <c r="ED396" s="339"/>
      <c r="EE396" s="339"/>
      <c r="EF396" s="339"/>
      <c r="EG396" s="339"/>
      <c r="EH396" s="339"/>
      <c r="EI396" s="337"/>
      <c r="EJ396" s="337"/>
      <c r="EK396" s="337"/>
      <c r="EL396" s="337"/>
      <c r="EM396" s="337"/>
      <c r="EN396" s="337"/>
      <c r="EO396" s="337"/>
      <c r="EP396" s="337"/>
      <c r="EQ396" s="337"/>
      <c r="ER396" s="337"/>
      <c r="ES396" s="337"/>
      <c r="ET396" s="403">
        <v>0</v>
      </c>
      <c r="EU396" s="403">
        <v>0</v>
      </c>
      <c r="EV396" s="403">
        <v>0</v>
      </c>
      <c r="EW396" s="403">
        <v>118999.88400000001</v>
      </c>
      <c r="EX396" s="403">
        <v>475999.53600000002</v>
      </c>
      <c r="EY396" s="403">
        <v>0</v>
      </c>
      <c r="EZ396" s="403">
        <v>0</v>
      </c>
      <c r="FA396" s="403">
        <v>0</v>
      </c>
      <c r="FB396" s="403">
        <v>0</v>
      </c>
      <c r="FC396" s="403">
        <v>0</v>
      </c>
      <c r="FD396" s="403">
        <v>0</v>
      </c>
      <c r="FE396" s="403">
        <v>0</v>
      </c>
      <c r="FF396" s="446"/>
    </row>
    <row r="397" spans="1:174">
      <c r="C397" s="74">
        <v>473</v>
      </c>
      <c r="D397" s="74" t="str">
        <f t="shared" si="113"/>
        <v>4730p</v>
      </c>
      <c r="E397" s="78" t="s">
        <v>377</v>
      </c>
      <c r="F397" s="104"/>
      <c r="G397" s="105"/>
      <c r="H397" s="105"/>
      <c r="I397" s="105"/>
      <c r="J397" s="105"/>
      <c r="K397" s="105"/>
      <c r="L397" s="105"/>
      <c r="M397" s="105"/>
      <c r="N397" s="105"/>
      <c r="O397" s="105"/>
      <c r="P397" s="105"/>
      <c r="Q397" s="106"/>
      <c r="R397" s="104"/>
      <c r="S397" s="105"/>
      <c r="T397" s="105"/>
      <c r="U397" s="105"/>
      <c r="V397" s="105"/>
      <c r="W397" s="105"/>
      <c r="X397" s="105"/>
      <c r="Y397" s="105"/>
      <c r="Z397" s="105"/>
      <c r="AA397" s="105"/>
      <c r="AB397" s="105"/>
      <c r="AC397" s="106"/>
      <c r="AD397" s="104"/>
      <c r="AE397" s="105"/>
      <c r="AF397" s="105"/>
      <c r="AG397" s="105"/>
      <c r="AH397" s="105"/>
      <c r="AI397" s="105"/>
      <c r="AJ397" s="105"/>
      <c r="AK397" s="105"/>
      <c r="AL397" s="105"/>
      <c r="AM397" s="105"/>
      <c r="AN397" s="105"/>
      <c r="AO397" s="106"/>
      <c r="AP397" s="104"/>
      <c r="AQ397" s="105"/>
      <c r="AR397" s="105"/>
      <c r="AS397" s="105"/>
      <c r="AT397" s="105"/>
      <c r="AU397" s="105"/>
      <c r="AV397" s="105"/>
      <c r="AW397" s="105"/>
      <c r="AX397" s="105"/>
      <c r="AY397" s="105"/>
      <c r="AZ397" s="105"/>
      <c r="BA397" s="106"/>
      <c r="BB397" s="104"/>
      <c r="BC397" s="105"/>
      <c r="BD397" s="105"/>
      <c r="BE397" s="105"/>
      <c r="BF397" s="105"/>
      <c r="BG397" s="105"/>
      <c r="BH397" s="105"/>
      <c r="BI397" s="105"/>
      <c r="BJ397" s="105"/>
      <c r="BK397" s="105"/>
      <c r="BL397" s="105"/>
      <c r="BM397" s="106"/>
      <c r="BN397" s="104"/>
      <c r="BO397" s="105"/>
      <c r="BP397" s="105"/>
      <c r="BQ397" s="105"/>
      <c r="BR397" s="105"/>
      <c r="BS397" s="105"/>
      <c r="BT397" s="105"/>
      <c r="BU397" s="105"/>
      <c r="BV397" s="105"/>
      <c r="BW397" s="105"/>
      <c r="BX397" s="105"/>
      <c r="BY397" s="106"/>
      <c r="BZ397" s="104"/>
      <c r="CA397" s="105"/>
      <c r="CB397" s="105"/>
      <c r="CC397" s="105"/>
      <c r="CD397" s="105"/>
      <c r="CE397" s="105"/>
      <c r="CF397" s="105"/>
      <c r="CG397" s="105"/>
      <c r="CH397" s="105"/>
      <c r="CI397" s="105"/>
      <c r="CJ397" s="105"/>
      <c r="CK397" s="105"/>
      <c r="CL397" s="104"/>
      <c r="CM397" s="105"/>
      <c r="CN397" s="105"/>
      <c r="CO397" s="105"/>
      <c r="CP397" s="105"/>
      <c r="CQ397" s="105"/>
      <c r="CR397" s="105"/>
      <c r="CS397" s="105"/>
      <c r="CT397" s="105"/>
      <c r="CU397" s="105"/>
      <c r="CV397" s="105"/>
      <c r="CW397" s="106"/>
      <c r="CX397" s="313">
        <v>0</v>
      </c>
      <c r="CY397" s="316">
        <v>0</v>
      </c>
      <c r="CZ397" s="316">
        <v>0</v>
      </c>
      <c r="DA397" s="316">
        <v>0</v>
      </c>
      <c r="DB397" s="316">
        <v>0</v>
      </c>
      <c r="DC397" s="316">
        <v>0</v>
      </c>
      <c r="DD397" s="316">
        <v>0</v>
      </c>
      <c r="DE397" s="316">
        <v>0</v>
      </c>
      <c r="DF397" s="316">
        <v>0</v>
      </c>
      <c r="DG397" s="316">
        <v>0</v>
      </c>
      <c r="DH397" s="316">
        <v>0</v>
      </c>
      <c r="DI397" s="312">
        <v>0</v>
      </c>
      <c r="DJ397" s="104">
        <v>0</v>
      </c>
      <c r="DK397" s="105">
        <v>0</v>
      </c>
      <c r="DL397" s="105">
        <v>0</v>
      </c>
      <c r="DM397" s="105">
        <v>0</v>
      </c>
      <c r="DN397" s="105">
        <v>0</v>
      </c>
      <c r="DO397" s="105">
        <v>0</v>
      </c>
      <c r="DP397" s="105">
        <v>0</v>
      </c>
      <c r="DQ397" s="105">
        <v>0</v>
      </c>
      <c r="DR397" s="105">
        <v>0</v>
      </c>
      <c r="DS397" s="105">
        <v>0</v>
      </c>
      <c r="DT397" s="105">
        <v>0</v>
      </c>
      <c r="DU397" s="106">
        <v>0</v>
      </c>
      <c r="DV397" s="339"/>
      <c r="DW397" s="339"/>
      <c r="DX397" s="339"/>
      <c r="DY397" s="339"/>
      <c r="DZ397" s="339"/>
      <c r="EA397" s="339"/>
      <c r="EB397" s="339"/>
      <c r="EC397" s="339"/>
      <c r="ED397" s="339"/>
      <c r="EE397" s="339"/>
      <c r="EF397" s="339"/>
      <c r="EG397" s="339"/>
      <c r="EH397" s="339"/>
      <c r="EI397" s="337"/>
      <c r="EJ397" s="337"/>
      <c r="EK397" s="337"/>
      <c r="EL397" s="337"/>
      <c r="EM397" s="337"/>
      <c r="EN397" s="337"/>
      <c r="EO397" s="337"/>
      <c r="EP397" s="337"/>
      <c r="EQ397" s="337"/>
      <c r="ER397" s="337"/>
      <c r="ES397" s="337"/>
    </row>
    <row r="398" spans="1:174">
      <c r="D398" s="74">
        <v>1005</v>
      </c>
      <c r="E398" s="78" t="s">
        <v>699</v>
      </c>
      <c r="F398" s="104"/>
      <c r="G398" s="105"/>
      <c r="H398" s="105"/>
      <c r="I398" s="105"/>
      <c r="J398" s="105"/>
      <c r="K398" s="105"/>
      <c r="L398" s="105"/>
      <c r="M398" s="105"/>
      <c r="N398" s="105"/>
      <c r="O398" s="105"/>
      <c r="P398" s="105"/>
      <c r="Q398" s="106"/>
      <c r="R398" s="104"/>
      <c r="S398" s="105"/>
      <c r="T398" s="105"/>
      <c r="U398" s="105"/>
      <c r="V398" s="105"/>
      <c r="W398" s="105"/>
      <c r="X398" s="105"/>
      <c r="Y398" s="105"/>
      <c r="Z398" s="105"/>
      <c r="AA398" s="105"/>
      <c r="AB398" s="105"/>
      <c r="AC398" s="106"/>
      <c r="AD398" s="104"/>
      <c r="AE398" s="105"/>
      <c r="AF398" s="105"/>
      <c r="AG398" s="105"/>
      <c r="AH398" s="105"/>
      <c r="AI398" s="105"/>
      <c r="AJ398" s="105"/>
      <c r="AK398" s="105"/>
      <c r="AL398" s="105"/>
      <c r="AM398" s="105"/>
      <c r="AN398" s="105"/>
      <c r="AO398" s="106"/>
      <c r="AP398" s="104"/>
      <c r="AQ398" s="105"/>
      <c r="AR398" s="105"/>
      <c r="AS398" s="105"/>
      <c r="AT398" s="105"/>
      <c r="AU398" s="105"/>
      <c r="AV398" s="105"/>
      <c r="AW398" s="105"/>
      <c r="AX398" s="105"/>
      <c r="AY398" s="105"/>
      <c r="AZ398" s="105"/>
      <c r="BA398" s="106"/>
      <c r="BB398" s="104"/>
      <c r="BC398" s="105"/>
      <c r="BD398" s="105"/>
      <c r="BE398" s="105"/>
      <c r="BF398" s="105"/>
      <c r="BG398" s="105"/>
      <c r="BH398" s="105"/>
      <c r="BI398" s="105"/>
      <c r="BJ398" s="105"/>
      <c r="BK398" s="105"/>
      <c r="BL398" s="105"/>
      <c r="BM398" s="106"/>
      <c r="BN398" s="104"/>
      <c r="BO398" s="105"/>
      <c r="BP398" s="105"/>
      <c r="BQ398" s="105"/>
      <c r="BR398" s="105"/>
      <c r="BS398" s="105"/>
      <c r="BT398" s="105"/>
      <c r="BU398" s="105"/>
      <c r="BV398" s="105"/>
      <c r="BW398" s="105"/>
      <c r="BX398" s="105"/>
      <c r="BY398" s="106"/>
      <c r="BZ398" s="104"/>
      <c r="CA398" s="105"/>
      <c r="CB398" s="105"/>
      <c r="CC398" s="105"/>
      <c r="CD398" s="105"/>
      <c r="CE398" s="105"/>
      <c r="CF398" s="105"/>
      <c r="CG398" s="105"/>
      <c r="CH398" s="105"/>
      <c r="CI398" s="105"/>
      <c r="CJ398" s="105"/>
      <c r="CK398" s="105"/>
      <c r="CL398" s="104"/>
      <c r="CM398" s="105"/>
      <c r="CN398" s="105"/>
      <c r="CO398" s="105"/>
      <c r="CP398" s="105"/>
      <c r="CQ398" s="105"/>
      <c r="CR398" s="105"/>
      <c r="CS398" s="105"/>
      <c r="CT398" s="105"/>
      <c r="CU398" s="105"/>
      <c r="CV398" s="105"/>
      <c r="CW398" s="106"/>
      <c r="CX398" s="104"/>
      <c r="CY398" s="105"/>
      <c r="CZ398" s="105"/>
      <c r="DA398" s="105"/>
      <c r="DB398" s="105"/>
      <c r="DC398" s="105"/>
      <c r="DD398" s="105"/>
      <c r="DE398" s="105"/>
      <c r="DF398" s="105"/>
      <c r="DG398" s="105"/>
      <c r="DH398" s="105"/>
      <c r="DI398" s="106"/>
      <c r="DJ398" s="104"/>
      <c r="DK398" s="105"/>
      <c r="DL398" s="105"/>
      <c r="DM398" s="105"/>
      <c r="DN398" s="105"/>
      <c r="DO398" s="105"/>
      <c r="DP398" s="105"/>
      <c r="DQ398" s="105"/>
      <c r="DR398" s="105"/>
      <c r="DS398" s="105"/>
      <c r="DT398" s="105"/>
      <c r="DU398" s="106"/>
      <c r="EH398" s="339"/>
      <c r="EI398" s="337"/>
      <c r="EJ398" s="337"/>
      <c r="EK398" s="337"/>
      <c r="EL398" s="337"/>
      <c r="EM398" s="337"/>
      <c r="EN398" s="337"/>
      <c r="EO398" s="337"/>
      <c r="EP398" s="337"/>
      <c r="EQ398" s="337"/>
      <c r="ER398" s="337"/>
      <c r="ES398" s="337"/>
    </row>
    <row r="399" spans="1:174">
      <c r="F399" s="104"/>
      <c r="G399" s="105"/>
      <c r="H399" s="105"/>
      <c r="I399" s="105"/>
      <c r="J399" s="105"/>
      <c r="K399" s="105"/>
      <c r="L399" s="105"/>
      <c r="M399" s="105"/>
      <c r="N399" s="105"/>
      <c r="O399" s="105"/>
      <c r="P399" s="105"/>
      <c r="Q399" s="106"/>
      <c r="R399" s="104"/>
      <c r="S399" s="105"/>
      <c r="T399" s="105"/>
      <c r="U399" s="105"/>
      <c r="V399" s="105"/>
      <c r="W399" s="105"/>
      <c r="X399" s="105"/>
      <c r="Y399" s="105"/>
      <c r="Z399" s="105"/>
      <c r="AA399" s="105"/>
      <c r="AB399" s="105"/>
      <c r="AC399" s="106"/>
      <c r="AD399" s="104"/>
      <c r="AE399" s="105"/>
      <c r="AF399" s="105"/>
      <c r="AG399" s="105"/>
      <c r="AH399" s="105"/>
      <c r="AI399" s="105"/>
      <c r="AJ399" s="105"/>
      <c r="AK399" s="105"/>
      <c r="AL399" s="105"/>
      <c r="AM399" s="105"/>
      <c r="AN399" s="105"/>
      <c r="AO399" s="106"/>
      <c r="AP399" s="104"/>
      <c r="AQ399" s="105"/>
      <c r="AR399" s="105"/>
      <c r="AS399" s="105"/>
      <c r="AT399" s="105"/>
      <c r="AU399" s="105"/>
      <c r="AV399" s="105"/>
      <c r="AW399" s="105"/>
      <c r="AX399" s="105"/>
      <c r="AY399" s="105"/>
      <c r="AZ399" s="105"/>
      <c r="BA399" s="106"/>
      <c r="BB399" s="104"/>
      <c r="BC399" s="105"/>
      <c r="BD399" s="105"/>
      <c r="BE399" s="105"/>
      <c r="BF399" s="105"/>
      <c r="BG399" s="105"/>
      <c r="BH399" s="105"/>
      <c r="BI399" s="105"/>
      <c r="BJ399" s="105"/>
      <c r="BK399" s="105"/>
      <c r="BL399" s="105"/>
      <c r="BM399" s="106"/>
      <c r="BN399" s="104"/>
      <c r="BO399" s="105"/>
      <c r="BP399" s="105"/>
      <c r="BQ399" s="105"/>
      <c r="BR399" s="105"/>
      <c r="BS399" s="105"/>
      <c r="BT399" s="105"/>
      <c r="BU399" s="105"/>
      <c r="BV399" s="105"/>
      <c r="BW399" s="105"/>
      <c r="BX399" s="105"/>
      <c r="BY399" s="106"/>
      <c r="BZ399" s="104"/>
      <c r="CA399" s="105"/>
      <c r="CB399" s="105"/>
      <c r="CC399" s="105"/>
      <c r="CD399" s="105"/>
      <c r="CE399" s="105"/>
      <c r="CF399" s="105"/>
      <c r="CG399" s="105"/>
      <c r="CH399" s="105"/>
      <c r="CI399" s="105"/>
      <c r="CJ399" s="105"/>
      <c r="CK399" s="105"/>
      <c r="CL399" s="104"/>
      <c r="CM399" s="105"/>
      <c r="CN399" s="105"/>
      <c r="CO399" s="105"/>
      <c r="CP399" s="105"/>
      <c r="CQ399" s="105"/>
      <c r="CR399" s="105"/>
      <c r="CS399" s="105"/>
      <c r="CT399" s="105"/>
      <c r="CU399" s="105"/>
      <c r="CV399" s="105"/>
      <c r="CW399" s="106"/>
      <c r="CX399" s="104"/>
      <c r="CY399" s="105"/>
      <c r="CZ399" s="105"/>
      <c r="DA399" s="105"/>
      <c r="DB399" s="105"/>
      <c r="DC399" s="105"/>
      <c r="DD399" s="105"/>
      <c r="DE399" s="105"/>
      <c r="DF399" s="105"/>
      <c r="DG399" s="105"/>
      <c r="DH399" s="105"/>
      <c r="DI399" s="106"/>
      <c r="DJ399" s="104"/>
      <c r="DK399" s="105"/>
      <c r="DL399" s="105"/>
      <c r="DM399" s="105"/>
      <c r="DN399" s="105"/>
      <c r="DO399" s="105"/>
      <c r="DP399" s="105"/>
      <c r="DQ399" s="105"/>
      <c r="DR399" s="105"/>
      <c r="DS399" s="105"/>
      <c r="DT399" s="105"/>
      <c r="DU399" s="106"/>
      <c r="EH399" s="339"/>
      <c r="EI399" s="337"/>
      <c r="EJ399" s="337"/>
      <c r="EK399" s="337"/>
      <c r="EL399" s="337"/>
      <c r="EM399" s="337"/>
      <c r="EN399" s="337"/>
      <c r="EO399" s="337"/>
      <c r="EP399" s="337"/>
      <c r="EQ399" s="337"/>
      <c r="ER399" s="337"/>
      <c r="ES399" s="337"/>
    </row>
    <row r="400" spans="1:174">
      <c r="FF400" s="405"/>
    </row>
  </sheetData>
  <mergeCells count="22">
    <mergeCell ref="CX215:DI215"/>
    <mergeCell ref="DJ215:DU215"/>
    <mergeCell ref="AP215:BA215"/>
    <mergeCell ref="BB215:BM215"/>
    <mergeCell ref="BN215:BY215"/>
    <mergeCell ref="BZ215:CK215"/>
    <mergeCell ref="CL215:CW215"/>
    <mergeCell ref="E6:E7"/>
    <mergeCell ref="E215:E216"/>
    <mergeCell ref="F215:Q215"/>
    <mergeCell ref="R215:AC215"/>
    <mergeCell ref="AD215:AO215"/>
    <mergeCell ref="BZ6:CK6"/>
    <mergeCell ref="CL6:CW6"/>
    <mergeCell ref="CX6:DI6"/>
    <mergeCell ref="DJ6:DU6"/>
    <mergeCell ref="F6:Q6"/>
    <mergeCell ref="R6:AC6"/>
    <mergeCell ref="AD6:AO6"/>
    <mergeCell ref="AP6:BA6"/>
    <mergeCell ref="BB6:BM6"/>
    <mergeCell ref="BN6:BY6"/>
  </mergeCells>
  <pageMargins left="0.7" right="0.7" top="0.75" bottom="0.75" header="0.3" footer="0.3"/>
  <pageSetup orientation="portrait" verticalDpi="0"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G285"/>
  <sheetViews>
    <sheetView zoomScaleNormal="100" workbookViewId="0">
      <pane ySplit="4" topLeftCell="A5" activePane="bottomLeft" state="frozen"/>
      <selection pane="bottomLeft" activeCell="E197" sqref="E197"/>
    </sheetView>
  </sheetViews>
  <sheetFormatPr defaultColWidth="9.140625" defaultRowHeight="15"/>
  <cols>
    <col min="1" max="1" width="1.28515625" style="6" customWidth="1"/>
    <col min="2" max="2" width="5" style="6" bestFit="1" customWidth="1"/>
    <col min="3" max="3" width="12.140625" style="42" customWidth="1"/>
    <col min="4" max="4" width="9.140625" style="42"/>
    <col min="5" max="5" width="35.42578125" style="7" customWidth="1"/>
    <col min="6" max="6" width="43.140625" style="8" customWidth="1"/>
    <col min="7" max="7" width="88.85546875" style="52" bestFit="1" customWidth="1"/>
    <col min="8" max="16384" width="9.140625" style="6"/>
  </cols>
  <sheetData>
    <row r="1" spans="2:7" ht="13.15" customHeight="1" thickBot="1"/>
    <row r="2" spans="2:7" ht="15.75" thickBot="1">
      <c r="B2" s="304">
        <v>2</v>
      </c>
      <c r="C2" s="56" t="s">
        <v>0</v>
      </c>
    </row>
    <row r="3" spans="2:7" ht="15.75" thickBot="1">
      <c r="B3" s="305">
        <v>1</v>
      </c>
      <c r="C3" s="56" t="s">
        <v>1</v>
      </c>
      <c r="E3" s="9" t="s">
        <v>2</v>
      </c>
      <c r="F3" s="10" t="s">
        <v>3</v>
      </c>
      <c r="G3" s="52" t="str">
        <f>+IF(ISBLANK(IF($B$2=1,E3,F3)),"",IF($B$2=1,E3,F3))</f>
        <v>Engleski</v>
      </c>
    </row>
    <row r="4" spans="2:7" ht="15.75" thickBot="1">
      <c r="B4" s="305">
        <v>2019</v>
      </c>
      <c r="C4" s="56" t="s">
        <v>694</v>
      </c>
      <c r="E4" s="9"/>
      <c r="F4" s="10"/>
    </row>
    <row r="5" spans="2:7">
      <c r="E5" s="11"/>
      <c r="F5" s="12"/>
      <c r="G5" s="52" t="str">
        <f>+IF(ISBLANK(IF($B$2=1,E5,F5)),"",IF($B$2=1,E5,F5))</f>
        <v/>
      </c>
    </row>
    <row r="6" spans="2:7">
      <c r="D6" s="41" t="s">
        <v>4</v>
      </c>
      <c r="E6" s="11" t="s">
        <v>5</v>
      </c>
      <c r="F6" s="12" t="s">
        <v>6</v>
      </c>
      <c r="G6" s="52" t="str">
        <f t="shared" ref="G6:G73" si="0">+IF(ISBLANK(IF($B$2=1,E6,F6)),"",IF($B$2=1,E6,F6))</f>
        <v>Montenegro</v>
      </c>
    </row>
    <row r="7" spans="2:7">
      <c r="E7" s="11" t="s">
        <v>7</v>
      </c>
      <c r="F7" s="12" t="s">
        <v>8</v>
      </c>
      <c r="G7" s="52" t="str">
        <f t="shared" si="0"/>
        <v>Ministry of Finance</v>
      </c>
    </row>
    <row r="8" spans="2:7">
      <c r="D8" s="43"/>
      <c r="E8" s="33" t="s">
        <v>9</v>
      </c>
      <c r="F8" s="34" t="s">
        <v>10</v>
      </c>
      <c r="G8" s="53" t="str">
        <f t="shared" si="0"/>
        <v>Direcorate for Economic Policy and Developement</v>
      </c>
    </row>
    <row r="9" spans="2:7">
      <c r="D9" s="39"/>
      <c r="E9" s="40"/>
      <c r="F9" s="40"/>
      <c r="G9" s="54" t="str">
        <f t="shared" si="0"/>
        <v/>
      </c>
    </row>
    <row r="10" spans="2:7">
      <c r="D10" s="41" t="s">
        <v>11</v>
      </c>
      <c r="E10" s="11" t="s">
        <v>12</v>
      </c>
      <c r="F10" s="12" t="s">
        <v>13</v>
      </c>
      <c r="G10" s="52" t="str">
        <f t="shared" si="0"/>
        <v>Analytics Tab</v>
      </c>
    </row>
    <row r="11" spans="2:7">
      <c r="D11" s="41"/>
      <c r="E11" s="11" t="s">
        <v>781</v>
      </c>
      <c r="F11" s="12" t="s">
        <v>782</v>
      </c>
      <c r="G11" s="52" t="str">
        <f t="shared" si="0"/>
        <v>Montly Data 2019</v>
      </c>
    </row>
    <row r="12" spans="2:7">
      <c r="D12" s="41"/>
      <c r="E12" s="11" t="s">
        <v>779</v>
      </c>
      <c r="F12" s="12" t="s">
        <v>780</v>
      </c>
      <c r="G12" s="52" t="str">
        <f t="shared" si="0"/>
        <v>Montly Data 2018</v>
      </c>
    </row>
    <row r="13" spans="2:7">
      <c r="D13" s="41"/>
      <c r="E13" s="11" t="s">
        <v>754</v>
      </c>
      <c r="F13" s="12" t="s">
        <v>755</v>
      </c>
      <c r="G13" s="52" t="str">
        <f t="shared" si="0"/>
        <v>Montly Data 2017</v>
      </c>
    </row>
    <row r="14" spans="2:7">
      <c r="D14" s="41"/>
      <c r="E14" s="11" t="s">
        <v>732</v>
      </c>
      <c r="F14" s="12" t="s">
        <v>733</v>
      </c>
      <c r="G14" s="52" t="str">
        <f t="shared" si="0"/>
        <v>Montly Data 2016</v>
      </c>
    </row>
    <row r="15" spans="2:7">
      <c r="E15" s="11" t="s">
        <v>703</v>
      </c>
      <c r="F15" s="12" t="s">
        <v>704</v>
      </c>
      <c r="G15" s="52" t="str">
        <f t="shared" si="0"/>
        <v>Montly Data 2015</v>
      </c>
    </row>
    <row r="16" spans="2:7">
      <c r="E16" s="11" t="s">
        <v>14</v>
      </c>
      <c r="F16" s="12" t="s">
        <v>15</v>
      </c>
      <c r="G16" s="52" t="str">
        <f t="shared" si="0"/>
        <v>Montly Data 2014</v>
      </c>
    </row>
    <row r="17" spans="2:7">
      <c r="E17" s="11" t="s">
        <v>16</v>
      </c>
      <c r="F17" s="12" t="s">
        <v>17</v>
      </c>
      <c r="G17" s="52" t="str">
        <f t="shared" si="0"/>
        <v>Montly Data 2013</v>
      </c>
    </row>
    <row r="18" spans="2:7">
      <c r="E18" s="11" t="s">
        <v>756</v>
      </c>
      <c r="F18" s="12" t="s">
        <v>757</v>
      </c>
      <c r="G18" s="52" t="str">
        <f t="shared" si="0"/>
        <v>Montly Data 2012</v>
      </c>
    </row>
    <row r="19" spans="2:7">
      <c r="E19" s="11" t="s">
        <v>758</v>
      </c>
      <c r="F19" s="12" t="s">
        <v>759</v>
      </c>
      <c r="G19" s="52" t="str">
        <f t="shared" si="0"/>
        <v>Montly Data 2011</v>
      </c>
    </row>
    <row r="20" spans="2:7">
      <c r="E20" s="11" t="s">
        <v>18</v>
      </c>
      <c r="F20" s="12" t="s">
        <v>410</v>
      </c>
      <c r="G20" s="52" t="str">
        <f t="shared" si="0"/>
        <v>Historical Data, since 2006</v>
      </c>
    </row>
    <row r="21" spans="2:7">
      <c r="E21" s="11" t="s">
        <v>19</v>
      </c>
      <c r="F21" s="12" t="s">
        <v>20</v>
      </c>
      <c r="G21" s="52" t="str">
        <f t="shared" si="0"/>
        <v>Public Debt</v>
      </c>
    </row>
    <row r="22" spans="2:7">
      <c r="E22" s="11" t="s">
        <v>418</v>
      </c>
      <c r="F22" s="12" t="s">
        <v>418</v>
      </c>
      <c r="G22" s="52" t="str">
        <f t="shared" si="0"/>
        <v>Plan</v>
      </c>
    </row>
    <row r="23" spans="2:7">
      <c r="E23" s="11" t="s">
        <v>419</v>
      </c>
      <c r="F23" s="12" t="s">
        <v>420</v>
      </c>
      <c r="G23" s="52" t="str">
        <f t="shared" si="0"/>
        <v>Execution</v>
      </c>
    </row>
    <row r="24" spans="2:7">
      <c r="D24" s="43"/>
      <c r="E24" s="33" t="s">
        <v>421</v>
      </c>
      <c r="F24" s="34" t="s">
        <v>422</v>
      </c>
      <c r="G24" s="53" t="str">
        <f t="shared" si="0"/>
        <v>Welcome tab</v>
      </c>
    </row>
    <row r="25" spans="2:7">
      <c r="D25" s="39"/>
      <c r="E25" s="40"/>
      <c r="F25" s="40"/>
      <c r="G25" s="54" t="str">
        <f t="shared" si="0"/>
        <v/>
      </c>
    </row>
    <row r="26" spans="2:7">
      <c r="E26" s="11"/>
      <c r="F26" s="12"/>
      <c r="G26" s="52" t="str">
        <f t="shared" si="0"/>
        <v/>
      </c>
    </row>
    <row r="27" spans="2:7">
      <c r="B27" s="13"/>
      <c r="C27" s="44"/>
      <c r="D27" s="44">
        <v>7</v>
      </c>
      <c r="E27" s="15" t="s">
        <v>695</v>
      </c>
      <c r="F27" s="16" t="s">
        <v>22</v>
      </c>
      <c r="G27" s="52" t="str">
        <f t="shared" si="0"/>
        <v>Total Revenues</v>
      </c>
    </row>
    <row r="28" spans="2:7">
      <c r="B28" s="13"/>
      <c r="C28" s="45"/>
      <c r="D28" s="45">
        <v>71</v>
      </c>
      <c r="E28" s="15" t="s">
        <v>23</v>
      </c>
      <c r="F28" s="16" t="s">
        <v>24</v>
      </c>
      <c r="G28" s="52" t="str">
        <f t="shared" si="0"/>
        <v>Current Revenues</v>
      </c>
    </row>
    <row r="29" spans="2:7">
      <c r="B29" s="17"/>
      <c r="C29" s="46"/>
      <c r="D29" s="45">
        <v>711</v>
      </c>
      <c r="E29" s="18" t="s">
        <v>25</v>
      </c>
      <c r="F29" s="19" t="s">
        <v>26</v>
      </c>
      <c r="G29" s="52" t="str">
        <f t="shared" si="0"/>
        <v>Taxes</v>
      </c>
    </row>
    <row r="30" spans="2:7">
      <c r="B30" s="17"/>
      <c r="C30" s="47"/>
      <c r="D30" s="47">
        <v>7111</v>
      </c>
      <c r="E30" s="21" t="s">
        <v>27</v>
      </c>
      <c r="F30" s="22" t="s">
        <v>28</v>
      </c>
      <c r="G30" s="52" t="str">
        <f t="shared" si="0"/>
        <v>Personal Income Tax</v>
      </c>
    </row>
    <row r="31" spans="2:7">
      <c r="B31" s="20"/>
      <c r="C31" s="47"/>
      <c r="D31" s="47">
        <v>7112</v>
      </c>
      <c r="E31" s="21" t="s">
        <v>29</v>
      </c>
      <c r="F31" s="22" t="s">
        <v>30</v>
      </c>
      <c r="G31" s="52" t="str">
        <f t="shared" si="0"/>
        <v>Corporate Income Tax</v>
      </c>
    </row>
    <row r="32" spans="2:7">
      <c r="B32" s="20"/>
      <c r="C32" s="47"/>
      <c r="D32" s="47">
        <v>7113</v>
      </c>
      <c r="E32" s="21" t="s">
        <v>31</v>
      </c>
      <c r="F32" s="22" t="s">
        <v>32</v>
      </c>
      <c r="G32" s="52" t="str">
        <f t="shared" si="0"/>
        <v xml:space="preserve">Taxes on Sales of Property </v>
      </c>
    </row>
    <row r="33" spans="2:7">
      <c r="B33" s="20"/>
      <c r="C33" s="47"/>
      <c r="D33" s="47">
        <v>7114</v>
      </c>
      <c r="E33" s="21" t="s">
        <v>33</v>
      </c>
      <c r="F33" s="22" t="s">
        <v>34</v>
      </c>
      <c r="G33" s="52" t="str">
        <f t="shared" si="0"/>
        <v>Value Added Tax</v>
      </c>
    </row>
    <row r="34" spans="2:7">
      <c r="B34" s="20"/>
      <c r="C34" s="47"/>
      <c r="D34" s="47">
        <v>7115</v>
      </c>
      <c r="E34" s="21" t="s">
        <v>35</v>
      </c>
      <c r="F34" s="22" t="s">
        <v>36</v>
      </c>
      <c r="G34" s="52" t="str">
        <f t="shared" si="0"/>
        <v>Excises</v>
      </c>
    </row>
    <row r="35" spans="2:7">
      <c r="B35" s="20"/>
      <c r="C35" s="47"/>
      <c r="D35" s="47">
        <v>7116</v>
      </c>
      <c r="E35" s="21" t="s">
        <v>37</v>
      </c>
      <c r="F35" s="22" t="s">
        <v>38</v>
      </c>
      <c r="G35" s="52" t="str">
        <f t="shared" si="0"/>
        <v>Tax on International Trade and Transactions</v>
      </c>
    </row>
    <row r="36" spans="2:7">
      <c r="B36" s="20"/>
      <c r="C36" s="47"/>
      <c r="D36" s="47"/>
      <c r="E36" s="21"/>
      <c r="F36" s="22"/>
    </row>
    <row r="37" spans="2:7">
      <c r="B37" s="20"/>
      <c r="C37" s="47"/>
      <c r="D37" s="47">
        <v>7118</v>
      </c>
      <c r="E37" s="21" t="s">
        <v>738</v>
      </c>
      <c r="F37" s="22" t="s">
        <v>40</v>
      </c>
      <c r="G37" s="52" t="str">
        <f t="shared" si="0"/>
        <v>Other Republic Taxes</v>
      </c>
    </row>
    <row r="38" spans="2:7">
      <c r="B38" s="20"/>
      <c r="C38" s="46"/>
      <c r="D38" s="45">
        <v>712</v>
      </c>
      <c r="E38" s="18" t="s">
        <v>41</v>
      </c>
      <c r="F38" s="19" t="s">
        <v>42</v>
      </c>
      <c r="G38" s="52" t="str">
        <f t="shared" si="0"/>
        <v>Contributions</v>
      </c>
    </row>
    <row r="39" spans="2:7">
      <c r="B39" s="17"/>
      <c r="C39" s="47"/>
      <c r="D39" s="47">
        <v>7121</v>
      </c>
      <c r="E39" s="21" t="s">
        <v>43</v>
      </c>
      <c r="F39" s="22" t="s">
        <v>44</v>
      </c>
      <c r="G39" s="52" t="str">
        <f t="shared" si="0"/>
        <v>Contributions for Pension and Disability Insurance</v>
      </c>
    </row>
    <row r="40" spans="2:7">
      <c r="B40" s="20"/>
      <c r="C40" s="47"/>
      <c r="D40" s="47">
        <v>7122</v>
      </c>
      <c r="E40" s="21" t="s">
        <v>45</v>
      </c>
      <c r="F40" s="22" t="s">
        <v>46</v>
      </c>
      <c r="G40" s="52" t="str">
        <f t="shared" si="0"/>
        <v>Contributions for Health Insurance</v>
      </c>
    </row>
    <row r="41" spans="2:7">
      <c r="B41" s="20"/>
      <c r="C41" s="47"/>
      <c r="D41" s="47">
        <v>7123</v>
      </c>
      <c r="E41" s="21" t="s">
        <v>47</v>
      </c>
      <c r="F41" s="22" t="s">
        <v>48</v>
      </c>
      <c r="G41" s="52" t="str">
        <f t="shared" si="0"/>
        <v>Contributions for  Unemployment Insurance</v>
      </c>
    </row>
    <row r="42" spans="2:7">
      <c r="B42" s="20"/>
      <c r="C42" s="47"/>
      <c r="D42" s="47">
        <v>7124</v>
      </c>
      <c r="E42" s="21" t="s">
        <v>49</v>
      </c>
      <c r="F42" s="22" t="s">
        <v>50</v>
      </c>
      <c r="G42" s="52" t="str">
        <f t="shared" si="0"/>
        <v>Other contributions</v>
      </c>
    </row>
    <row r="43" spans="2:7">
      <c r="B43" s="20"/>
      <c r="C43" s="46"/>
      <c r="D43" s="45">
        <v>713</v>
      </c>
      <c r="E43" s="18" t="s">
        <v>51</v>
      </c>
      <c r="F43" s="19" t="s">
        <v>52</v>
      </c>
      <c r="G43" s="52" t="str">
        <f t="shared" si="0"/>
        <v>Duties</v>
      </c>
    </row>
    <row r="44" spans="2:7">
      <c r="B44" s="17"/>
      <c r="C44" s="47"/>
      <c r="D44" s="47">
        <v>7131</v>
      </c>
      <c r="E44" s="21" t="s">
        <v>53</v>
      </c>
      <c r="F44" s="22" t="s">
        <v>54</v>
      </c>
      <c r="G44" s="52" t="str">
        <f t="shared" si="0"/>
        <v>Administrative Duties</v>
      </c>
    </row>
    <row r="45" spans="2:7">
      <c r="B45" s="20"/>
      <c r="C45" s="47"/>
      <c r="D45" s="47">
        <v>7132</v>
      </c>
      <c r="E45" s="21" t="s">
        <v>55</v>
      </c>
      <c r="F45" s="22" t="s">
        <v>56</v>
      </c>
      <c r="G45" s="52" t="str">
        <f t="shared" si="0"/>
        <v>Court Duties</v>
      </c>
    </row>
    <row r="46" spans="2:7">
      <c r="B46" s="20"/>
      <c r="C46" s="47"/>
      <c r="D46" s="47">
        <v>7133</v>
      </c>
      <c r="E46" s="21" t="s">
        <v>57</v>
      </c>
      <c r="F46" s="22" t="s">
        <v>58</v>
      </c>
      <c r="G46" s="52" t="str">
        <f t="shared" si="0"/>
        <v>Residential Duties</v>
      </c>
    </row>
    <row r="47" spans="2:7">
      <c r="B47" s="20"/>
      <c r="C47" s="47"/>
      <c r="D47" s="47">
        <v>7134</v>
      </c>
      <c r="E47" s="21" t="s">
        <v>59</v>
      </c>
      <c r="F47" s="22" t="s">
        <v>60</v>
      </c>
      <c r="G47" s="52" t="str">
        <f t="shared" si="0"/>
        <v>Registration Duties</v>
      </c>
    </row>
    <row r="48" spans="2:7">
      <c r="B48" s="20"/>
      <c r="C48" s="47"/>
      <c r="D48" s="47">
        <v>7135</v>
      </c>
      <c r="E48" s="21" t="s">
        <v>61</v>
      </c>
      <c r="F48" s="22" t="s">
        <v>62</v>
      </c>
      <c r="G48" s="52" t="str">
        <f t="shared" si="0"/>
        <v>Local Duties</v>
      </c>
    </row>
    <row r="49" spans="2:7">
      <c r="B49" s="20"/>
      <c r="C49" s="47"/>
      <c r="D49" s="47">
        <v>7136</v>
      </c>
      <c r="E49" s="21" t="s">
        <v>63</v>
      </c>
      <c r="F49" s="22" t="s">
        <v>64</v>
      </c>
      <c r="G49" s="52" t="str">
        <f t="shared" si="0"/>
        <v>Other duties</v>
      </c>
    </row>
    <row r="50" spans="2:7">
      <c r="B50" s="20"/>
      <c r="C50" s="46"/>
      <c r="D50" s="45">
        <v>714</v>
      </c>
      <c r="E50" s="18" t="s">
        <v>65</v>
      </c>
      <c r="F50" s="19" t="s">
        <v>66</v>
      </c>
      <c r="G50" s="52" t="str">
        <f t="shared" si="0"/>
        <v>Fees</v>
      </c>
    </row>
    <row r="51" spans="2:7" ht="23.25">
      <c r="B51" s="17"/>
      <c r="C51" s="47"/>
      <c r="D51" s="47">
        <v>7141</v>
      </c>
      <c r="E51" s="21" t="s">
        <v>67</v>
      </c>
      <c r="F51" s="22" t="s">
        <v>68</v>
      </c>
      <c r="G51" s="52" t="str">
        <f t="shared" si="0"/>
        <v>Fees for Use of Goods of Common Interest</v>
      </c>
    </row>
    <row r="52" spans="2:7">
      <c r="B52" s="20"/>
      <c r="C52" s="47"/>
      <c r="D52" s="47">
        <v>7142</v>
      </c>
      <c r="E52" s="21" t="s">
        <v>69</v>
      </c>
      <c r="F52" s="22" t="s">
        <v>70</v>
      </c>
      <c r="G52" s="52" t="str">
        <f t="shared" si="0"/>
        <v>Fees for Use of Natural Resources</v>
      </c>
    </row>
    <row r="53" spans="2:7">
      <c r="B53" s="20"/>
      <c r="C53" s="47"/>
      <c r="D53" s="47">
        <v>7143</v>
      </c>
      <c r="E53" s="21" t="s">
        <v>71</v>
      </c>
      <c r="F53" s="22" t="s">
        <v>72</v>
      </c>
      <c r="G53" s="52" t="str">
        <f t="shared" si="0"/>
        <v>Ecological Fees</v>
      </c>
    </row>
    <row r="54" spans="2:7">
      <c r="B54" s="20"/>
      <c r="C54" s="47"/>
      <c r="D54" s="47">
        <v>7144</v>
      </c>
      <c r="E54" s="21" t="s">
        <v>73</v>
      </c>
      <c r="F54" s="22" t="s">
        <v>74</v>
      </c>
      <c r="G54" s="52" t="str">
        <f t="shared" si="0"/>
        <v>Fees for Organizing Games of Chance</v>
      </c>
    </row>
    <row r="55" spans="2:7">
      <c r="B55" s="20"/>
      <c r="C55" s="47"/>
      <c r="D55" s="47">
        <v>7145</v>
      </c>
      <c r="E55" s="21" t="s">
        <v>75</v>
      </c>
      <c r="F55" s="22" t="s">
        <v>76</v>
      </c>
      <c r="G55" s="52" t="str">
        <f t="shared" si="0"/>
        <v>Fees for Usage of Construction Land</v>
      </c>
    </row>
    <row r="56" spans="2:7" ht="23.25">
      <c r="B56" s="20"/>
      <c r="C56" s="47"/>
      <c r="D56" s="47">
        <v>7146</v>
      </c>
      <c r="E56" s="21" t="s">
        <v>77</v>
      </c>
      <c r="F56" s="22" t="s">
        <v>78</v>
      </c>
      <c r="G56" s="52" t="str">
        <f t="shared" si="0"/>
        <v xml:space="preserve">Fees for Regulation and Upkeep of Construction Land </v>
      </c>
    </row>
    <row r="57" spans="2:7" ht="34.5">
      <c r="B57" s="20"/>
      <c r="C57" s="47"/>
      <c r="D57" s="47">
        <v>7147</v>
      </c>
      <c r="E57" s="21" t="s">
        <v>79</v>
      </c>
      <c r="F57" s="22" t="s">
        <v>80</v>
      </c>
      <c r="G57" s="52" t="str">
        <f t="shared" si="0"/>
        <v>Fees for Construction and Upkeep of Local Roads and Other Local Facilities</v>
      </c>
    </row>
    <row r="58" spans="2:7">
      <c r="B58" s="20"/>
      <c r="C58" s="47"/>
      <c r="D58" s="47">
        <v>7148</v>
      </c>
      <c r="E58" s="21" t="s">
        <v>81</v>
      </c>
      <c r="F58" s="22" t="s">
        <v>82</v>
      </c>
      <c r="G58" s="52" t="str">
        <f t="shared" si="0"/>
        <v>Road fees</v>
      </c>
    </row>
    <row r="59" spans="2:7">
      <c r="B59" s="20"/>
      <c r="C59" s="47"/>
      <c r="D59" s="47">
        <v>7149</v>
      </c>
      <c r="E59" s="21" t="s">
        <v>83</v>
      </c>
      <c r="F59" s="22" t="s">
        <v>84</v>
      </c>
      <c r="G59" s="52" t="str">
        <f t="shared" si="0"/>
        <v>Other fees</v>
      </c>
    </row>
    <row r="60" spans="2:7">
      <c r="B60" s="20"/>
      <c r="C60" s="46"/>
      <c r="D60" s="45">
        <v>715</v>
      </c>
      <c r="E60" s="18" t="s">
        <v>85</v>
      </c>
      <c r="F60" s="19" t="s">
        <v>86</v>
      </c>
      <c r="G60" s="52" t="str">
        <f t="shared" si="0"/>
        <v>Other revenues</v>
      </c>
    </row>
    <row r="61" spans="2:7">
      <c r="B61" s="17"/>
      <c r="C61" s="47"/>
      <c r="D61" s="47">
        <v>7151</v>
      </c>
      <c r="E61" s="21" t="s">
        <v>87</v>
      </c>
      <c r="F61" s="22" t="s">
        <v>88</v>
      </c>
      <c r="G61" s="52" t="str">
        <f t="shared" si="0"/>
        <v>Revenues from Capital</v>
      </c>
    </row>
    <row r="62" spans="2:7">
      <c r="B62" s="20"/>
      <c r="C62" s="47"/>
      <c r="D62" s="47">
        <v>7152</v>
      </c>
      <c r="E62" s="21" t="s">
        <v>89</v>
      </c>
      <c r="F62" s="22" t="s">
        <v>90</v>
      </c>
      <c r="G62" s="52" t="str">
        <f t="shared" si="0"/>
        <v>Fines and Seized Property Gains</v>
      </c>
    </row>
    <row r="63" spans="2:7" ht="23.25">
      <c r="B63" s="20"/>
      <c r="C63" s="47"/>
      <c r="D63" s="47">
        <v>7153</v>
      </c>
      <c r="E63" s="21" t="s">
        <v>91</v>
      </c>
      <c r="F63" s="22" t="s">
        <v>92</v>
      </c>
      <c r="G63" s="52" t="str">
        <f t="shared" si="0"/>
        <v>Revenues from Government Body Activities</v>
      </c>
    </row>
    <row r="64" spans="2:7">
      <c r="B64" s="20"/>
      <c r="C64" s="47"/>
      <c r="D64" s="47">
        <v>7154</v>
      </c>
      <c r="E64" s="21" t="s">
        <v>93</v>
      </c>
      <c r="F64" s="22" t="s">
        <v>94</v>
      </c>
      <c r="G64" s="52" t="str">
        <f t="shared" si="0"/>
        <v>Self contributions</v>
      </c>
    </row>
    <row r="65" spans="2:7">
      <c r="B65" s="20"/>
      <c r="C65" s="47"/>
      <c r="D65" s="47">
        <v>7155</v>
      </c>
      <c r="E65" s="21" t="s">
        <v>85</v>
      </c>
      <c r="F65" s="22" t="s">
        <v>95</v>
      </c>
      <c r="G65" s="52" t="str">
        <f t="shared" si="0"/>
        <v>Other Revenues</v>
      </c>
    </row>
    <row r="66" spans="2:7">
      <c r="B66" s="20"/>
      <c r="C66" s="45" t="s">
        <v>96</v>
      </c>
      <c r="D66" s="45">
        <v>72</v>
      </c>
      <c r="E66" s="23" t="s">
        <v>97</v>
      </c>
      <c r="F66" s="16" t="s">
        <v>98</v>
      </c>
      <c r="G66" s="52" t="str">
        <f t="shared" si="0"/>
        <v>Revenues from Selling Assets</v>
      </c>
    </row>
    <row r="67" spans="2:7">
      <c r="B67" s="17"/>
      <c r="C67" s="47">
        <v>721</v>
      </c>
      <c r="D67" s="47">
        <v>7212</v>
      </c>
      <c r="E67" s="21" t="s">
        <v>99</v>
      </c>
      <c r="F67" s="22" t="s">
        <v>100</v>
      </c>
      <c r="G67" s="52" t="str">
        <f t="shared" si="0"/>
        <v>Revenues from Selling Non-Financial Assets</v>
      </c>
    </row>
    <row r="68" spans="2:7">
      <c r="B68" s="20"/>
      <c r="C68" s="47">
        <v>722</v>
      </c>
      <c r="D68" s="47">
        <v>7222</v>
      </c>
      <c r="E68" s="21" t="s">
        <v>101</v>
      </c>
      <c r="F68" s="22" t="s">
        <v>102</v>
      </c>
      <c r="G68" s="52" t="str">
        <f t="shared" si="0"/>
        <v>Revenues from Selling Financial Assets</v>
      </c>
    </row>
    <row r="69" spans="2:7" ht="23.25">
      <c r="B69" s="20"/>
      <c r="C69" s="45"/>
      <c r="D69" s="45">
        <v>73</v>
      </c>
      <c r="E69" s="23" t="s">
        <v>103</v>
      </c>
      <c r="F69" s="16" t="s">
        <v>104</v>
      </c>
      <c r="G69" s="52" t="str">
        <f t="shared" si="0"/>
        <v>Receipts from Repayment of Loans and Funds Carried over from Previous Year</v>
      </c>
    </row>
    <row r="70" spans="2:7">
      <c r="B70" s="17"/>
      <c r="C70" s="47">
        <v>731</v>
      </c>
      <c r="D70" s="47">
        <v>7311</v>
      </c>
      <c r="E70" s="21" t="s">
        <v>105</v>
      </c>
      <c r="F70" s="22" t="s">
        <v>106</v>
      </c>
      <c r="G70" s="52" t="str">
        <f t="shared" si="0"/>
        <v>Receipts from Repayment of Loans</v>
      </c>
    </row>
    <row r="71" spans="2:7">
      <c r="B71" s="20"/>
      <c r="C71" s="47">
        <v>732</v>
      </c>
      <c r="D71" s="47">
        <v>7321</v>
      </c>
      <c r="E71" s="21" t="s">
        <v>107</v>
      </c>
      <c r="F71" s="22" t="s">
        <v>108</v>
      </c>
      <c r="G71" s="52" t="str">
        <f t="shared" si="0"/>
        <v>Funds Carried over from Previous Year</v>
      </c>
    </row>
    <row r="72" spans="2:7">
      <c r="B72" s="20"/>
      <c r="C72" s="45" t="s">
        <v>96</v>
      </c>
      <c r="D72" s="45">
        <v>74</v>
      </c>
      <c r="E72" s="23" t="s">
        <v>109</v>
      </c>
      <c r="F72" s="16" t="s">
        <v>110</v>
      </c>
      <c r="G72" s="52" t="str">
        <f t="shared" si="0"/>
        <v>Grants and Transfers</v>
      </c>
    </row>
    <row r="73" spans="2:7">
      <c r="B73" s="17"/>
      <c r="C73" s="47">
        <v>741</v>
      </c>
      <c r="D73" s="47">
        <v>7411</v>
      </c>
      <c r="E73" s="21" t="s">
        <v>111</v>
      </c>
      <c r="F73" s="22" t="s">
        <v>112</v>
      </c>
      <c r="G73" s="52" t="str">
        <f t="shared" si="0"/>
        <v>Grants</v>
      </c>
    </row>
    <row r="74" spans="2:7">
      <c r="B74" s="20"/>
      <c r="C74" s="47">
        <v>742</v>
      </c>
      <c r="D74" s="47">
        <v>7421</v>
      </c>
      <c r="E74" s="21" t="s">
        <v>113</v>
      </c>
      <c r="F74" s="22" t="s">
        <v>114</v>
      </c>
      <c r="G74" s="52" t="str">
        <f t="shared" ref="G74:G139" si="1">+IF(ISBLANK(IF($B$2=1,E74,F74)),"",IF($B$2=1,E74,F74))</f>
        <v>Transfers</v>
      </c>
    </row>
    <row r="75" spans="2:7">
      <c r="B75" s="20"/>
      <c r="C75" s="46"/>
      <c r="D75" s="45">
        <v>75</v>
      </c>
      <c r="E75" s="23" t="s">
        <v>115</v>
      </c>
      <c r="F75" s="16" t="s">
        <v>116</v>
      </c>
      <c r="G75" s="52" t="str">
        <f t="shared" si="1"/>
        <v>Loans and borrowings</v>
      </c>
    </row>
    <row r="76" spans="2:7">
      <c r="B76" s="17"/>
      <c r="C76" s="45"/>
      <c r="D76" s="45">
        <v>751</v>
      </c>
      <c r="E76" s="18" t="s">
        <v>117</v>
      </c>
      <c r="F76" s="19" t="s">
        <v>116</v>
      </c>
      <c r="G76" s="52" t="str">
        <f t="shared" si="1"/>
        <v>Loans and borrowings</v>
      </c>
    </row>
    <row r="77" spans="2:7">
      <c r="B77" s="17"/>
      <c r="C77" s="47"/>
      <c r="D77" s="47">
        <v>7511</v>
      </c>
      <c r="E77" s="21" t="s">
        <v>118</v>
      </c>
      <c r="F77" s="22" t="s">
        <v>119</v>
      </c>
      <c r="G77" s="52" t="str">
        <f t="shared" si="1"/>
        <v>Domestic Loans and Borrowings</v>
      </c>
    </row>
    <row r="78" spans="2:7">
      <c r="B78" s="20"/>
      <c r="C78" s="48"/>
      <c r="D78" s="48">
        <v>7512</v>
      </c>
      <c r="E78" s="24" t="s">
        <v>120</v>
      </c>
      <c r="F78" s="62" t="s">
        <v>121</v>
      </c>
      <c r="G78" s="53" t="str">
        <f t="shared" si="1"/>
        <v>Foreign Loans and Borrowings</v>
      </c>
    </row>
    <row r="79" spans="2:7">
      <c r="B79" s="20"/>
      <c r="C79" s="44"/>
      <c r="D79" s="44">
        <v>4</v>
      </c>
      <c r="E79" s="15" t="s">
        <v>776</v>
      </c>
      <c r="F79" s="16" t="s">
        <v>123</v>
      </c>
      <c r="G79" s="52" t="str">
        <f t="shared" si="1"/>
        <v>Total Expenditures</v>
      </c>
    </row>
    <row r="80" spans="2:7">
      <c r="B80" s="20"/>
      <c r="C80" s="44"/>
      <c r="D80" s="44">
        <v>40</v>
      </c>
      <c r="E80" s="15" t="s">
        <v>423</v>
      </c>
      <c r="F80" s="16" t="s">
        <v>424</v>
      </c>
      <c r="G80" s="52" t="str">
        <f t="shared" si="1"/>
        <v>Current Budgetary Expenditures</v>
      </c>
    </row>
    <row r="81" spans="2:7">
      <c r="B81" s="13"/>
      <c r="C81" s="44"/>
      <c r="D81" s="44">
        <v>41</v>
      </c>
      <c r="E81" s="15" t="s">
        <v>124</v>
      </c>
      <c r="F81" s="16" t="s">
        <v>125</v>
      </c>
      <c r="G81" s="52" t="str">
        <f t="shared" si="1"/>
        <v>Current Expenditures</v>
      </c>
    </row>
    <row r="82" spans="2:7">
      <c r="B82" s="14" t="s">
        <v>96</v>
      </c>
      <c r="C82" s="46"/>
      <c r="D82" s="44">
        <v>411</v>
      </c>
      <c r="E82" s="18" t="s">
        <v>126</v>
      </c>
      <c r="F82" s="19" t="s">
        <v>127</v>
      </c>
      <c r="G82" s="52" t="str">
        <f t="shared" si="1"/>
        <v>Gross Salaries and Contributions</v>
      </c>
    </row>
    <row r="83" spans="2:7">
      <c r="B83" s="14"/>
      <c r="C83" s="49"/>
      <c r="D83" s="49">
        <v>4111</v>
      </c>
      <c r="E83" s="21" t="s">
        <v>128</v>
      </c>
      <c r="F83" s="22" t="s">
        <v>129</v>
      </c>
      <c r="G83" s="52" t="str">
        <f t="shared" si="1"/>
        <v>Net Salaries</v>
      </c>
    </row>
    <row r="84" spans="2:7">
      <c r="B84" s="25"/>
      <c r="C84" s="49"/>
      <c r="D84" s="49">
        <v>4112</v>
      </c>
      <c r="E84" s="21" t="s">
        <v>130</v>
      </c>
      <c r="F84" s="22" t="s">
        <v>28</v>
      </c>
      <c r="G84" s="52" t="str">
        <f t="shared" si="1"/>
        <v>Personal Income Tax</v>
      </c>
    </row>
    <row r="85" spans="2:7">
      <c r="B85" s="25"/>
      <c r="C85" s="49"/>
      <c r="D85" s="49">
        <v>4113</v>
      </c>
      <c r="E85" s="21" t="s">
        <v>131</v>
      </c>
      <c r="F85" s="22" t="s">
        <v>132</v>
      </c>
      <c r="G85" s="52" t="str">
        <f t="shared" si="1"/>
        <v>Contributions Charged to Employee</v>
      </c>
    </row>
    <row r="86" spans="2:7" ht="15.75">
      <c r="B86" s="25"/>
      <c r="C86" s="50"/>
      <c r="D86" s="49">
        <v>4114</v>
      </c>
      <c r="E86" s="21" t="s">
        <v>133</v>
      </c>
      <c r="F86" s="22" t="s">
        <v>134</v>
      </c>
      <c r="G86" s="52" t="str">
        <f t="shared" si="1"/>
        <v>Contributions Charged to Employer</v>
      </c>
    </row>
    <row r="87" spans="2:7" ht="15.75">
      <c r="B87" s="26"/>
      <c r="C87" s="49"/>
      <c r="D87" s="49">
        <v>4115</v>
      </c>
      <c r="E87" s="21" t="s">
        <v>135</v>
      </c>
      <c r="F87" s="22" t="s">
        <v>136</v>
      </c>
      <c r="G87" s="52" t="str">
        <f t="shared" si="1"/>
        <v>Surtax on PIT</v>
      </c>
    </row>
    <row r="88" spans="2:7">
      <c r="B88" s="25"/>
      <c r="C88" s="46"/>
      <c r="D88" s="44">
        <v>412</v>
      </c>
      <c r="E88" s="18" t="s">
        <v>137</v>
      </c>
      <c r="F88" s="19" t="s">
        <v>138</v>
      </c>
      <c r="G88" s="52" t="str">
        <f t="shared" si="1"/>
        <v>Other Personal Income</v>
      </c>
    </row>
    <row r="89" spans="2:7">
      <c r="B89" s="14"/>
      <c r="C89" s="49"/>
      <c r="D89" s="49">
        <v>4121</v>
      </c>
      <c r="E89" s="21" t="s">
        <v>139</v>
      </c>
      <c r="F89" s="22" t="s">
        <v>140</v>
      </c>
      <c r="G89" s="52" t="str">
        <f t="shared" si="1"/>
        <v>Compensation for Meals</v>
      </c>
    </row>
    <row r="90" spans="2:7">
      <c r="B90" s="25"/>
      <c r="C90" s="49"/>
      <c r="D90" s="49">
        <v>4122</v>
      </c>
      <c r="E90" s="21" t="s">
        <v>141</v>
      </c>
      <c r="F90" s="22" t="s">
        <v>142</v>
      </c>
      <c r="G90" s="52" t="str">
        <f t="shared" si="1"/>
        <v>Compensation for Living Costs and Separate Living</v>
      </c>
    </row>
    <row r="91" spans="2:7">
      <c r="B91" s="25"/>
      <c r="C91" s="49"/>
      <c r="D91" s="49">
        <v>4123</v>
      </c>
      <c r="E91" s="21" t="s">
        <v>143</v>
      </c>
      <c r="F91" s="22" t="s">
        <v>144</v>
      </c>
      <c r="G91" s="52" t="str">
        <f t="shared" si="1"/>
        <v>Compensation for Transport</v>
      </c>
    </row>
    <row r="92" spans="2:7">
      <c r="B92" s="25"/>
      <c r="C92" s="49"/>
      <c r="D92" s="49">
        <v>4124</v>
      </c>
      <c r="E92" s="21" t="s">
        <v>145</v>
      </c>
      <c r="F92" s="22" t="s">
        <v>146</v>
      </c>
      <c r="G92" s="52" t="str">
        <f t="shared" si="1"/>
        <v>Annual awards</v>
      </c>
    </row>
    <row r="93" spans="2:7">
      <c r="B93" s="25"/>
      <c r="C93" s="49"/>
      <c r="D93" s="49">
        <v>4125</v>
      </c>
      <c r="E93" s="21" t="s">
        <v>147</v>
      </c>
      <c r="F93" s="22" t="s">
        <v>148</v>
      </c>
      <c r="G93" s="52" t="str">
        <f t="shared" si="1"/>
        <v>Compensation for Early Retirement</v>
      </c>
    </row>
    <row r="94" spans="2:7">
      <c r="B94" s="25"/>
      <c r="C94" s="49"/>
      <c r="D94" s="49">
        <v>4126</v>
      </c>
      <c r="E94" s="21" t="s">
        <v>149</v>
      </c>
      <c r="F94" s="22" t="s">
        <v>150</v>
      </c>
      <c r="G94" s="52" t="str">
        <f t="shared" si="1"/>
        <v>Parliament Members Compensation</v>
      </c>
    </row>
    <row r="95" spans="2:7">
      <c r="B95" s="25"/>
      <c r="C95" s="49"/>
      <c r="D95" s="49">
        <v>4127</v>
      </c>
      <c r="E95" s="21" t="s">
        <v>83</v>
      </c>
      <c r="F95" s="22" t="s">
        <v>151</v>
      </c>
      <c r="G95" s="52" t="str">
        <f t="shared" si="1"/>
        <v>Other Compensations</v>
      </c>
    </row>
    <row r="96" spans="2:7">
      <c r="B96" s="25"/>
      <c r="C96" s="49"/>
      <c r="D96" s="49">
        <v>4128</v>
      </c>
      <c r="E96" s="21" t="s">
        <v>735</v>
      </c>
      <c r="F96" s="22" t="s">
        <v>737</v>
      </c>
      <c r="G96" s="52" t="str">
        <f t="shared" si="1"/>
        <v xml:space="preserve">Other </v>
      </c>
    </row>
    <row r="97" spans="2:7">
      <c r="B97" s="25"/>
      <c r="C97" s="46"/>
      <c r="D97" s="44">
        <v>413</v>
      </c>
      <c r="E97" s="18" t="s">
        <v>152</v>
      </c>
      <c r="F97" s="19" t="s">
        <v>153</v>
      </c>
      <c r="G97" s="52" t="str">
        <f t="shared" si="1"/>
        <v>Expenditures for Supplies</v>
      </c>
    </row>
    <row r="98" spans="2:7">
      <c r="B98" s="14"/>
      <c r="C98" s="49"/>
      <c r="D98" s="49">
        <v>4131</v>
      </c>
      <c r="E98" s="21" t="s">
        <v>154</v>
      </c>
      <c r="F98" s="22" t="s">
        <v>155</v>
      </c>
      <c r="G98" s="52" t="str">
        <f t="shared" si="1"/>
        <v>Administrative Supplies</v>
      </c>
    </row>
    <row r="99" spans="2:7">
      <c r="B99" s="25"/>
      <c r="C99" s="49"/>
      <c r="D99" s="49">
        <v>4132</v>
      </c>
      <c r="E99" s="21" t="s">
        <v>156</v>
      </c>
      <c r="F99" s="22" t="s">
        <v>157</v>
      </c>
      <c r="G99" s="52" t="str">
        <f t="shared" si="1"/>
        <v>Health Protection Supplies</v>
      </c>
    </row>
    <row r="100" spans="2:7">
      <c r="B100" s="25"/>
      <c r="C100" s="49"/>
      <c r="D100" s="49">
        <v>4133</v>
      </c>
      <c r="E100" s="21" t="s">
        <v>158</v>
      </c>
      <c r="F100" s="22" t="s">
        <v>159</v>
      </c>
      <c r="G100" s="52" t="str">
        <f t="shared" si="1"/>
        <v>Special Supplies</v>
      </c>
    </row>
    <row r="101" spans="2:7">
      <c r="B101" s="25"/>
      <c r="C101" s="49"/>
      <c r="D101" s="49">
        <v>4134</v>
      </c>
      <c r="E101" s="21" t="s">
        <v>160</v>
      </c>
      <c r="F101" s="22" t="s">
        <v>161</v>
      </c>
      <c r="G101" s="52" t="str">
        <f t="shared" si="1"/>
        <v>Expenditures for Energy</v>
      </c>
    </row>
    <row r="102" spans="2:7">
      <c r="B102" s="25"/>
      <c r="C102" s="49"/>
      <c r="D102" s="49">
        <v>4135</v>
      </c>
      <c r="E102" s="21" t="s">
        <v>162</v>
      </c>
      <c r="F102" s="22" t="s">
        <v>163</v>
      </c>
      <c r="G102" s="52" t="str">
        <f t="shared" si="1"/>
        <v>Expenditures for Fuel</v>
      </c>
    </row>
    <row r="103" spans="2:7">
      <c r="B103" s="25"/>
      <c r="C103" s="49"/>
      <c r="D103" s="49">
        <v>4139</v>
      </c>
      <c r="E103" s="21" t="s">
        <v>164</v>
      </c>
      <c r="F103" s="22" t="s">
        <v>165</v>
      </c>
      <c r="G103" s="52" t="str">
        <f t="shared" si="1"/>
        <v>Other Expenditures for Supplies</v>
      </c>
    </row>
    <row r="104" spans="2:7">
      <c r="B104" s="25"/>
      <c r="C104" s="46"/>
      <c r="D104" s="44">
        <v>414</v>
      </c>
      <c r="E104" s="18" t="s">
        <v>166</v>
      </c>
      <c r="F104" s="19" t="s">
        <v>167</v>
      </c>
      <c r="G104" s="52" t="str">
        <f t="shared" si="1"/>
        <v>Expenditures for Services</v>
      </c>
    </row>
    <row r="105" spans="2:7">
      <c r="B105" s="14"/>
      <c r="C105" s="49"/>
      <c r="D105" s="49">
        <v>4141</v>
      </c>
      <c r="E105" s="21" t="s">
        <v>168</v>
      </c>
      <c r="F105" s="22" t="s">
        <v>169</v>
      </c>
      <c r="G105" s="52" t="str">
        <f t="shared" si="1"/>
        <v>Business trips</v>
      </c>
    </row>
    <row r="106" spans="2:7">
      <c r="B106" s="25"/>
      <c r="C106" s="49"/>
      <c r="D106" s="49">
        <v>4142</v>
      </c>
      <c r="E106" s="21" t="s">
        <v>170</v>
      </c>
      <c r="F106" s="22" t="s">
        <v>171</v>
      </c>
      <c r="G106" s="52" t="str">
        <f t="shared" si="1"/>
        <v>Representation Costs</v>
      </c>
    </row>
    <row r="107" spans="2:7">
      <c r="B107" s="25"/>
      <c r="C107" s="49"/>
      <c r="D107" s="49">
        <v>4143</v>
      </c>
      <c r="E107" s="21" t="s">
        <v>172</v>
      </c>
      <c r="F107" s="22" t="s">
        <v>173</v>
      </c>
      <c r="G107" s="52" t="str">
        <f t="shared" si="1"/>
        <v>Communication Services</v>
      </c>
    </row>
    <row r="108" spans="2:7">
      <c r="B108" s="25"/>
      <c r="C108" s="49"/>
      <c r="D108" s="49">
        <v>4144</v>
      </c>
      <c r="E108" s="21" t="s">
        <v>174</v>
      </c>
      <c r="F108" s="22" t="s">
        <v>175</v>
      </c>
      <c r="G108" s="52" t="str">
        <f t="shared" si="1"/>
        <v>Bank Services and FX Conversion Loss</v>
      </c>
    </row>
    <row r="109" spans="2:7">
      <c r="B109" s="25"/>
      <c r="C109" s="49"/>
      <c r="D109" s="49">
        <v>4145</v>
      </c>
      <c r="E109" s="21" t="s">
        <v>176</v>
      </c>
      <c r="F109" s="22" t="s">
        <v>177</v>
      </c>
      <c r="G109" s="52" t="str">
        <f t="shared" si="1"/>
        <v>Transport Services</v>
      </c>
    </row>
    <row r="110" spans="2:7">
      <c r="B110" s="25"/>
      <c r="C110" s="49"/>
      <c r="D110" s="49">
        <v>4146</v>
      </c>
      <c r="E110" s="21" t="s">
        <v>178</v>
      </c>
      <c r="F110" s="22" t="s">
        <v>179</v>
      </c>
      <c r="G110" s="52" t="str">
        <f t="shared" si="1"/>
        <v>Legal Services (lawyers, notars and others)</v>
      </c>
    </row>
    <row r="111" spans="2:7">
      <c r="B111" s="25"/>
      <c r="C111" s="49"/>
      <c r="D111" s="49">
        <v>4147</v>
      </c>
      <c r="E111" s="21" t="s">
        <v>180</v>
      </c>
      <c r="F111" s="22" t="s">
        <v>181</v>
      </c>
      <c r="G111" s="52" t="str">
        <f t="shared" si="1"/>
        <v>Consultancy Services</v>
      </c>
    </row>
    <row r="112" spans="2:7">
      <c r="B112" s="25"/>
      <c r="C112" s="49"/>
      <c r="D112" s="49">
        <v>4148</v>
      </c>
      <c r="E112" s="21" t="s">
        <v>182</v>
      </c>
      <c r="F112" s="22" t="s">
        <v>183</v>
      </c>
      <c r="G112" s="52" t="str">
        <f t="shared" si="1"/>
        <v>Professional Training Services</v>
      </c>
    </row>
    <row r="113" spans="2:7">
      <c r="B113" s="25"/>
      <c r="C113" s="49"/>
      <c r="D113" s="49">
        <v>4149</v>
      </c>
      <c r="E113" s="21" t="s">
        <v>184</v>
      </c>
      <c r="F113" s="22" t="s">
        <v>185</v>
      </c>
      <c r="G113" s="52" t="str">
        <f t="shared" si="1"/>
        <v>Other Services</v>
      </c>
    </row>
    <row r="114" spans="2:7">
      <c r="B114" s="25"/>
      <c r="C114" s="46"/>
      <c r="D114" s="44">
        <v>415</v>
      </c>
      <c r="E114" s="18" t="s">
        <v>186</v>
      </c>
      <c r="F114" s="19" t="s">
        <v>187</v>
      </c>
      <c r="G114" s="52" t="str">
        <f t="shared" si="1"/>
        <v>Current Maintenance</v>
      </c>
    </row>
    <row r="115" spans="2:7">
      <c r="B115" s="14"/>
      <c r="C115" s="49"/>
      <c r="D115" s="49">
        <v>4151</v>
      </c>
      <c r="E115" s="21" t="s">
        <v>188</v>
      </c>
      <c r="F115" s="22" t="s">
        <v>189</v>
      </c>
      <c r="G115" s="52" t="str">
        <f t="shared" si="1"/>
        <v>Current Maintenance of Public Infrastructure</v>
      </c>
    </row>
    <row r="116" spans="2:7">
      <c r="B116" s="25"/>
      <c r="C116" s="49"/>
      <c r="D116" s="49">
        <v>4152</v>
      </c>
      <c r="E116" s="21" t="s">
        <v>190</v>
      </c>
      <c r="F116" s="22" t="s">
        <v>191</v>
      </c>
      <c r="G116" s="52" t="str">
        <f t="shared" si="1"/>
        <v>Current Maintenance of Buildings</v>
      </c>
    </row>
    <row r="117" spans="2:7">
      <c r="B117" s="25"/>
      <c r="C117" s="49"/>
      <c r="D117" s="49">
        <v>4153</v>
      </c>
      <c r="E117" s="21" t="s">
        <v>192</v>
      </c>
      <c r="F117" s="22" t="s">
        <v>193</v>
      </c>
      <c r="G117" s="52" t="str">
        <f t="shared" si="1"/>
        <v>Current Maintenance of Equipment</v>
      </c>
    </row>
    <row r="118" spans="2:7">
      <c r="B118" s="25"/>
      <c r="C118" s="46"/>
      <c r="D118" s="44">
        <v>416</v>
      </c>
      <c r="E118" s="18" t="s">
        <v>194</v>
      </c>
      <c r="F118" s="19" t="s">
        <v>195</v>
      </c>
      <c r="G118" s="52" t="str">
        <f t="shared" si="1"/>
        <v>Interests</v>
      </c>
    </row>
    <row r="119" spans="2:7">
      <c r="B119" s="14"/>
      <c r="C119" s="49"/>
      <c r="D119" s="49">
        <v>4161</v>
      </c>
      <c r="E119" s="21" t="s">
        <v>196</v>
      </c>
      <c r="F119" s="22" t="s">
        <v>197</v>
      </c>
      <c r="G119" s="52" t="str">
        <f t="shared" si="1"/>
        <v>Interests on Domestic Debt</v>
      </c>
    </row>
    <row r="120" spans="2:7">
      <c r="B120" s="25"/>
      <c r="C120" s="49"/>
      <c r="D120" s="49">
        <v>4162</v>
      </c>
      <c r="E120" s="21" t="s">
        <v>198</v>
      </c>
      <c r="F120" s="22" t="s">
        <v>199</v>
      </c>
      <c r="G120" s="52" t="str">
        <f t="shared" si="1"/>
        <v>Interests on Foreign Debt</v>
      </c>
    </row>
    <row r="121" spans="2:7">
      <c r="B121" s="25"/>
      <c r="C121" s="46"/>
      <c r="D121" s="44">
        <v>417</v>
      </c>
      <c r="E121" s="18" t="s">
        <v>200</v>
      </c>
      <c r="F121" s="19" t="s">
        <v>201</v>
      </c>
      <c r="G121" s="52" t="str">
        <f t="shared" si="1"/>
        <v>Rent</v>
      </c>
    </row>
    <row r="122" spans="2:7">
      <c r="B122" s="14"/>
      <c r="C122" s="49"/>
      <c r="D122" s="49">
        <v>4171</v>
      </c>
      <c r="E122" s="21" t="s">
        <v>202</v>
      </c>
      <c r="F122" s="22" t="s">
        <v>203</v>
      </c>
      <c r="G122" s="52" t="str">
        <f t="shared" si="1"/>
        <v>Rent of Real Estate</v>
      </c>
    </row>
    <row r="123" spans="2:7">
      <c r="B123" s="25"/>
      <c r="C123" s="49"/>
      <c r="D123" s="49">
        <v>4172</v>
      </c>
      <c r="E123" s="21" t="s">
        <v>204</v>
      </c>
      <c r="F123" s="22" t="s">
        <v>205</v>
      </c>
      <c r="G123" s="52" t="str">
        <f t="shared" si="1"/>
        <v>Rent of Equipment</v>
      </c>
    </row>
    <row r="124" spans="2:7">
      <c r="B124" s="25"/>
      <c r="C124" s="49"/>
      <c r="D124" s="49">
        <v>4173</v>
      </c>
      <c r="E124" s="21" t="s">
        <v>206</v>
      </c>
      <c r="F124" s="22" t="s">
        <v>207</v>
      </c>
      <c r="G124" s="52" t="str">
        <f t="shared" si="1"/>
        <v>Rent of Property</v>
      </c>
    </row>
    <row r="125" spans="2:7">
      <c r="B125" s="25"/>
      <c r="C125" s="46"/>
      <c r="D125" s="44">
        <v>418</v>
      </c>
      <c r="E125" s="18" t="s">
        <v>208</v>
      </c>
      <c r="F125" s="19" t="s">
        <v>209</v>
      </c>
      <c r="G125" s="52" t="str">
        <f t="shared" si="1"/>
        <v>Subsidies</v>
      </c>
    </row>
    <row r="126" spans="2:7">
      <c r="B126" s="14"/>
      <c r="C126" s="49"/>
      <c r="D126" s="49">
        <v>4181</v>
      </c>
      <c r="E126" s="21" t="s">
        <v>210</v>
      </c>
      <c r="F126" s="22" t="s">
        <v>211</v>
      </c>
      <c r="G126" s="52" t="str">
        <f t="shared" si="1"/>
        <v>Production and Services Subsidies</v>
      </c>
    </row>
    <row r="127" spans="2:7">
      <c r="B127" s="25"/>
      <c r="C127" s="49"/>
      <c r="D127" s="49">
        <v>4182</v>
      </c>
      <c r="E127" s="21" t="s">
        <v>212</v>
      </c>
      <c r="F127" s="22" t="s">
        <v>213</v>
      </c>
      <c r="G127" s="52" t="str">
        <f t="shared" si="1"/>
        <v>Export Subsidies</v>
      </c>
    </row>
    <row r="128" spans="2:7">
      <c r="B128" s="25"/>
      <c r="C128" s="49"/>
      <c r="D128" s="49">
        <v>4183</v>
      </c>
      <c r="E128" s="21" t="s">
        <v>214</v>
      </c>
      <c r="F128" s="22" t="s">
        <v>215</v>
      </c>
      <c r="G128" s="52" t="str">
        <f t="shared" si="1"/>
        <v>Import Subsidies</v>
      </c>
    </row>
    <row r="129" spans="2:7">
      <c r="B129" s="25"/>
      <c r="C129" s="46"/>
      <c r="D129" s="44">
        <v>419</v>
      </c>
      <c r="E129" s="18" t="s">
        <v>216</v>
      </c>
      <c r="F129" s="19" t="s">
        <v>217</v>
      </c>
      <c r="G129" s="52" t="str">
        <f t="shared" si="1"/>
        <v>Other expenditures</v>
      </c>
    </row>
    <row r="130" spans="2:7">
      <c r="B130" s="14"/>
      <c r="C130" s="49"/>
      <c r="D130" s="49">
        <v>4191</v>
      </c>
      <c r="E130" s="21" t="s">
        <v>218</v>
      </c>
      <c r="F130" s="22" t="s">
        <v>219</v>
      </c>
      <c r="G130" s="52" t="str">
        <f t="shared" si="1"/>
        <v xml:space="preserve">Expenditures for Service Contracts </v>
      </c>
    </row>
    <row r="131" spans="2:7">
      <c r="B131" s="25"/>
      <c r="C131" s="49"/>
      <c r="D131" s="49">
        <v>4192</v>
      </c>
      <c r="E131" s="21" t="s">
        <v>220</v>
      </c>
      <c r="F131" s="22" t="s">
        <v>221</v>
      </c>
      <c r="G131" s="52" t="str">
        <f t="shared" si="1"/>
        <v>Expenditures for Judicial Proceeding</v>
      </c>
    </row>
    <row r="132" spans="2:7">
      <c r="B132" s="25"/>
      <c r="C132" s="49"/>
      <c r="D132" s="49">
        <v>4193</v>
      </c>
      <c r="E132" s="21" t="s">
        <v>222</v>
      </c>
      <c r="F132" s="22" t="s">
        <v>223</v>
      </c>
      <c r="G132" s="52" t="str">
        <f t="shared" si="1"/>
        <v>Expenditures for Software Maintenance</v>
      </c>
    </row>
    <row r="133" spans="2:7">
      <c r="B133" s="25"/>
      <c r="C133" s="49"/>
      <c r="D133" s="49">
        <v>4194</v>
      </c>
      <c r="E133" s="21" t="s">
        <v>224</v>
      </c>
      <c r="F133" s="22" t="s">
        <v>225</v>
      </c>
      <c r="G133" s="52" t="str">
        <f t="shared" si="1"/>
        <v>Insurance</v>
      </c>
    </row>
    <row r="134" spans="2:7" ht="23.25">
      <c r="B134" s="25"/>
      <c r="C134" s="47"/>
      <c r="D134" s="47">
        <v>4195</v>
      </c>
      <c r="E134" s="27" t="s">
        <v>226</v>
      </c>
      <c r="F134" s="22" t="s">
        <v>227</v>
      </c>
      <c r="G134" s="52" t="str">
        <f t="shared" si="1"/>
        <v>Contribution for Domestic and International Institutions Membership</v>
      </c>
    </row>
    <row r="135" spans="2:7">
      <c r="B135" s="20"/>
      <c r="C135" s="49"/>
      <c r="D135" s="49">
        <v>4196</v>
      </c>
      <c r="E135" s="21" t="s">
        <v>228</v>
      </c>
      <c r="F135" s="22" t="s">
        <v>229</v>
      </c>
      <c r="G135" s="52" t="str">
        <f t="shared" si="1"/>
        <v>Utility Charges</v>
      </c>
    </row>
    <row r="136" spans="2:7">
      <c r="B136" s="25"/>
      <c r="C136" s="49"/>
      <c r="D136" s="47">
        <v>4197</v>
      </c>
      <c r="E136" s="21" t="s">
        <v>230</v>
      </c>
      <c r="F136" s="22" t="s">
        <v>231</v>
      </c>
      <c r="G136" s="52" t="str">
        <f t="shared" si="1"/>
        <v>Penalties</v>
      </c>
    </row>
    <row r="137" spans="2:7">
      <c r="B137" s="25"/>
      <c r="C137" s="49"/>
      <c r="D137" s="49">
        <v>4198</v>
      </c>
      <c r="E137" s="21" t="s">
        <v>51</v>
      </c>
      <c r="F137" s="22" t="s">
        <v>66</v>
      </c>
      <c r="G137" s="52" t="str">
        <f t="shared" si="1"/>
        <v>Fees</v>
      </c>
    </row>
    <row r="138" spans="2:7">
      <c r="B138" s="25"/>
      <c r="C138" s="49"/>
      <c r="D138" s="47">
        <v>4199</v>
      </c>
      <c r="E138" s="21" t="s">
        <v>232</v>
      </c>
      <c r="F138" s="22" t="s">
        <v>233</v>
      </c>
      <c r="G138" s="52" t="str">
        <f t="shared" si="1"/>
        <v>Others</v>
      </c>
    </row>
    <row r="139" spans="2:7">
      <c r="B139" s="25"/>
      <c r="C139" s="44" t="s">
        <v>96</v>
      </c>
      <c r="D139" s="44">
        <v>42</v>
      </c>
      <c r="E139" s="15" t="s">
        <v>234</v>
      </c>
      <c r="F139" s="16" t="s">
        <v>235</v>
      </c>
      <c r="G139" s="52" t="str">
        <f t="shared" si="1"/>
        <v>Social Security Transfers</v>
      </c>
    </row>
    <row r="140" spans="2:7">
      <c r="B140" s="14"/>
      <c r="C140" s="46"/>
      <c r="D140" s="44">
        <v>421</v>
      </c>
      <c r="E140" s="18" t="s">
        <v>236</v>
      </c>
      <c r="F140" s="19" t="s">
        <v>237</v>
      </c>
      <c r="G140" s="52" t="str">
        <f t="shared" ref="G140:G205" si="2">+IF(ISBLANK(IF($B$2=1,E140,F140)),"",IF($B$2=1,E140,F140))</f>
        <v>Social Security</v>
      </c>
    </row>
    <row r="141" spans="2:7">
      <c r="B141" s="14"/>
      <c r="C141" s="49" t="s">
        <v>96</v>
      </c>
      <c r="D141" s="49">
        <v>4211</v>
      </c>
      <c r="E141" s="21" t="s">
        <v>238</v>
      </c>
      <c r="F141" s="22" t="s">
        <v>239</v>
      </c>
      <c r="G141" s="52" t="str">
        <f t="shared" si="2"/>
        <v>Children benefits</v>
      </c>
    </row>
    <row r="142" spans="2:7">
      <c r="B142" s="25"/>
      <c r="C142" s="49"/>
      <c r="D142" s="49">
        <v>4212</v>
      </c>
      <c r="E142" s="21" t="s">
        <v>240</v>
      </c>
      <c r="F142" s="22" t="s">
        <v>241</v>
      </c>
      <c r="G142" s="52" t="str">
        <f t="shared" si="2"/>
        <v>Veteran and disability benefits</v>
      </c>
    </row>
    <row r="143" spans="2:7">
      <c r="B143" s="25"/>
      <c r="C143" s="49"/>
      <c r="D143" s="49">
        <v>4213</v>
      </c>
      <c r="E143" s="21" t="s">
        <v>242</v>
      </c>
      <c r="F143" s="22" t="s">
        <v>243</v>
      </c>
      <c r="G143" s="52" t="str">
        <f t="shared" si="2"/>
        <v>Assistance for the Family</v>
      </c>
    </row>
    <row r="144" spans="2:7">
      <c r="B144" s="25"/>
      <c r="C144" s="49"/>
      <c r="D144" s="49">
        <v>4214</v>
      </c>
      <c r="E144" s="21" t="s">
        <v>244</v>
      </c>
      <c r="F144" s="22" t="s">
        <v>245</v>
      </c>
      <c r="G144" s="52" t="str">
        <f t="shared" si="2"/>
        <v>Maternity leave</v>
      </c>
    </row>
    <row r="145" spans="2:7">
      <c r="B145" s="25"/>
      <c r="C145" s="49"/>
      <c r="D145" s="49">
        <v>4215</v>
      </c>
      <c r="E145" s="21" t="s">
        <v>246</v>
      </c>
      <c r="F145" s="22" t="s">
        <v>247</v>
      </c>
      <c r="G145" s="52" t="str">
        <f t="shared" si="2"/>
        <v>Care and Assistance Benefits</v>
      </c>
    </row>
    <row r="146" spans="2:7">
      <c r="B146" s="25"/>
      <c r="C146" s="49"/>
      <c r="D146" s="49">
        <v>4216</v>
      </c>
      <c r="E146" s="21" t="s">
        <v>248</v>
      </c>
      <c r="F146" s="22" t="s">
        <v>249</v>
      </c>
      <c r="G146" s="52" t="str">
        <f t="shared" si="2"/>
        <v>Pre-school Meal Plans</v>
      </c>
    </row>
    <row r="147" spans="2:7">
      <c r="B147" s="25"/>
      <c r="C147" s="49"/>
      <c r="D147" s="49">
        <v>4217</v>
      </c>
      <c r="E147" s="21" t="s">
        <v>250</v>
      </c>
      <c r="F147" s="22" t="s">
        <v>251</v>
      </c>
      <c r="G147" s="52" t="str">
        <f t="shared" si="2"/>
        <v>Support to Nurse Homes</v>
      </c>
    </row>
    <row r="148" spans="2:7">
      <c r="B148" s="25"/>
      <c r="C148" s="49"/>
      <c r="D148" s="49">
        <v>4218</v>
      </c>
      <c r="E148" s="21" t="s">
        <v>735</v>
      </c>
      <c r="F148" s="22" t="s">
        <v>736</v>
      </c>
      <c r="G148" s="52" t="str">
        <f t="shared" si="2"/>
        <v>Other rights from social protection</v>
      </c>
    </row>
    <row r="149" spans="2:7">
      <c r="B149" s="25"/>
      <c r="C149" s="46"/>
      <c r="D149" s="44">
        <v>422</v>
      </c>
      <c r="E149" s="18" t="s">
        <v>252</v>
      </c>
      <c r="F149" s="19" t="s">
        <v>253</v>
      </c>
      <c r="G149" s="52" t="str">
        <f t="shared" si="2"/>
        <v>Funds for redundant labor</v>
      </c>
    </row>
    <row r="150" spans="2:7">
      <c r="B150" s="14"/>
      <c r="C150" s="49"/>
      <c r="D150" s="49">
        <v>4221</v>
      </c>
      <c r="E150" s="21" t="s">
        <v>254</v>
      </c>
      <c r="F150" s="22" t="s">
        <v>255</v>
      </c>
      <c r="G150" s="52" t="str">
        <f t="shared" si="2"/>
        <v>Guaranteed Earnings</v>
      </c>
    </row>
    <row r="151" spans="2:7">
      <c r="B151" s="25"/>
      <c r="C151" s="49"/>
      <c r="D151" s="49">
        <v>4222</v>
      </c>
      <c r="E151" s="21" t="s">
        <v>256</v>
      </c>
      <c r="F151" s="22" t="s">
        <v>257</v>
      </c>
      <c r="G151" s="52" t="str">
        <f t="shared" si="2"/>
        <v>Redundant Labor Benefits</v>
      </c>
    </row>
    <row r="152" spans="2:7">
      <c r="B152" s="25"/>
      <c r="C152" s="49"/>
      <c r="D152" s="49">
        <v>4223</v>
      </c>
      <c r="E152" s="21" t="s">
        <v>258</v>
      </c>
      <c r="F152" s="22" t="s">
        <v>259</v>
      </c>
      <c r="G152" s="52" t="str">
        <f t="shared" si="2"/>
        <v>Additional Insurance Payment</v>
      </c>
    </row>
    <row r="153" spans="2:7">
      <c r="B153" s="25"/>
      <c r="C153" s="49"/>
      <c r="D153" s="49">
        <v>4224</v>
      </c>
      <c r="E153" s="21" t="s">
        <v>260</v>
      </c>
      <c r="F153" s="22" t="s">
        <v>261</v>
      </c>
      <c r="G153" s="52" t="str">
        <f t="shared" si="2"/>
        <v>Compensation to Unemployed</v>
      </c>
    </row>
    <row r="154" spans="2:7">
      <c r="B154" s="25"/>
      <c r="C154" s="49"/>
      <c r="D154" s="49">
        <v>4225</v>
      </c>
      <c r="E154" s="21" t="s">
        <v>232</v>
      </c>
      <c r="F154" s="22" t="s">
        <v>262</v>
      </c>
      <c r="G154" s="52" t="str">
        <f t="shared" si="2"/>
        <v>Other</v>
      </c>
    </row>
    <row r="155" spans="2:7">
      <c r="B155" s="25"/>
      <c r="C155" s="46"/>
      <c r="D155" s="44">
        <v>423</v>
      </c>
      <c r="E155" s="18" t="s">
        <v>263</v>
      </c>
      <c r="F155" s="19" t="s">
        <v>264</v>
      </c>
      <c r="G155" s="52" t="str">
        <f t="shared" si="2"/>
        <v>Pension and Disability Insurance</v>
      </c>
    </row>
    <row r="156" spans="2:7">
      <c r="B156" s="14"/>
      <c r="C156" s="49"/>
      <c r="D156" s="49">
        <v>4231</v>
      </c>
      <c r="E156" s="21" t="s">
        <v>265</v>
      </c>
      <c r="F156" s="22" t="s">
        <v>266</v>
      </c>
      <c r="G156" s="52" t="str">
        <f t="shared" si="2"/>
        <v>Age pension</v>
      </c>
    </row>
    <row r="157" spans="2:7">
      <c r="B157" s="25"/>
      <c r="C157" s="49"/>
      <c r="D157" s="49">
        <v>4232</v>
      </c>
      <c r="E157" s="21" t="s">
        <v>267</v>
      </c>
      <c r="F157" s="22" t="s">
        <v>268</v>
      </c>
      <c r="G157" s="52" t="str">
        <f t="shared" si="2"/>
        <v>Disability pension</v>
      </c>
    </row>
    <row r="158" spans="2:7">
      <c r="B158" s="25"/>
      <c r="C158" s="49"/>
      <c r="D158" s="49">
        <v>4233</v>
      </c>
      <c r="E158" s="21" t="s">
        <v>269</v>
      </c>
      <c r="F158" s="22" t="s">
        <v>270</v>
      </c>
      <c r="G158" s="52" t="str">
        <f t="shared" si="2"/>
        <v>Family pension</v>
      </c>
    </row>
    <row r="159" spans="2:7">
      <c r="B159" s="25"/>
      <c r="C159" s="49"/>
      <c r="D159" s="49">
        <v>4234</v>
      </c>
      <c r="E159" s="21" t="s">
        <v>65</v>
      </c>
      <c r="F159" s="22" t="s">
        <v>271</v>
      </c>
      <c r="G159" s="52" t="str">
        <f t="shared" si="2"/>
        <v>Compensations</v>
      </c>
    </row>
    <row r="160" spans="2:7">
      <c r="B160" s="25"/>
      <c r="C160" s="49"/>
      <c r="D160" s="49">
        <v>4235</v>
      </c>
      <c r="E160" s="21" t="s">
        <v>272</v>
      </c>
      <c r="F160" s="22" t="s">
        <v>273</v>
      </c>
      <c r="G160" s="52" t="str">
        <f t="shared" si="2"/>
        <v>Addendums</v>
      </c>
    </row>
    <row r="161" spans="2:7">
      <c r="B161" s="25"/>
      <c r="C161" s="49"/>
      <c r="D161" s="49">
        <v>4236</v>
      </c>
      <c r="E161" s="21" t="s">
        <v>274</v>
      </c>
      <c r="F161" s="22" t="s">
        <v>275</v>
      </c>
      <c r="G161" s="52" t="str">
        <f t="shared" si="2"/>
        <v>Other rughts</v>
      </c>
    </row>
    <row r="162" spans="2:7">
      <c r="B162" s="25"/>
      <c r="C162" s="49"/>
      <c r="D162" s="49">
        <v>4237</v>
      </c>
      <c r="E162" s="21" t="s">
        <v>276</v>
      </c>
      <c r="F162" s="22" t="s">
        <v>277</v>
      </c>
      <c r="G162" s="52" t="str">
        <f t="shared" si="2"/>
        <v>Contribution to Health Protection of Pensioners</v>
      </c>
    </row>
    <row r="163" spans="2:7">
      <c r="B163" s="25"/>
      <c r="C163" s="46"/>
      <c r="D163" s="44">
        <v>424</v>
      </c>
      <c r="E163" s="18" t="s">
        <v>278</v>
      </c>
      <c r="F163" s="19" t="s">
        <v>279</v>
      </c>
      <c r="G163" s="52" t="str">
        <f t="shared" si="2"/>
        <v>Other Health Care Transfers</v>
      </c>
    </row>
    <row r="164" spans="2:7">
      <c r="B164" s="14"/>
      <c r="C164" s="49"/>
      <c r="D164" s="49">
        <v>4241</v>
      </c>
      <c r="E164" s="21" t="s">
        <v>280</v>
      </c>
      <c r="F164" s="22" t="s">
        <v>281</v>
      </c>
      <c r="G164" s="52" t="str">
        <f t="shared" si="2"/>
        <v>Health Treatment Abroad</v>
      </c>
    </row>
    <row r="165" spans="2:7">
      <c r="B165" s="25"/>
      <c r="C165" s="46"/>
      <c r="D165" s="44">
        <v>425</v>
      </c>
      <c r="E165" s="18" t="s">
        <v>282</v>
      </c>
      <c r="F165" s="19" t="s">
        <v>283</v>
      </c>
      <c r="G165" s="52" t="str">
        <f t="shared" si="2"/>
        <v>Other Health Care Insurance</v>
      </c>
    </row>
    <row r="166" spans="2:7">
      <c r="B166" s="14"/>
      <c r="C166" s="49"/>
      <c r="D166" s="49">
        <v>4251</v>
      </c>
      <c r="E166" s="21" t="s">
        <v>284</v>
      </c>
      <c r="F166" s="22" t="s">
        <v>285</v>
      </c>
      <c r="G166" s="52" t="str">
        <f t="shared" si="2"/>
        <v>Orthopedic Devices and Supplies</v>
      </c>
    </row>
    <row r="167" spans="2:7">
      <c r="B167" s="25"/>
      <c r="C167" s="49"/>
      <c r="D167" s="49">
        <v>4252</v>
      </c>
      <c r="E167" s="21" t="s">
        <v>286</v>
      </c>
      <c r="F167" s="22" t="s">
        <v>287</v>
      </c>
      <c r="G167" s="52" t="str">
        <f t="shared" si="2"/>
        <v xml:space="preserve">Compensation for Health Leave </v>
      </c>
    </row>
    <row r="168" spans="2:7">
      <c r="B168" s="25"/>
      <c r="C168" s="49"/>
      <c r="D168" s="49">
        <v>4253</v>
      </c>
      <c r="E168" s="21" t="s">
        <v>288</v>
      </c>
      <c r="F168" s="22" t="s">
        <v>289</v>
      </c>
      <c r="G168" s="52" t="str">
        <f t="shared" si="2"/>
        <v>Compensation for Travel Costs of Insured Person</v>
      </c>
    </row>
    <row r="169" spans="2:7" ht="23.25">
      <c r="B169" s="25"/>
      <c r="C169" s="44"/>
      <c r="D169" s="44">
        <v>43</v>
      </c>
      <c r="E169" s="15" t="s">
        <v>290</v>
      </c>
      <c r="F169" s="16" t="s">
        <v>291</v>
      </c>
      <c r="G169" s="52" t="str">
        <f t="shared" si="2"/>
        <v xml:space="preserve">Transfers to Institutions, Individuals, NGO and Public Sector </v>
      </c>
    </row>
    <row r="170" spans="2:7" ht="23.25">
      <c r="B170" s="14" t="s">
        <v>96</v>
      </c>
      <c r="C170" s="46"/>
      <c r="D170" s="44">
        <v>431</v>
      </c>
      <c r="E170" s="18" t="s">
        <v>290</v>
      </c>
      <c r="F170" s="19" t="s">
        <v>291</v>
      </c>
      <c r="G170" s="52" t="str">
        <f t="shared" si="2"/>
        <v xml:space="preserve">Transfers to Institutions, Individuals, NGO and Public Sector </v>
      </c>
    </row>
    <row r="171" spans="2:7">
      <c r="B171" s="14" t="s">
        <v>96</v>
      </c>
      <c r="C171" s="49"/>
      <c r="D171" s="49">
        <v>4311</v>
      </c>
      <c r="E171" s="21" t="s">
        <v>292</v>
      </c>
      <c r="F171" s="22" t="s">
        <v>293</v>
      </c>
      <c r="G171" s="52" t="str">
        <f t="shared" si="2"/>
        <v>Transfers for Health Protection</v>
      </c>
    </row>
    <row r="172" spans="2:7">
      <c r="B172" s="25"/>
      <c r="C172" s="49"/>
      <c r="D172" s="49">
        <v>4312</v>
      </c>
      <c r="E172" s="21" t="s">
        <v>294</v>
      </c>
      <c r="F172" s="22" t="s">
        <v>295</v>
      </c>
      <c r="G172" s="52" t="str">
        <f t="shared" si="2"/>
        <v>Transfer for Education</v>
      </c>
    </row>
    <row r="173" spans="2:7">
      <c r="B173" s="25"/>
      <c r="C173" s="49"/>
      <c r="D173" s="49">
        <v>4313</v>
      </c>
      <c r="E173" s="21" t="s">
        <v>296</v>
      </c>
      <c r="F173" s="22" t="s">
        <v>297</v>
      </c>
      <c r="G173" s="52" t="str">
        <f t="shared" si="2"/>
        <v>Transfers for Culture and Sports</v>
      </c>
    </row>
    <row r="174" spans="2:7">
      <c r="B174" s="25"/>
      <c r="C174" s="49"/>
      <c r="D174" s="49">
        <v>4314</v>
      </c>
      <c r="E174" s="21" t="s">
        <v>298</v>
      </c>
      <c r="F174" s="22" t="s">
        <v>299</v>
      </c>
      <c r="G174" s="52" t="str">
        <f t="shared" si="2"/>
        <v>Transfers to NGOs</v>
      </c>
    </row>
    <row r="175" spans="2:7" ht="23.25">
      <c r="B175" s="25"/>
      <c r="C175" s="49"/>
      <c r="D175" s="49">
        <v>4315</v>
      </c>
      <c r="E175" s="21" t="s">
        <v>300</v>
      </c>
      <c r="F175" s="22" t="s">
        <v>301</v>
      </c>
      <c r="G175" s="52" t="str">
        <f t="shared" si="2"/>
        <v>Transfers to Political Parties</v>
      </c>
    </row>
    <row r="176" spans="2:7">
      <c r="B176" s="25"/>
      <c r="C176" s="49"/>
      <c r="D176" s="49">
        <v>4316</v>
      </c>
      <c r="E176" s="21" t="s">
        <v>302</v>
      </c>
      <c r="F176" s="22" t="s">
        <v>303</v>
      </c>
      <c r="G176" s="52" t="str">
        <f t="shared" si="2"/>
        <v>Transfers for Non-refundable Social Help</v>
      </c>
    </row>
    <row r="177" spans="2:7">
      <c r="B177" s="25"/>
      <c r="C177" s="49"/>
      <c r="D177" s="49">
        <v>4317</v>
      </c>
      <c r="E177" s="21" t="s">
        <v>304</v>
      </c>
      <c r="F177" s="22" t="s">
        <v>305</v>
      </c>
      <c r="G177" s="52" t="str">
        <f t="shared" si="2"/>
        <v>Trasfers for Intern's Salary</v>
      </c>
    </row>
    <row r="178" spans="2:7">
      <c r="B178" s="25"/>
      <c r="C178" s="49"/>
      <c r="D178" s="49">
        <v>4318</v>
      </c>
      <c r="E178" s="21" t="s">
        <v>306</v>
      </c>
      <c r="F178" s="22" t="s">
        <v>307</v>
      </c>
      <c r="G178" s="52" t="str">
        <f t="shared" si="2"/>
        <v>Other Transfers to Individuals</v>
      </c>
    </row>
    <row r="179" spans="2:7">
      <c r="B179" s="25"/>
      <c r="C179" s="49"/>
      <c r="D179" s="49">
        <v>4319</v>
      </c>
      <c r="E179" s="21" t="s">
        <v>308</v>
      </c>
      <c r="F179" s="22" t="s">
        <v>309</v>
      </c>
      <c r="G179" s="52" t="str">
        <f t="shared" si="2"/>
        <v>Other Transfers to Institutions</v>
      </c>
    </row>
    <row r="180" spans="2:7">
      <c r="B180" s="25"/>
      <c r="C180" s="46"/>
      <c r="D180" s="44">
        <v>432</v>
      </c>
      <c r="E180" s="18" t="s">
        <v>310</v>
      </c>
      <c r="F180" s="19" t="s">
        <v>311</v>
      </c>
      <c r="G180" s="52" t="str">
        <f t="shared" si="2"/>
        <v>Other Transfers</v>
      </c>
    </row>
    <row r="181" spans="2:7" ht="23.25">
      <c r="B181" s="14" t="s">
        <v>96</v>
      </c>
      <c r="C181" s="49"/>
      <c r="D181" s="49">
        <v>4321</v>
      </c>
      <c r="E181" s="21" t="s">
        <v>312</v>
      </c>
      <c r="F181" s="22" t="s">
        <v>313</v>
      </c>
      <c r="G181" s="52" t="str">
        <f t="shared" si="2"/>
        <v>Transfers to Fund for Pension and Disability Insurance</v>
      </c>
    </row>
    <row r="182" spans="2:7">
      <c r="B182" s="25"/>
      <c r="C182" s="49"/>
      <c r="D182" s="49">
        <v>4322</v>
      </c>
      <c r="E182" s="21" t="s">
        <v>314</v>
      </c>
      <c r="F182" s="22" t="s">
        <v>315</v>
      </c>
      <c r="G182" s="52" t="str">
        <f t="shared" si="2"/>
        <v>Transfers to Health Fund</v>
      </c>
    </row>
    <row r="183" spans="2:7">
      <c r="B183" s="25"/>
      <c r="C183" s="49"/>
      <c r="D183" s="49">
        <v>4323</v>
      </c>
      <c r="E183" s="21" t="s">
        <v>316</v>
      </c>
      <c r="F183" s="22" t="s">
        <v>317</v>
      </c>
      <c r="G183" s="52" t="str">
        <f t="shared" si="2"/>
        <v>Transfers to Employment Fund</v>
      </c>
    </row>
    <row r="184" spans="2:7">
      <c r="B184" s="25"/>
      <c r="C184" s="49"/>
      <c r="D184" s="49">
        <v>4324</v>
      </c>
      <c r="E184" s="21" t="s">
        <v>318</v>
      </c>
      <c r="F184" s="22" t="s">
        <v>319</v>
      </c>
      <c r="G184" s="52" t="str">
        <f t="shared" si="2"/>
        <v>Transfers to Municipalities</v>
      </c>
    </row>
    <row r="185" spans="2:7">
      <c r="B185" s="25"/>
      <c r="C185" s="49"/>
      <c r="D185" s="49">
        <v>4325</v>
      </c>
      <c r="E185" s="21" t="s">
        <v>320</v>
      </c>
      <c r="F185" s="22" t="s">
        <v>321</v>
      </c>
      <c r="G185" s="52" t="str">
        <f t="shared" si="2"/>
        <v>Transfers to State Budget</v>
      </c>
    </row>
    <row r="186" spans="2:7">
      <c r="B186" s="25"/>
      <c r="C186" s="49"/>
      <c r="D186" s="49">
        <v>4326</v>
      </c>
      <c r="E186" s="21" t="s">
        <v>322</v>
      </c>
      <c r="F186" s="22" t="s">
        <v>323</v>
      </c>
      <c r="G186" s="52" t="str">
        <f t="shared" si="2"/>
        <v>Transfers to State Owned Enterprises</v>
      </c>
    </row>
    <row r="187" spans="2:7">
      <c r="B187" s="25"/>
      <c r="C187" s="44" t="s">
        <v>96</v>
      </c>
      <c r="D187" s="44">
        <v>44</v>
      </c>
      <c r="E187" s="15" t="s">
        <v>554</v>
      </c>
      <c r="F187" s="16" t="s">
        <v>325</v>
      </c>
      <c r="G187" s="52" t="str">
        <f t="shared" si="2"/>
        <v>Capital Expenditure</v>
      </c>
    </row>
    <row r="188" spans="2:7">
      <c r="B188" s="25"/>
      <c r="C188" s="44"/>
      <c r="D188" s="44">
        <v>440</v>
      </c>
      <c r="E188" s="15" t="s">
        <v>425</v>
      </c>
      <c r="F188" s="16" t="s">
        <v>426</v>
      </c>
      <c r="G188" s="52" t="str">
        <f t="shared" si="2"/>
        <v>Current Capital Expenditure</v>
      </c>
    </row>
    <row r="189" spans="2:7">
      <c r="B189" s="14" t="s">
        <v>96</v>
      </c>
      <c r="C189" s="46"/>
      <c r="D189" s="44">
        <v>441</v>
      </c>
      <c r="E189" s="18" t="s">
        <v>324</v>
      </c>
      <c r="F189" s="19" t="s">
        <v>325</v>
      </c>
      <c r="G189" s="52" t="str">
        <f t="shared" si="2"/>
        <v>Capital Expenditure</v>
      </c>
    </row>
    <row r="190" spans="2:7">
      <c r="B190" s="14"/>
      <c r="C190" s="49"/>
      <c r="D190" s="49">
        <v>4411</v>
      </c>
      <c r="E190" s="21" t="s">
        <v>326</v>
      </c>
      <c r="F190" s="22" t="s">
        <v>327</v>
      </c>
      <c r="G190" s="52" t="str">
        <f t="shared" si="2"/>
        <v>Capital Expenditure for Public Infrastructure</v>
      </c>
    </row>
    <row r="191" spans="2:7">
      <c r="B191" s="25"/>
      <c r="C191" s="49"/>
      <c r="D191" s="49">
        <v>4412</v>
      </c>
      <c r="E191" s="21" t="s">
        <v>328</v>
      </c>
      <c r="F191" s="22" t="s">
        <v>329</v>
      </c>
      <c r="G191" s="52" t="str">
        <f t="shared" si="2"/>
        <v>Capital Expenditure for Local Infrastructure</v>
      </c>
    </row>
    <row r="192" spans="2:7">
      <c r="B192" s="25"/>
      <c r="C192" s="49"/>
      <c r="D192" s="49">
        <v>4413</v>
      </c>
      <c r="E192" s="21" t="s">
        <v>330</v>
      </c>
      <c r="F192" s="22" t="s">
        <v>331</v>
      </c>
      <c r="G192" s="52" t="str">
        <f t="shared" si="2"/>
        <v>Capital Expenditure for Building Construction</v>
      </c>
    </row>
    <row r="193" spans="2:7">
      <c r="B193" s="25"/>
      <c r="C193" s="49"/>
      <c r="D193" s="49">
        <v>4414</v>
      </c>
      <c r="E193" s="21" t="s">
        <v>332</v>
      </c>
      <c r="F193" s="22" t="s">
        <v>333</v>
      </c>
      <c r="G193" s="52" t="str">
        <f t="shared" si="2"/>
        <v>Capital Expenditure for Land Construction/Improvement</v>
      </c>
    </row>
    <row r="194" spans="2:7">
      <c r="B194" s="25"/>
      <c r="C194" s="49"/>
      <c r="D194" s="49">
        <v>4415</v>
      </c>
      <c r="E194" s="21" t="s">
        <v>334</v>
      </c>
      <c r="F194" s="22" t="s">
        <v>335</v>
      </c>
      <c r="G194" s="52" t="str">
        <f t="shared" si="2"/>
        <v>Capital Expenditure for Equipment</v>
      </c>
    </row>
    <row r="195" spans="2:7">
      <c r="B195" s="25"/>
      <c r="C195" s="49"/>
      <c r="D195" s="49">
        <v>4416</v>
      </c>
      <c r="E195" s="21" t="s">
        <v>336</v>
      </c>
      <c r="F195" s="22" t="s">
        <v>337</v>
      </c>
      <c r="G195" s="52" t="str">
        <f t="shared" si="2"/>
        <v>Capital Expenditure for Investment Upkeep</v>
      </c>
    </row>
    <row r="196" spans="2:7">
      <c r="B196" s="25"/>
      <c r="C196" s="49"/>
      <c r="D196" s="49">
        <v>4417</v>
      </c>
      <c r="E196" s="21" t="s">
        <v>338</v>
      </c>
      <c r="F196" s="22" t="s">
        <v>339</v>
      </c>
      <c r="G196" s="52" t="str">
        <f t="shared" si="2"/>
        <v>Capital Expenditure for Stock</v>
      </c>
    </row>
    <row r="197" spans="2:7">
      <c r="B197" s="25"/>
      <c r="C197" s="49"/>
      <c r="D197" s="49">
        <v>4418</v>
      </c>
      <c r="E197" s="21" t="s">
        <v>340</v>
      </c>
      <c r="F197" s="22" t="s">
        <v>341</v>
      </c>
      <c r="G197" s="52" t="str">
        <f t="shared" si="2"/>
        <v>Capital Expenditure for Securities</v>
      </c>
    </row>
    <row r="198" spans="2:7">
      <c r="B198" s="25"/>
      <c r="C198" s="49"/>
      <c r="D198" s="49">
        <v>4419</v>
      </c>
      <c r="E198" s="21" t="s">
        <v>342</v>
      </c>
      <c r="F198" s="22" t="s">
        <v>343</v>
      </c>
      <c r="G198" s="52" t="str">
        <f t="shared" si="2"/>
        <v>Other Capital Expenditure</v>
      </c>
    </row>
    <row r="199" spans="2:7">
      <c r="B199" s="25"/>
      <c r="C199" s="44"/>
      <c r="D199" s="44">
        <v>45</v>
      </c>
      <c r="E199" s="15" t="s">
        <v>344</v>
      </c>
      <c r="F199" s="16" t="s">
        <v>345</v>
      </c>
      <c r="G199" s="52" t="str">
        <f t="shared" si="2"/>
        <v>Credits and Borrowings</v>
      </c>
    </row>
    <row r="200" spans="2:7">
      <c r="B200" s="14" t="s">
        <v>96</v>
      </c>
      <c r="C200" s="46"/>
      <c r="D200" s="44">
        <v>451</v>
      </c>
      <c r="E200" s="18" t="s">
        <v>117</v>
      </c>
      <c r="F200" s="19" t="s">
        <v>345</v>
      </c>
      <c r="G200" s="52" t="str">
        <f t="shared" si="2"/>
        <v>Credits and Borrowings</v>
      </c>
    </row>
    <row r="201" spans="2:7" ht="23.25">
      <c r="B201" s="14"/>
      <c r="C201" s="49"/>
      <c r="D201" s="49">
        <v>4511</v>
      </c>
      <c r="E201" s="21" t="s">
        <v>346</v>
      </c>
      <c r="F201" s="22" t="s">
        <v>347</v>
      </c>
      <c r="G201" s="52" t="str">
        <f t="shared" si="2"/>
        <v>Credits and Borrowings to Non-Financial Institutions</v>
      </c>
    </row>
    <row r="202" spans="2:7">
      <c r="B202" s="25"/>
      <c r="C202" s="49"/>
      <c r="D202" s="49">
        <v>4512</v>
      </c>
      <c r="E202" s="21" t="s">
        <v>348</v>
      </c>
      <c r="F202" s="22" t="s">
        <v>349</v>
      </c>
      <c r="G202" s="52" t="str">
        <f t="shared" si="2"/>
        <v>Credits and Borrowings to Financial Institutions</v>
      </c>
    </row>
    <row r="203" spans="2:7">
      <c r="B203" s="25"/>
      <c r="C203" s="49"/>
      <c r="D203" s="49">
        <v>4513</v>
      </c>
      <c r="E203" s="21" t="s">
        <v>350</v>
      </c>
      <c r="F203" s="22" t="s">
        <v>351</v>
      </c>
      <c r="G203" s="52" t="str">
        <f t="shared" si="2"/>
        <v>Credits and Borrowings to Individuals</v>
      </c>
    </row>
    <row r="204" spans="2:7" ht="23.25">
      <c r="B204" s="25"/>
      <c r="C204" s="49"/>
      <c r="D204" s="49">
        <v>4514</v>
      </c>
      <c r="E204" s="21" t="s">
        <v>352</v>
      </c>
      <c r="F204" s="22" t="s">
        <v>353</v>
      </c>
      <c r="G204" s="52" t="str">
        <f t="shared" si="2"/>
        <v>Credits and Borrowings to Municipalities and State Funds</v>
      </c>
    </row>
    <row r="205" spans="2:7">
      <c r="B205" s="25"/>
      <c r="C205" s="49"/>
      <c r="D205" s="49">
        <v>4515</v>
      </c>
      <c r="E205" s="21" t="s">
        <v>354</v>
      </c>
      <c r="F205" s="22" t="s">
        <v>355</v>
      </c>
      <c r="G205" s="52" t="str">
        <f t="shared" si="2"/>
        <v>Other Credits and Borrowings</v>
      </c>
    </row>
    <row r="206" spans="2:7">
      <c r="B206" s="25"/>
      <c r="C206" s="44"/>
      <c r="D206" s="44">
        <v>46</v>
      </c>
      <c r="E206" s="15" t="s">
        <v>356</v>
      </c>
      <c r="F206" s="16" t="s">
        <v>357</v>
      </c>
      <c r="G206" s="52" t="str">
        <f t="shared" ref="G206:G279" si="3">+IF(ISBLANK(IF($B$2=1,E206,F206)),"",IF($B$2=1,E206,F206))</f>
        <v>Repayment of Debt</v>
      </c>
    </row>
    <row r="207" spans="2:7">
      <c r="B207" s="14" t="s">
        <v>96</v>
      </c>
      <c r="C207" s="46"/>
      <c r="D207" s="44">
        <v>461</v>
      </c>
      <c r="E207" s="18" t="s">
        <v>358</v>
      </c>
      <c r="F207" s="19" t="s">
        <v>357</v>
      </c>
      <c r="G207" s="52" t="str">
        <f t="shared" si="3"/>
        <v>Repayment of Debt</v>
      </c>
    </row>
    <row r="208" spans="2:7" ht="23.25">
      <c r="B208" s="14"/>
      <c r="C208" s="49"/>
      <c r="D208" s="49">
        <v>4611</v>
      </c>
      <c r="E208" s="21" t="s">
        <v>359</v>
      </c>
      <c r="F208" s="22" t="s">
        <v>360</v>
      </c>
      <c r="G208" s="52" t="str">
        <f t="shared" si="3"/>
        <v>Repayment of Domestic Debt</v>
      </c>
    </row>
    <row r="209" spans="2:7" ht="23.25">
      <c r="B209" s="25"/>
      <c r="C209" s="49"/>
      <c r="D209" s="49">
        <v>4612</v>
      </c>
      <c r="E209" s="21" t="s">
        <v>361</v>
      </c>
      <c r="F209" s="22" t="s">
        <v>362</v>
      </c>
      <c r="G209" s="52" t="str">
        <f t="shared" si="3"/>
        <v>Repayment of Foreign Debt</v>
      </c>
    </row>
    <row r="210" spans="2:7">
      <c r="B210" s="25"/>
      <c r="C210" s="46"/>
      <c r="D210" s="44">
        <v>462</v>
      </c>
      <c r="E210" s="18" t="s">
        <v>363</v>
      </c>
      <c r="F210" s="19" t="s">
        <v>364</v>
      </c>
      <c r="G210" s="52" t="str">
        <f t="shared" si="3"/>
        <v>Repayment of Guarantees</v>
      </c>
    </row>
    <row r="211" spans="2:7">
      <c r="B211" s="14"/>
      <c r="C211" s="49"/>
      <c r="D211" s="49">
        <v>4621</v>
      </c>
      <c r="E211" s="21" t="s">
        <v>365</v>
      </c>
      <c r="F211" s="22" t="s">
        <v>366</v>
      </c>
      <c r="G211" s="52" t="str">
        <f t="shared" si="3"/>
        <v>Repayment of Domestic Guarantees</v>
      </c>
    </row>
    <row r="212" spans="2:7">
      <c r="B212" s="25"/>
      <c r="C212" s="49"/>
      <c r="D212" s="49">
        <v>4622</v>
      </c>
      <c r="E212" s="21" t="s">
        <v>367</v>
      </c>
      <c r="F212" s="22" t="s">
        <v>368</v>
      </c>
      <c r="G212" s="52" t="str">
        <f t="shared" si="3"/>
        <v>Repayment of Foreign Guarantees</v>
      </c>
    </row>
    <row r="213" spans="2:7">
      <c r="B213" s="25"/>
      <c r="C213" s="44">
        <v>463</v>
      </c>
      <c r="D213" s="44">
        <v>4630</v>
      </c>
      <c r="E213" s="18" t="s">
        <v>369</v>
      </c>
      <c r="F213" s="19" t="s">
        <v>370</v>
      </c>
      <c r="G213" s="52" t="str">
        <f t="shared" si="3"/>
        <v>Repayments of Arrears</v>
      </c>
    </row>
    <row r="214" spans="2:7">
      <c r="B214" s="14"/>
      <c r="C214" s="44"/>
      <c r="D214" s="44">
        <v>47</v>
      </c>
      <c r="E214" s="28" t="s">
        <v>371</v>
      </c>
      <c r="F214" s="29" t="s">
        <v>372</v>
      </c>
      <c r="G214" s="52" t="str">
        <f t="shared" si="3"/>
        <v>Reserves</v>
      </c>
    </row>
    <row r="215" spans="2:7">
      <c r="B215" s="14" t="s">
        <v>96</v>
      </c>
      <c r="C215" s="49">
        <v>471</v>
      </c>
      <c r="D215" s="49">
        <v>4710</v>
      </c>
      <c r="E215" s="30" t="s">
        <v>373</v>
      </c>
      <c r="F215" s="31" t="s">
        <v>374</v>
      </c>
      <c r="G215" s="52" t="str">
        <f t="shared" si="3"/>
        <v>Current Budget Reserve</v>
      </c>
    </row>
    <row r="216" spans="2:7">
      <c r="B216" s="25" t="s">
        <v>96</v>
      </c>
      <c r="C216" s="49">
        <v>472</v>
      </c>
      <c r="D216" s="49">
        <v>4720</v>
      </c>
      <c r="E216" s="30" t="s">
        <v>375</v>
      </c>
      <c r="F216" s="31" t="s">
        <v>376</v>
      </c>
      <c r="G216" s="52" t="str">
        <f t="shared" si="3"/>
        <v>Permanent Budget Reserve</v>
      </c>
    </row>
    <row r="217" spans="2:7">
      <c r="B217" s="25"/>
      <c r="C217" s="49">
        <v>473</v>
      </c>
      <c r="D217" s="51">
        <v>4730</v>
      </c>
      <c r="E217" s="35" t="s">
        <v>377</v>
      </c>
      <c r="F217" s="36" t="s">
        <v>378</v>
      </c>
      <c r="G217" s="53" t="str">
        <f t="shared" si="3"/>
        <v>Other Reserves</v>
      </c>
    </row>
    <row r="218" spans="2:7">
      <c r="B218" s="25"/>
      <c r="C218" s="49"/>
      <c r="D218" s="92"/>
      <c r="E218" s="93"/>
      <c r="F218" s="94"/>
      <c r="G218" s="95"/>
    </row>
    <row r="219" spans="2:7">
      <c r="B219" s="25"/>
      <c r="C219" s="49"/>
      <c r="D219" s="49">
        <v>1000</v>
      </c>
      <c r="E219" s="30" t="s">
        <v>557</v>
      </c>
      <c r="F219" s="96" t="s">
        <v>558</v>
      </c>
      <c r="G219" s="52" t="str">
        <f t="shared" si="3"/>
        <v>Surplus / deficit</v>
      </c>
    </row>
    <row r="220" spans="2:7">
      <c r="B220" s="25"/>
      <c r="C220" s="49"/>
      <c r="D220" s="49">
        <v>1001</v>
      </c>
      <c r="E220" s="30" t="s">
        <v>559</v>
      </c>
      <c r="F220" s="96" t="s">
        <v>560</v>
      </c>
      <c r="G220" s="52" t="str">
        <f t="shared" si="3"/>
        <v>Primary balance</v>
      </c>
    </row>
    <row r="221" spans="2:7">
      <c r="B221" s="25"/>
      <c r="C221" s="49"/>
      <c r="D221" s="49"/>
      <c r="E221" s="30"/>
      <c r="F221" s="96" t="s">
        <v>96</v>
      </c>
      <c r="G221" s="52" t="str">
        <f t="shared" si="3"/>
        <v xml:space="preserve"> </v>
      </c>
    </row>
    <row r="222" spans="2:7">
      <c r="B222" s="25"/>
      <c r="C222" s="49"/>
      <c r="D222" s="49">
        <v>1002</v>
      </c>
      <c r="E222" s="30" t="s">
        <v>555</v>
      </c>
      <c r="F222" s="96" t="s">
        <v>561</v>
      </c>
      <c r="G222" s="52" t="str">
        <f t="shared" si="3"/>
        <v>Financing needs</v>
      </c>
    </row>
    <row r="223" spans="2:7">
      <c r="B223" s="25"/>
      <c r="C223" s="49"/>
      <c r="D223" s="49">
        <v>1003</v>
      </c>
      <c r="E223" s="30" t="s">
        <v>556</v>
      </c>
      <c r="F223" s="96" t="s">
        <v>562</v>
      </c>
      <c r="G223" s="52" t="str">
        <f t="shared" si="3"/>
        <v>Financing</v>
      </c>
    </row>
    <row r="224" spans="2:7">
      <c r="B224" s="25"/>
      <c r="C224" s="49"/>
      <c r="D224" s="49"/>
      <c r="E224" s="30"/>
      <c r="F224" s="96"/>
      <c r="G224" s="52" t="str">
        <f t="shared" si="3"/>
        <v/>
      </c>
    </row>
    <row r="225" spans="2:7">
      <c r="B225" s="25"/>
      <c r="C225" s="49"/>
      <c r="D225" s="49">
        <v>1004</v>
      </c>
      <c r="E225" s="30" t="s">
        <v>563</v>
      </c>
      <c r="F225" s="96" t="s">
        <v>564</v>
      </c>
      <c r="G225" s="52" t="str">
        <f t="shared" si="3"/>
        <v>Increase / decrease of deposits</v>
      </c>
    </row>
    <row r="226" spans="2:7">
      <c r="B226" s="25"/>
      <c r="C226" s="49"/>
      <c r="D226" s="49"/>
      <c r="E226" s="30"/>
      <c r="F226" s="96"/>
    </row>
    <row r="227" spans="2:7">
      <c r="B227" s="25"/>
      <c r="C227" s="49"/>
      <c r="D227" s="49">
        <v>1005</v>
      </c>
      <c r="E227" s="30" t="s">
        <v>699</v>
      </c>
      <c r="F227" s="96" t="s">
        <v>700</v>
      </c>
      <c r="G227" s="52" t="str">
        <f t="shared" si="3"/>
        <v>Net increase of liabilities</v>
      </c>
    </row>
    <row r="228" spans="2:7">
      <c r="B228" s="25"/>
      <c r="C228" s="49"/>
      <c r="D228" s="51"/>
      <c r="E228" s="35"/>
      <c r="F228" s="36"/>
      <c r="G228" s="53"/>
    </row>
    <row r="229" spans="2:7">
      <c r="B229" s="25"/>
      <c r="C229" s="49"/>
      <c r="D229" s="39"/>
      <c r="E229" s="39"/>
      <c r="F229" s="39"/>
      <c r="G229" s="54" t="str">
        <f t="shared" si="3"/>
        <v/>
      </c>
    </row>
    <row r="230" spans="2:7">
      <c r="B230" s="13"/>
      <c r="C230" s="46"/>
      <c r="D230" s="46"/>
      <c r="E230" s="32"/>
      <c r="G230" s="52" t="str">
        <f t="shared" si="3"/>
        <v/>
      </c>
    </row>
    <row r="231" spans="2:7">
      <c r="C231" s="41" t="s">
        <v>427</v>
      </c>
      <c r="D231" s="49">
        <v>1</v>
      </c>
      <c r="E231" s="9" t="s">
        <v>379</v>
      </c>
      <c r="F231" s="10" t="s">
        <v>380</v>
      </c>
      <c r="G231" s="52" t="str">
        <f t="shared" si="3"/>
        <v>January</v>
      </c>
    </row>
    <row r="232" spans="2:7">
      <c r="C232" s="41" t="s">
        <v>432</v>
      </c>
      <c r="D232" s="49">
        <v>2</v>
      </c>
      <c r="E232" s="9" t="s">
        <v>381</v>
      </c>
      <c r="F232" s="10" t="s">
        <v>382</v>
      </c>
      <c r="G232" s="52" t="str">
        <f t="shared" si="3"/>
        <v>February</v>
      </c>
    </row>
    <row r="233" spans="2:7">
      <c r="C233" s="41" t="s">
        <v>433</v>
      </c>
      <c r="D233" s="49">
        <v>3</v>
      </c>
      <c r="E233" s="9" t="s">
        <v>383</v>
      </c>
      <c r="F233" s="10" t="s">
        <v>384</v>
      </c>
      <c r="G233" s="52" t="str">
        <f t="shared" si="3"/>
        <v>March</v>
      </c>
    </row>
    <row r="234" spans="2:7">
      <c r="D234" s="49">
        <v>4</v>
      </c>
      <c r="E234" s="9" t="s">
        <v>385</v>
      </c>
      <c r="F234" s="10" t="s">
        <v>385</v>
      </c>
      <c r="G234" s="52" t="str">
        <f t="shared" si="3"/>
        <v>April</v>
      </c>
    </row>
    <row r="235" spans="2:7">
      <c r="D235" s="49">
        <v>5</v>
      </c>
      <c r="E235" s="9" t="s">
        <v>386</v>
      </c>
      <c r="F235" s="10" t="s">
        <v>387</v>
      </c>
      <c r="G235" s="52" t="str">
        <f t="shared" si="3"/>
        <v>May</v>
      </c>
    </row>
    <row r="236" spans="2:7">
      <c r="D236" s="49">
        <v>6</v>
      </c>
      <c r="E236" s="9" t="s">
        <v>388</v>
      </c>
      <c r="F236" s="10" t="s">
        <v>389</v>
      </c>
      <c r="G236" s="52" t="str">
        <f t="shared" si="3"/>
        <v>June</v>
      </c>
    </row>
    <row r="237" spans="2:7">
      <c r="D237" s="49">
        <v>7</v>
      </c>
      <c r="E237" s="9" t="s">
        <v>390</v>
      </c>
      <c r="F237" s="10" t="s">
        <v>391</v>
      </c>
      <c r="G237" s="52" t="str">
        <f t="shared" si="3"/>
        <v>July</v>
      </c>
    </row>
    <row r="238" spans="2:7">
      <c r="D238" s="49">
        <v>8</v>
      </c>
      <c r="E238" s="9" t="s">
        <v>392</v>
      </c>
      <c r="F238" s="10" t="s">
        <v>393</v>
      </c>
      <c r="G238" s="52" t="str">
        <f t="shared" si="3"/>
        <v>August</v>
      </c>
    </row>
    <row r="239" spans="2:7">
      <c r="D239" s="49">
        <v>9</v>
      </c>
      <c r="E239" s="9" t="s">
        <v>394</v>
      </c>
      <c r="F239" s="10" t="s">
        <v>395</v>
      </c>
      <c r="G239" s="52" t="str">
        <f t="shared" si="3"/>
        <v>September</v>
      </c>
    </row>
    <row r="240" spans="2:7">
      <c r="D240" s="49">
        <v>10</v>
      </c>
      <c r="E240" s="9" t="s">
        <v>396</v>
      </c>
      <c r="F240" s="10" t="s">
        <v>397</v>
      </c>
      <c r="G240" s="52" t="str">
        <f t="shared" si="3"/>
        <v>October</v>
      </c>
    </row>
    <row r="241" spans="4:7">
      <c r="D241" s="49">
        <v>11</v>
      </c>
      <c r="E241" s="9" t="s">
        <v>398</v>
      </c>
      <c r="F241" s="10" t="s">
        <v>399</v>
      </c>
      <c r="G241" s="52" t="str">
        <f t="shared" si="3"/>
        <v>November</v>
      </c>
    </row>
    <row r="242" spans="4:7">
      <c r="D242" s="49">
        <v>12</v>
      </c>
      <c r="E242" s="9" t="s">
        <v>400</v>
      </c>
      <c r="F242" s="10" t="s">
        <v>401</v>
      </c>
      <c r="G242" s="52" t="str">
        <f t="shared" si="3"/>
        <v>December</v>
      </c>
    </row>
    <row r="243" spans="4:7">
      <c r="D243" s="49"/>
      <c r="E243" s="9"/>
      <c r="F243" s="10"/>
      <c r="G243" s="6"/>
    </row>
    <row r="244" spans="4:7">
      <c r="D244" s="49"/>
      <c r="E244" s="9"/>
      <c r="F244" s="10"/>
      <c r="G244" s="52" t="str">
        <f>+VLOOKUP($B$3,$D$231:$F$242,$B$2+1,FALSE)</f>
        <v>January</v>
      </c>
    </row>
    <row r="245" spans="4:7">
      <c r="D245" s="49"/>
      <c r="E245" s="9"/>
      <c r="F245" s="10"/>
      <c r="G245" s="52" t="str">
        <f>+CONCATENATE("Jan - ",LEFT(G244,3))</f>
        <v>Jan - Jan</v>
      </c>
    </row>
    <row r="246" spans="4:7">
      <c r="D246" s="49"/>
      <c r="E246" s="9"/>
      <c r="F246" s="10"/>
      <c r="G246" s="52" t="str">
        <f>+CONCATENATE("Jan - ",LEFT(G242,3))</f>
        <v>Jan - Dec</v>
      </c>
    </row>
    <row r="247" spans="4:7">
      <c r="D247" s="49"/>
      <c r="E247" s="9"/>
      <c r="F247" s="10"/>
    </row>
    <row r="248" spans="4:7">
      <c r="D248" s="46"/>
      <c r="E248" s="9" t="s">
        <v>430</v>
      </c>
      <c r="F248" s="10" t="s">
        <v>431</v>
      </c>
      <c r="G248" s="52" t="str">
        <f t="shared" si="3"/>
        <v>GDP</v>
      </c>
    </row>
    <row r="249" spans="4:7">
      <c r="D249" s="46"/>
      <c r="E249" s="9"/>
      <c r="F249" s="10"/>
      <c r="G249" s="52" t="str">
        <f>+CONCATENATE("% ",G248)</f>
        <v>% GDP</v>
      </c>
    </row>
    <row r="250" spans="4:7">
      <c r="D250" s="46"/>
      <c r="E250" s="9"/>
      <c r="F250" s="10"/>
    </row>
    <row r="251" spans="4:7">
      <c r="D251" s="46"/>
      <c r="E251" s="9" t="s">
        <v>568</v>
      </c>
      <c r="F251" s="10" t="s">
        <v>565</v>
      </c>
      <c r="G251" s="52" t="str">
        <f t="shared" si="3"/>
        <v>Budget Execution</v>
      </c>
    </row>
    <row r="252" spans="4:7">
      <c r="D252" s="46"/>
      <c r="E252" s="9" t="s">
        <v>566</v>
      </c>
      <c r="F252" s="10" t="s">
        <v>567</v>
      </c>
      <c r="G252" s="52" t="str">
        <f t="shared" si="3"/>
        <v>Planned Budget Execution</v>
      </c>
    </row>
    <row r="253" spans="4:7">
      <c r="D253" s="46"/>
      <c r="E253" s="9" t="str">
        <f>+CONCATENATE("Analitika za period ",G244)</f>
        <v>Analitika za period January</v>
      </c>
      <c r="F253" s="10" t="str">
        <f>+CONCATENATE("Analytics for period ",G244)</f>
        <v>Analytics for period January</v>
      </c>
      <c r="G253" s="52" t="str">
        <f>+IF(ISBLANK(IF($B$2=1,E253,F253)),"",IF($B$2=1,E253,F253))</f>
        <v>Analytics for period January</v>
      </c>
    </row>
    <row r="254" spans="4:7">
      <c r="D254" s="46"/>
      <c r="E254" s="9" t="str">
        <f>+CONCATENATE("Analitika za period ",G245)</f>
        <v>Analitika za period Jan - Jan</v>
      </c>
      <c r="F254" s="10" t="str">
        <f>+CONCATENATE("Analytics for period ",G245)</f>
        <v>Analytics for period Jan - Jan</v>
      </c>
      <c r="G254" s="52" t="str">
        <f>+IF(ISBLANK(IF($B$2=1,E254,F254)),"",IF($B$2=1,E254,F254))</f>
        <v>Analytics for period Jan - Jan</v>
      </c>
    </row>
    <row r="255" spans="4:7">
      <c r="D255" s="39"/>
      <c r="E255" s="144"/>
      <c r="F255" s="145"/>
      <c r="G255" s="54"/>
    </row>
    <row r="256" spans="4:7">
      <c r="D256" s="46"/>
      <c r="E256" s="9"/>
      <c r="F256" s="10"/>
    </row>
    <row r="257" spans="4:7">
      <c r="D257" s="46"/>
      <c r="E257" s="9" t="s">
        <v>418</v>
      </c>
      <c r="F257" s="10" t="s">
        <v>418</v>
      </c>
      <c r="G257" s="52" t="str">
        <f t="shared" si="3"/>
        <v>Plan</v>
      </c>
    </row>
    <row r="258" spans="4:7">
      <c r="D258" s="46"/>
      <c r="E258" s="9" t="s">
        <v>419</v>
      </c>
      <c r="F258" s="10" t="s">
        <v>420</v>
      </c>
      <c r="G258" s="52" t="str">
        <f t="shared" si="3"/>
        <v>Execution</v>
      </c>
    </row>
    <row r="259" spans="4:7">
      <c r="D259" s="46"/>
      <c r="E259" s="9"/>
      <c r="F259" s="10"/>
    </row>
    <row r="260" spans="4:7">
      <c r="D260" s="46"/>
      <c r="E260" s="9" t="s">
        <v>691</v>
      </c>
      <c r="F260" s="10" t="s">
        <v>692</v>
      </c>
      <c r="G260" s="52" t="str">
        <f t="shared" si="3"/>
        <v>Deviation</v>
      </c>
    </row>
    <row r="261" spans="4:7">
      <c r="D261" s="46"/>
      <c r="E261" s="9"/>
      <c r="F261" s="10"/>
    </row>
    <row r="262" spans="4:7">
      <c r="D262" s="46"/>
      <c r="E262" s="9" t="s">
        <v>696</v>
      </c>
      <c r="F262" s="10" t="s">
        <v>697</v>
      </c>
      <c r="G262" s="52" t="str">
        <f t="shared" si="3"/>
        <v>Budget realization</v>
      </c>
    </row>
    <row r="263" spans="4:7">
      <c r="D263" s="46"/>
      <c r="E263" s="9"/>
      <c r="F263" s="10"/>
    </row>
    <row r="264" spans="4:7">
      <c r="D264" s="46"/>
      <c r="E264" s="9"/>
      <c r="F264" s="10"/>
    </row>
    <row r="265" spans="4:7">
      <c r="D265" s="46"/>
      <c r="E265" s="9"/>
      <c r="F265" s="10"/>
    </row>
    <row r="266" spans="4:7">
      <c r="D266" s="43"/>
      <c r="E266" s="64"/>
      <c r="F266" s="65"/>
    </row>
    <row r="267" spans="4:7">
      <c r="D267" s="55"/>
      <c r="E267" s="37"/>
      <c r="F267" s="38"/>
      <c r="G267" s="54" t="str">
        <f t="shared" si="3"/>
        <v/>
      </c>
    </row>
    <row r="268" spans="4:7">
      <c r="G268" s="52" t="str">
        <f t="shared" si="3"/>
        <v/>
      </c>
    </row>
    <row r="269" spans="4:7">
      <c r="D269" s="41" t="s">
        <v>429</v>
      </c>
      <c r="E269" s="9" t="s">
        <v>402</v>
      </c>
      <c r="F269" s="10" t="s">
        <v>403</v>
      </c>
      <c r="G269" s="52" t="str">
        <f>+CONCATENATE(IF(ISBLANK(IF($B$2=1,E269,F269)),"",IF($B$2=1,E269,F269))," ",$G$244)</f>
        <v>Revenues for January</v>
      </c>
    </row>
    <row r="270" spans="4:7">
      <c r="E270" s="9" t="s">
        <v>404</v>
      </c>
      <c r="F270" s="10" t="s">
        <v>405</v>
      </c>
      <c r="G270" s="52" t="str">
        <f>+CONCATENATE(IF(ISBLANK(IF($B$2=1,E270,F270)),"",IF($B$2=1,E270,F270))," ",$G$244)</f>
        <v>Expenditures for January</v>
      </c>
    </row>
    <row r="271" spans="4:7">
      <c r="E271" s="9" t="s">
        <v>741</v>
      </c>
      <c r="F271" s="10" t="s">
        <v>406</v>
      </c>
      <c r="G271" s="52" t="str">
        <f>+CONCATENATE(IF(ISBLANK(IF($B$2=1,E271,F271)),"",IF($B$2=1,E271,F271))," ",$G$244)</f>
        <v>Deficit for January</v>
      </c>
    </row>
    <row r="273" spans="5:7">
      <c r="E273" s="9" t="s">
        <v>407</v>
      </c>
      <c r="F273" s="10" t="s">
        <v>411</v>
      </c>
      <c r="G273" s="52" t="str">
        <f>+CONCATENATE(IF(ISBLANK(IF($B$2=1,E273,F273)),"",IF($B$2=1,E273,F273))," ",$G$244)</f>
        <v>Revenues for period January - January</v>
      </c>
    </row>
    <row r="274" spans="5:7">
      <c r="E274" s="9" t="s">
        <v>408</v>
      </c>
      <c r="F274" s="10" t="s">
        <v>412</v>
      </c>
      <c r="G274" s="52" t="str">
        <f>+CONCATENATE(IF(ISBLANK(IF($B$2=1,E274,F274)),"",IF($B$2=1,E274,F274))," ",$G$244)</f>
        <v>Expenditures for period January - January</v>
      </c>
    </row>
    <row r="275" spans="5:7">
      <c r="E275" s="9" t="s">
        <v>409</v>
      </c>
      <c r="F275" s="10" t="s">
        <v>413</v>
      </c>
      <c r="G275" s="52" t="str">
        <f>+CONCATENATE(IF(ISBLANK(IF($B$2=1,E275,F275)),"",IF($B$2=1,E275,F275))," ",$G$244)</f>
        <v>Deficit for period January - January</v>
      </c>
    </row>
    <row r="277" spans="5:7">
      <c r="E277" s="9" t="s">
        <v>416</v>
      </c>
      <c r="F277" s="10" t="s">
        <v>417</v>
      </c>
      <c r="G277" s="52" t="str">
        <f t="shared" si="3"/>
        <v>Public debt (% GDP)</v>
      </c>
    </row>
    <row r="279" spans="5:7">
      <c r="E279" s="9" t="s">
        <v>414</v>
      </c>
      <c r="F279" s="10" t="s">
        <v>415</v>
      </c>
      <c r="G279" s="52" t="str">
        <f t="shared" si="3"/>
        <v>Breakdown</v>
      </c>
    </row>
    <row r="281" spans="5:7" ht="60">
      <c r="E281" s="301" t="s">
        <v>701</v>
      </c>
      <c r="F281" s="60" t="s">
        <v>702</v>
      </c>
      <c r="G281" s="61" t="str">
        <f>+IF(ISBLANK(IF($B$2=1,E281,F281)),"",IF($B$2=1,E281,F281))</f>
        <v>Contact:
e-mail: mf@mif.gov.me
tel/fax: 00 382 20 242 835</v>
      </c>
    </row>
    <row r="282" spans="5:7">
      <c r="E282" s="57"/>
    </row>
    <row r="283" spans="5:7">
      <c r="E283" s="58"/>
    </row>
    <row r="284" spans="5:7">
      <c r="E284" s="58"/>
    </row>
    <row r="285" spans="5:7">
      <c r="E285" s="59"/>
    </row>
  </sheetData>
  <sheetProtection selectLockedCells="1" selectUnlockedCells="1"/>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C1:K34"/>
  <sheetViews>
    <sheetView showRowColHeaders="0" workbookViewId="0">
      <pane ySplit="5" topLeftCell="A6" activePane="bottomLeft" state="frozen"/>
      <selection activeCell="DK219" sqref="DK219"/>
      <selection pane="bottomLeft" activeCell="O34" sqref="O34"/>
    </sheetView>
  </sheetViews>
  <sheetFormatPr defaultColWidth="9.140625" defaultRowHeight="15"/>
  <cols>
    <col min="1" max="3" width="9.140625" style="152"/>
    <col min="4" max="4" width="10" style="152" bestFit="1" customWidth="1"/>
    <col min="5" max="7" width="9.140625" style="152"/>
    <col min="8" max="8" width="11" style="152" bestFit="1" customWidth="1"/>
    <col min="9" max="16384" width="9.140625" style="152"/>
  </cols>
  <sheetData>
    <row r="1" spans="3:11" s="148" customFormat="1"/>
    <row r="2" spans="3:11" s="148" customFormat="1">
      <c r="C2" s="149"/>
      <c r="E2" s="150" t="str">
        <f>+Master!G6</f>
        <v>Montenegro</v>
      </c>
      <c r="I2" s="151"/>
    </row>
    <row r="3" spans="3:11" s="148" customFormat="1">
      <c r="E3" s="151" t="str">
        <f>+Master!G7</f>
        <v>Ministry of Finance</v>
      </c>
    </row>
    <row r="4" spans="3:11" s="148" customFormat="1">
      <c r="E4" s="151" t="str">
        <f>+Master!G8</f>
        <v>Direcorate for Economic Policy and Developement</v>
      </c>
    </row>
    <row r="5" spans="3:11" s="148" customFormat="1"/>
    <row r="7" spans="3:11" ht="15.75" thickBot="1"/>
    <row r="8" spans="3:11">
      <c r="C8" s="153"/>
      <c r="D8" s="154"/>
      <c r="E8" s="154"/>
      <c r="F8" s="154"/>
      <c r="G8" s="154"/>
      <c r="H8" s="154"/>
      <c r="I8" s="154"/>
      <c r="J8" s="154"/>
      <c r="K8" s="155"/>
    </row>
    <row r="9" spans="3:11">
      <c r="C9" s="156"/>
      <c r="D9" s="157"/>
      <c r="E9" s="157"/>
      <c r="F9" s="157"/>
      <c r="G9" s="157"/>
      <c r="H9" s="157"/>
      <c r="I9" s="157"/>
      <c r="J9" s="157"/>
      <c r="K9" s="158"/>
    </row>
    <row r="10" spans="3:11">
      <c r="C10" s="156"/>
      <c r="D10" s="157"/>
      <c r="E10" s="157"/>
      <c r="F10" s="157"/>
      <c r="G10" s="157"/>
      <c r="H10" s="157"/>
      <c r="I10" s="157"/>
      <c r="J10" s="157"/>
      <c r="K10" s="158"/>
    </row>
    <row r="11" spans="3:11">
      <c r="C11" s="156"/>
      <c r="D11" s="159" t="str">
        <f>+Master!G269</f>
        <v>Revenues for January</v>
      </c>
      <c r="E11" s="157"/>
      <c r="F11" s="157"/>
      <c r="G11" s="157"/>
      <c r="H11" s="318" t="str">
        <f>+Master!G273</f>
        <v>Revenues for period January - January</v>
      </c>
      <c r="I11" s="319"/>
      <c r="J11" s="307"/>
      <c r="K11" s="158"/>
    </row>
    <row r="12" spans="3:11">
      <c r="C12" s="156"/>
      <c r="D12" s="160">
        <f>+'Analytics - 2019'!N10</f>
        <v>107148612.21000001</v>
      </c>
      <c r="E12" s="161">
        <f>+D12/'2018'!T7</f>
        <v>2.3270412033879903E-2</v>
      </c>
      <c r="F12" s="157"/>
      <c r="G12" s="157"/>
      <c r="H12" s="320">
        <f>+'Analytics - 2019'!G10</f>
        <v>107148612.21000001</v>
      </c>
      <c r="I12" s="321">
        <f>+H12/'2018'!T7</f>
        <v>2.3270412033879903E-2</v>
      </c>
      <c r="J12" s="307"/>
      <c r="K12" s="158"/>
    </row>
    <row r="13" spans="3:11">
      <c r="C13" s="156"/>
      <c r="D13" s="162" t="s">
        <v>428</v>
      </c>
      <c r="E13" s="162" t="str">
        <f>+Master!G249</f>
        <v>% GDP</v>
      </c>
      <c r="F13" s="157"/>
      <c r="G13" s="157"/>
      <c r="H13" s="322" t="str">
        <f>+D13</f>
        <v>mil. €</v>
      </c>
      <c r="I13" s="322" t="str">
        <f>+E13</f>
        <v>% GDP</v>
      </c>
      <c r="J13" s="307"/>
      <c r="K13" s="158"/>
    </row>
    <row r="14" spans="3:11">
      <c r="C14" s="156"/>
      <c r="G14" s="157"/>
      <c r="H14" s="323"/>
      <c r="I14" s="323"/>
      <c r="J14" s="307"/>
      <c r="K14" s="158"/>
    </row>
    <row r="15" spans="3:11">
      <c r="C15" s="156"/>
      <c r="D15" s="159" t="str">
        <f>+Master!G270</f>
        <v>Expenditures for January</v>
      </c>
      <c r="E15" s="157"/>
      <c r="F15" s="157"/>
      <c r="G15" s="157"/>
      <c r="H15" s="318" t="str">
        <f>+Master!G274</f>
        <v>Expenditures for period January - January</v>
      </c>
      <c r="I15" s="319"/>
      <c r="J15" s="307"/>
      <c r="K15" s="158"/>
    </row>
    <row r="16" spans="3:11">
      <c r="C16" s="156"/>
      <c r="D16" s="160">
        <f>+'Analytics - 2019'!N29</f>
        <v>139423082.05000001</v>
      </c>
      <c r="E16" s="161">
        <f>+D16/'2018'!T7</f>
        <v>3.0279744174177437E-2</v>
      </c>
      <c r="F16" s="157"/>
      <c r="G16" s="157"/>
      <c r="H16" s="320">
        <f>+'Analytics - 2019'!G29</f>
        <v>139423082.05000001</v>
      </c>
      <c r="I16" s="321">
        <f>+H16/'2018'!T7</f>
        <v>3.0279744174177437E-2</v>
      </c>
      <c r="J16" s="307"/>
      <c r="K16" s="158"/>
    </row>
    <row r="17" spans="3:11">
      <c r="C17" s="156"/>
      <c r="D17" s="162" t="str">
        <f>+D13</f>
        <v>mil. €</v>
      </c>
      <c r="E17" s="162" t="str">
        <f>+E13</f>
        <v>% GDP</v>
      </c>
      <c r="F17" s="157"/>
      <c r="G17" s="157"/>
      <c r="H17" s="322" t="str">
        <f>+D13</f>
        <v>mil. €</v>
      </c>
      <c r="I17" s="322" t="str">
        <f>+E13</f>
        <v>% GDP</v>
      </c>
      <c r="J17" s="307"/>
      <c r="K17" s="158"/>
    </row>
    <row r="18" spans="3:11">
      <c r="C18" s="156"/>
      <c r="D18" s="157"/>
      <c r="E18" s="157"/>
      <c r="F18" s="157"/>
      <c r="G18" s="157"/>
      <c r="H18" s="319"/>
      <c r="I18" s="319"/>
      <c r="J18" s="307"/>
      <c r="K18" s="158"/>
    </row>
    <row r="19" spans="3:11">
      <c r="C19" s="156"/>
      <c r="D19" s="159" t="str">
        <f>+Master!G271</f>
        <v>Deficit for January</v>
      </c>
      <c r="E19" s="157"/>
      <c r="F19" s="157"/>
      <c r="G19" s="157"/>
      <c r="H19" s="318" t="str">
        <f>+Master!G275</f>
        <v>Deficit for period January - January</v>
      </c>
      <c r="I19" s="319"/>
      <c r="J19" s="307"/>
      <c r="K19" s="158"/>
    </row>
    <row r="20" spans="3:11">
      <c r="C20" s="156"/>
      <c r="D20" s="160">
        <f>+'Analytics - 2019'!N55</f>
        <v>-32274469.840000004</v>
      </c>
      <c r="E20" s="161">
        <f>+D20/'2018'!T7</f>
        <v>-7.0093321402975358E-3</v>
      </c>
      <c r="F20" s="157"/>
      <c r="G20" s="157"/>
      <c r="H20" s="320">
        <f>+'Analytics - 2019'!G55</f>
        <v>-32274469.840000004</v>
      </c>
      <c r="I20" s="321">
        <f>+H20/'2018'!T7</f>
        <v>-7.0093321402975358E-3</v>
      </c>
      <c r="J20" s="307"/>
      <c r="K20" s="158"/>
    </row>
    <row r="21" spans="3:11">
      <c r="C21" s="156"/>
      <c r="D21" s="162" t="str">
        <f>+D17</f>
        <v>mil. €</v>
      </c>
      <c r="E21" s="162" t="str">
        <f>+E17</f>
        <v>% GDP</v>
      </c>
      <c r="F21" s="157"/>
      <c r="G21" s="157"/>
      <c r="H21" s="308" t="str">
        <f>+D13</f>
        <v>mil. €</v>
      </c>
      <c r="I21" s="308" t="str">
        <f>+E13</f>
        <v>% GDP</v>
      </c>
      <c r="J21" s="307"/>
      <c r="K21" s="158"/>
    </row>
    <row r="22" spans="3:11">
      <c r="C22" s="156"/>
      <c r="D22" s="500"/>
      <c r="E22" s="501"/>
      <c r="F22" s="501"/>
      <c r="G22" s="163"/>
      <c r="H22" s="164"/>
      <c r="I22" s="157"/>
      <c r="J22" s="157"/>
      <c r="K22" s="158"/>
    </row>
    <row r="23" spans="3:11">
      <c r="C23" s="156"/>
      <c r="D23" s="157"/>
      <c r="E23" s="157"/>
      <c r="F23" s="157"/>
      <c r="G23" s="157"/>
      <c r="H23" s="157"/>
      <c r="I23" s="157"/>
      <c r="J23" s="157"/>
      <c r="K23" s="158"/>
    </row>
    <row r="24" spans="3:11">
      <c r="C24" s="156"/>
      <c r="D24" s="157"/>
      <c r="E24" s="157"/>
      <c r="F24" s="157"/>
      <c r="G24" s="157"/>
      <c r="H24" s="157"/>
      <c r="I24" s="157"/>
      <c r="J24" s="157"/>
      <c r="K24" s="158"/>
    </row>
    <row r="25" spans="3:11">
      <c r="C25" s="156"/>
      <c r="D25" s="157"/>
      <c r="E25" s="157"/>
      <c r="F25" s="157"/>
      <c r="G25" s="157"/>
      <c r="H25" s="157"/>
      <c r="I25" s="157"/>
      <c r="J25" s="157"/>
      <c r="K25" s="158"/>
    </row>
    <row r="26" spans="3:11">
      <c r="C26" s="156"/>
      <c r="D26" s="157"/>
      <c r="E26" s="157"/>
      <c r="F26" s="157"/>
      <c r="G26" s="157"/>
      <c r="H26" s="157"/>
      <c r="I26" s="157"/>
      <c r="J26" s="157"/>
      <c r="K26" s="158"/>
    </row>
    <row r="27" spans="3:11">
      <c r="C27" s="156"/>
      <c r="D27" s="157"/>
      <c r="E27" s="157"/>
      <c r="F27" s="157"/>
      <c r="G27" s="157"/>
      <c r="H27" s="157"/>
      <c r="I27" s="157"/>
      <c r="J27" s="157"/>
      <c r="K27" s="158"/>
    </row>
    <row r="28" spans="3:11">
      <c r="C28" s="156"/>
      <c r="D28" s="157"/>
      <c r="E28" s="157"/>
      <c r="F28" s="157"/>
      <c r="G28" s="157"/>
      <c r="H28" s="157"/>
      <c r="I28" s="157"/>
      <c r="J28" s="157"/>
      <c r="K28" s="158"/>
    </row>
    <row r="29" spans="3:11">
      <c r="C29" s="156"/>
      <c r="D29" s="157"/>
      <c r="E29" s="157"/>
      <c r="F29" s="157"/>
      <c r="G29" s="157"/>
      <c r="H29" s="157"/>
      <c r="I29" s="157"/>
      <c r="J29" s="157"/>
      <c r="K29" s="158"/>
    </row>
    <row r="30" spans="3:11">
      <c r="C30" s="156"/>
      <c r="D30" s="157"/>
      <c r="E30" s="157"/>
      <c r="F30" s="157"/>
      <c r="G30" s="157"/>
      <c r="H30" s="157"/>
      <c r="I30" s="157"/>
      <c r="J30" s="157"/>
      <c r="K30" s="158"/>
    </row>
    <row r="31" spans="3:11" ht="15.75" thickBot="1">
      <c r="C31" s="165"/>
      <c r="D31" s="166"/>
      <c r="E31" s="166"/>
      <c r="F31" s="166"/>
      <c r="G31" s="166"/>
      <c r="H31" s="166"/>
      <c r="I31" s="166"/>
      <c r="J31" s="166"/>
      <c r="K31" s="167"/>
    </row>
    <row r="34" spans="8:8">
      <c r="H34" s="258"/>
    </row>
  </sheetData>
  <mergeCells count="1">
    <mergeCell ref="D22:F22"/>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W71"/>
  <sheetViews>
    <sheetView tabSelected="1" zoomScaleNormal="100" workbookViewId="0">
      <pane ySplit="5" topLeftCell="A6" activePane="bottomLeft" state="frozen"/>
      <selection activeCell="DK219" sqref="DK219"/>
      <selection pane="bottomLeft" activeCell="A60" sqref="A60:XFD60"/>
    </sheetView>
  </sheetViews>
  <sheetFormatPr defaultColWidth="9.140625" defaultRowHeight="15"/>
  <cols>
    <col min="1" max="1" width="5" style="5" bestFit="1" customWidth="1"/>
    <col min="2" max="2" width="11.7109375" style="5" customWidth="1"/>
    <col min="3" max="4" width="9.140625" style="5"/>
    <col min="5" max="6" width="9.140625" style="5" customWidth="1"/>
    <col min="7" max="8" width="12.42578125" style="5" hidden="1" customWidth="1"/>
    <col min="9" max="9" width="12.5703125" style="5" hidden="1" customWidth="1"/>
    <col min="10" max="10" width="12.7109375" style="5" hidden="1" customWidth="1"/>
    <col min="11" max="13" width="12.42578125" style="5" hidden="1" customWidth="1"/>
    <col min="14" max="14" width="12.140625" style="5" customWidth="1"/>
    <col min="15" max="15" width="11.42578125" style="5" customWidth="1"/>
    <col min="16" max="17" width="12.140625" style="5" customWidth="1"/>
    <col min="18" max="18" width="13.42578125" style="5" customWidth="1"/>
    <col min="19" max="16384" width="9.140625" style="5"/>
  </cols>
  <sheetData>
    <row r="1" spans="1:20" s="1" customFormat="1"/>
    <row r="2" spans="1:20" s="1" customFormat="1">
      <c r="C2" s="2"/>
      <c r="E2" s="3" t="str">
        <f>+Master!G6</f>
        <v>Montenegro</v>
      </c>
      <c r="I2" s="4"/>
    </row>
    <row r="3" spans="1:20" s="1" customFormat="1">
      <c r="B3" s="188"/>
      <c r="E3" s="4" t="str">
        <f>+Master!G7</f>
        <v>Ministry of Finance</v>
      </c>
    </row>
    <row r="4" spans="1:20" s="1" customFormat="1">
      <c r="E4" s="4" t="str">
        <f>+Master!G8</f>
        <v>Direcorate for Economic Policy and Developement</v>
      </c>
    </row>
    <row r="5" spans="1:20" s="1" customFormat="1"/>
    <row r="6" spans="1:20" ht="15.75" thickBot="1">
      <c r="A6" s="152"/>
      <c r="B6" s="152"/>
      <c r="C6" s="152"/>
      <c r="D6" s="152"/>
      <c r="E6" s="152"/>
      <c r="F6" s="152"/>
      <c r="G6" s="152"/>
      <c r="H6" s="152"/>
      <c r="I6" s="152"/>
      <c r="J6" s="152"/>
      <c r="K6" s="152"/>
      <c r="L6" s="152"/>
      <c r="M6" s="152"/>
      <c r="N6" s="168" t="str">
        <f>+IF(Master!B3-10&gt;=0,CONCATENATE(Master!B4,"-",Master!B3),CONCATENATE(Master!B4,"-0",Master!B3))</f>
        <v>2019-01</v>
      </c>
      <c r="O6" s="168" t="str">
        <f>+CONCATENATE(N6,"p")</f>
        <v>2019-01p</v>
      </c>
      <c r="P6" s="152"/>
      <c r="Q6" s="152"/>
      <c r="R6" s="168" t="str">
        <f>+IF(Master!B3-10&gt;=0,CONCATENATE(Master!B4-1,"-",Master!B3),CONCATENATE(Master!B4-1,"-0",Master!B3))</f>
        <v>2018-01</v>
      </c>
      <c r="S6" s="152"/>
      <c r="T6" s="152"/>
    </row>
    <row r="7" spans="1:20">
      <c r="A7" s="169"/>
      <c r="B7" s="482" t="str">
        <f>+Master!G253</f>
        <v>Analytics for period January</v>
      </c>
      <c r="C7" s="483"/>
      <c r="D7" s="483"/>
      <c r="E7" s="483"/>
      <c r="F7" s="483"/>
      <c r="G7" s="491" t="str">
        <f>+Master!G245</f>
        <v>Jan - Jan</v>
      </c>
      <c r="H7" s="492"/>
      <c r="I7" s="492"/>
      <c r="J7" s="492"/>
      <c r="K7" s="492"/>
      <c r="L7" s="492"/>
      <c r="M7" s="493"/>
      <c r="N7" s="494" t="str">
        <f>+Master!G244</f>
        <v>January</v>
      </c>
      <c r="O7" s="492"/>
      <c r="P7" s="492"/>
      <c r="Q7" s="492"/>
      <c r="R7" s="492"/>
      <c r="S7" s="492"/>
      <c r="T7" s="495"/>
    </row>
    <row r="8" spans="1:20">
      <c r="A8" s="169"/>
      <c r="B8" s="484"/>
      <c r="C8" s="485"/>
      <c r="D8" s="485"/>
      <c r="E8" s="485"/>
      <c r="F8" s="486"/>
      <c r="G8" s="170" t="str">
        <f>+Master!G23</f>
        <v>Execution</v>
      </c>
      <c r="H8" s="170" t="str">
        <f>+Master!G22</f>
        <v>Plan</v>
      </c>
      <c r="I8" s="480" t="str">
        <f>+Master!G260</f>
        <v>Deviation</v>
      </c>
      <c r="J8" s="480"/>
      <c r="K8" s="170" t="str">
        <f>+CONCATENATE(Master!G245," ",Master!B4-1)</f>
        <v>Jan - Jan 2018</v>
      </c>
      <c r="L8" s="480" t="str">
        <f>+I8</f>
        <v>Deviation</v>
      </c>
      <c r="M8" s="490"/>
      <c r="N8" s="171" t="str">
        <f>+G8</f>
        <v>Execution</v>
      </c>
      <c r="O8" s="170" t="str">
        <f>+H8</f>
        <v>Plan</v>
      </c>
      <c r="P8" s="480" t="str">
        <f>+I8</f>
        <v>Deviation</v>
      </c>
      <c r="Q8" s="480"/>
      <c r="R8" s="170" t="str">
        <f>+CONCATENATE(Master!G244," ",Master!B4-1)</f>
        <v>January 2018</v>
      </c>
      <c r="S8" s="480" t="str">
        <f>+P8</f>
        <v>Deviation</v>
      </c>
      <c r="T8" s="481"/>
    </row>
    <row r="9" spans="1:20" ht="15.75" thickBot="1">
      <c r="A9" s="169"/>
      <c r="B9" s="487"/>
      <c r="C9" s="488"/>
      <c r="D9" s="488"/>
      <c r="E9" s="488"/>
      <c r="F9" s="489"/>
      <c r="G9" s="162" t="s">
        <v>428</v>
      </c>
      <c r="H9" s="162" t="s">
        <v>428</v>
      </c>
      <c r="I9" s="162" t="s">
        <v>428</v>
      </c>
      <c r="J9" s="162" t="s">
        <v>693</v>
      </c>
      <c r="K9" s="162" t="s">
        <v>428</v>
      </c>
      <c r="L9" s="162" t="s">
        <v>428</v>
      </c>
      <c r="M9" s="172" t="s">
        <v>693</v>
      </c>
      <c r="N9" s="173" t="s">
        <v>428</v>
      </c>
      <c r="O9" s="162" t="s">
        <v>428</v>
      </c>
      <c r="P9" s="162" t="s">
        <v>428</v>
      </c>
      <c r="Q9" s="162" t="s">
        <v>693</v>
      </c>
      <c r="R9" s="162" t="s">
        <v>428</v>
      </c>
      <c r="S9" s="162" t="s">
        <v>428</v>
      </c>
      <c r="T9" s="174" t="s">
        <v>693</v>
      </c>
    </row>
    <row r="10" spans="1:20" ht="15.75" thickBot="1">
      <c r="A10" s="175">
        <v>7</v>
      </c>
      <c r="B10" s="450" t="str">
        <f>+VLOOKUP($A10,Master!$D$27:$G$225,4,FALSE)</f>
        <v>Total Revenues</v>
      </c>
      <c r="C10" s="451"/>
      <c r="D10" s="451"/>
      <c r="E10" s="451"/>
      <c r="F10" s="451"/>
      <c r="G10" s="176">
        <f>+SUMPRODUCT(('2019'!$G10:$R10)*('2019'!$G$5:$R$5&lt;=Master!$B$3)*($A10='2019'!$A$10:$A$66))</f>
        <v>107148612.21000001</v>
      </c>
      <c r="H10" s="176">
        <f>+SUMPRODUCT(('2019'!$G105:$R105)*('2019'!$G$5:$R$5&lt;=Master!$B$3))</f>
        <v>100142622.19594875</v>
      </c>
      <c r="I10" s="177">
        <f>+G10-H10</f>
        <v>7005990.0140512586</v>
      </c>
      <c r="J10" s="178">
        <f>+IF(ISNUMBER(G10/H10-1),G10/H10-1,"…")</f>
        <v>6.9960121478970905E-2</v>
      </c>
      <c r="K10" s="176">
        <f>+SUMPRODUCT(('2018'!$G10:$R10)*('2018'!$G$5:$R$5&lt;=Master!$B$3))</f>
        <v>81543733.760000005</v>
      </c>
      <c r="L10" s="177">
        <f>+G10-K10</f>
        <v>25604878.450000003</v>
      </c>
      <c r="M10" s="179">
        <f>+IF(ISNUMBER(G10/K10-1),G10/K10-1,"…")</f>
        <v>0.3140017910555879</v>
      </c>
      <c r="N10" s="176">
        <f>+INDEX('2019'!$1:$1048576,MATCH('Analytics - 2019'!$A10,'2019'!$A:$A,0),MATCH('Analytics - 2019'!$N$6,'2019'!$6:$6,0))</f>
        <v>107148612.21000001</v>
      </c>
      <c r="O10" s="176">
        <f>+INDEX('2019'!$1:$1048576,MATCH(CONCATENATE('Analytics - 2019'!$A10,"p"),'2019'!$A:$A,0),MATCH('Analytics - 2019'!$O$6,'2019'!$101:$101,0))</f>
        <v>100142622.19594875</v>
      </c>
      <c r="P10" s="177">
        <f>+N10-O10</f>
        <v>7005990.0140512586</v>
      </c>
      <c r="Q10" s="178">
        <f>+IF(ISNUMBER(N10/O10-1),N10/O10-1,"…")</f>
        <v>6.9960121478970905E-2</v>
      </c>
      <c r="R10" s="176">
        <f>+INDEX('2018'!$1:$1048576,MATCH('Analytics - 2019'!$A10,'2018'!$A:$A,0),MATCH('Analytics - 2019'!$R$6,'2018'!$6:$6,0))</f>
        <v>81543733.760000005</v>
      </c>
      <c r="S10" s="177">
        <f>+N10-R10</f>
        <v>25604878.450000003</v>
      </c>
      <c r="T10" s="179">
        <f>+IF(ISNUMBER(N10/R10-1),N10/R10-1,"…")</f>
        <v>0.3140017910555879</v>
      </c>
    </row>
    <row r="11" spans="1:20">
      <c r="A11" s="175">
        <v>711</v>
      </c>
      <c r="B11" s="452" t="str">
        <f>+VLOOKUP($A11,Master!$D$27:$G$225,4,FALSE)</f>
        <v>Taxes</v>
      </c>
      <c r="C11" s="453"/>
      <c r="D11" s="453"/>
      <c r="E11" s="453"/>
      <c r="F11" s="453"/>
      <c r="G11" s="341">
        <f>+SUMPRODUCT(('2019'!$G11:$R11)*('2019'!$G$5:$R$5&lt;=Master!$B$3)*($A11='2019'!$A$10:$A$66))</f>
        <v>72429730.420000002</v>
      </c>
      <c r="H11" s="341">
        <f>+SUMPRODUCT(('2019'!$G106:$R106)*('2019'!$G$5:$R$5&lt;=Master!$B$3))</f>
        <v>66350952.18828921</v>
      </c>
      <c r="I11" s="183">
        <f t="shared" ref="I11:I59" si="0">+G11-H11</f>
        <v>6078778.2317107916</v>
      </c>
      <c r="J11" s="184">
        <f t="shared" ref="J11:J59" si="1">+IF(ISNUMBER(G11/H11-1),G11/H11-1,"…")</f>
        <v>9.1615538756106618E-2</v>
      </c>
      <c r="K11" s="341">
        <f>+SUMPRODUCT(('2018'!$G11:$R11)*('2018'!$G$5:$R$5&lt;=Master!$B$3))</f>
        <v>60295851.510000005</v>
      </c>
      <c r="L11" s="183">
        <f>+G11-K11</f>
        <v>12133878.909999996</v>
      </c>
      <c r="M11" s="185">
        <f t="shared" ref="M11:M59" si="2">+IF(ISNUMBER(G11/K11-1),G11/K11-1,"…")</f>
        <v>0.20123903396550591</v>
      </c>
      <c r="N11" s="341">
        <f>+INDEX('2019'!$1:$1048576,MATCH('Analytics - 2019'!$A11,'2019'!$A:$A,0),MATCH('Analytics - 2019'!$N$6,'2019'!$6:$6,0))</f>
        <v>72429730.420000002</v>
      </c>
      <c r="O11" s="341">
        <f>+INDEX('2019'!$1:$1048576,MATCH(CONCATENATE('Analytics - 2019'!$A11,"p"),'2019'!$A:$A,0),MATCH('Analytics - 2019'!$O$6,'2019'!$101:$101,0))</f>
        <v>66350952.18828921</v>
      </c>
      <c r="P11" s="183">
        <f t="shared" ref="P11:P59" si="3">+N11-O11</f>
        <v>6078778.2317107916</v>
      </c>
      <c r="Q11" s="184">
        <f t="shared" ref="Q11:Q59" si="4">+IF(ISNUMBER(N11/O11-1),N11/O11-1,"…")</f>
        <v>9.1615538756106618E-2</v>
      </c>
      <c r="R11" s="341">
        <f>+INDEX('2018'!$1:$1048576,MATCH('Analytics - 2019'!$A11,'2018'!$A:$A,0),MATCH('Analytics - 2019'!$R$6,'2018'!$6:$6,0))</f>
        <v>60295851.510000005</v>
      </c>
      <c r="S11" s="183">
        <f t="shared" ref="S11:S59" si="5">+N11-R11</f>
        <v>12133878.909999996</v>
      </c>
      <c r="T11" s="185">
        <f t="shared" ref="T11:T59" si="6">+IF(ISNUMBER(N11/R11-1),N11/R11-1,"…")</f>
        <v>0.20123903396550591</v>
      </c>
    </row>
    <row r="12" spans="1:20">
      <c r="A12" s="175">
        <v>7111</v>
      </c>
      <c r="B12" s="454" t="str">
        <f>+VLOOKUP($A12,Master!$D$27:$G$225,4,FALSE)</f>
        <v>Personal Income Tax</v>
      </c>
      <c r="C12" s="455"/>
      <c r="D12" s="455"/>
      <c r="E12" s="455"/>
      <c r="F12" s="455"/>
      <c r="G12" s="188">
        <f>+SUMPRODUCT(('2019'!$G12:$R12)*('2019'!$G$5:$R$5&lt;=Master!$B$3)*($A12='2019'!$A$10:$A$66))</f>
        <v>4240913.8099999996</v>
      </c>
      <c r="H12" s="188">
        <f>+SUMPRODUCT(('2019'!$G107:$R107)*('2019'!$G$5:$R$5&lt;=Master!$B$3))</f>
        <v>3652899.4658571309</v>
      </c>
      <c r="I12" s="189">
        <f t="shared" si="0"/>
        <v>588014.34414286865</v>
      </c>
      <c r="J12" s="190">
        <f t="shared" si="1"/>
        <v>0.16097194834922579</v>
      </c>
      <c r="K12" s="188">
        <f>+SUMPRODUCT(('2018'!$G12:$R12)*('2018'!$G$5:$R$5&lt;=Master!$B$3))</f>
        <v>3496624.83</v>
      </c>
      <c r="L12" s="189">
        <f>+G12-K12</f>
        <v>744288.97999999952</v>
      </c>
      <c r="M12" s="191">
        <f t="shared" si="2"/>
        <v>0.21285926176987058</v>
      </c>
      <c r="N12" s="188">
        <f>+INDEX('2019'!$1:$1048576,MATCH('Analytics - 2019'!$A12,'2019'!$A:$A,0),MATCH('Analytics - 2019'!$N$6,'2019'!$6:$6,0))</f>
        <v>4240913.8099999996</v>
      </c>
      <c r="O12" s="188">
        <f>+INDEX('2019'!$1:$1048576,MATCH(CONCATENATE('Analytics - 2019'!$A12,"p"),'2019'!$A:$A,0),MATCH('Analytics - 2019'!$O$6,'2019'!$101:$101,0))</f>
        <v>3652899.4658571309</v>
      </c>
      <c r="P12" s="189">
        <f t="shared" si="3"/>
        <v>588014.34414286865</v>
      </c>
      <c r="Q12" s="190">
        <f t="shared" si="4"/>
        <v>0.16097194834922579</v>
      </c>
      <c r="R12" s="188">
        <f>+INDEX('2018'!$1:$1048576,MATCH('Analytics - 2019'!$A12,'2018'!$A:$A,0),MATCH('Analytics - 2019'!$R$6,'2018'!$6:$6,0))</f>
        <v>3496624.83</v>
      </c>
      <c r="S12" s="189">
        <f t="shared" si="5"/>
        <v>744288.97999999952</v>
      </c>
      <c r="T12" s="191">
        <f t="shared" si="6"/>
        <v>0.21285926176987058</v>
      </c>
    </row>
    <row r="13" spans="1:20">
      <c r="A13" s="175">
        <v>7112</v>
      </c>
      <c r="B13" s="454" t="str">
        <f>+VLOOKUP($A13,Master!$D$27:$G$225,4,FALSE)</f>
        <v>Corporate Income Tax</v>
      </c>
      <c r="C13" s="455"/>
      <c r="D13" s="455"/>
      <c r="E13" s="455"/>
      <c r="F13" s="455"/>
      <c r="G13" s="188">
        <f>+SUMPRODUCT(('2019'!$G13:$R13)*('2019'!$G$5:$R$5&lt;=Master!$B$3)*($A13='2019'!$A$10:$A$66))</f>
        <v>936843.13</v>
      </c>
      <c r="H13" s="188">
        <f>+SUMPRODUCT(('2019'!$G108:$R108)*('2019'!$G$5:$R$5&lt;=Master!$B$3))</f>
        <v>500908.59191930544</v>
      </c>
      <c r="I13" s="189">
        <f t="shared" si="0"/>
        <v>435934.53808069456</v>
      </c>
      <c r="J13" s="190">
        <f t="shared" si="1"/>
        <v>0.87028760359319612</v>
      </c>
      <c r="K13" s="188">
        <f>+SUMPRODUCT(('2018'!$G13:$R13)*('2018'!$G$5:$R$5&lt;=Master!$B$3))</f>
        <v>475602.8</v>
      </c>
      <c r="L13" s="189">
        <f t="shared" ref="L13:L59" si="7">+G13-K13</f>
        <v>461240.33</v>
      </c>
      <c r="M13" s="191">
        <f t="shared" si="2"/>
        <v>0.96980154448207623</v>
      </c>
      <c r="N13" s="188">
        <f>+INDEX('2019'!$1:$1048576,MATCH('Analytics - 2019'!$A13,'2019'!$A:$A,0),MATCH('Analytics - 2019'!$N$6,'2019'!$6:$6,0))</f>
        <v>936843.13</v>
      </c>
      <c r="O13" s="188">
        <f>+INDEX('2019'!$1:$1048576,MATCH(CONCATENATE('Analytics - 2019'!$A13,"p"),'2019'!$A:$A,0),MATCH('Analytics - 2019'!$O$6,'2019'!$101:$101,0))</f>
        <v>500908.59191930544</v>
      </c>
      <c r="P13" s="189">
        <f t="shared" si="3"/>
        <v>435934.53808069456</v>
      </c>
      <c r="Q13" s="190">
        <f t="shared" si="4"/>
        <v>0.87028760359319612</v>
      </c>
      <c r="R13" s="188">
        <f>+INDEX('2018'!$1:$1048576,MATCH('Analytics - 2019'!$A13,'2018'!$A:$A,0),MATCH('Analytics - 2019'!$R$6,'2018'!$6:$6,0))</f>
        <v>475602.8</v>
      </c>
      <c r="S13" s="189">
        <f t="shared" si="5"/>
        <v>461240.33</v>
      </c>
      <c r="T13" s="191">
        <f t="shared" si="6"/>
        <v>0.96980154448207623</v>
      </c>
    </row>
    <row r="14" spans="1:20">
      <c r="A14" s="175">
        <v>7113</v>
      </c>
      <c r="B14" s="454" t="str">
        <f>+VLOOKUP($A14,Master!$D$27:$G$225,4,FALSE)</f>
        <v xml:space="preserve">Taxes on Sales of Property </v>
      </c>
      <c r="C14" s="455"/>
      <c r="D14" s="455"/>
      <c r="E14" s="455"/>
      <c r="F14" s="455"/>
      <c r="G14" s="188">
        <f>+SUMPRODUCT(('2019'!$G14:$R14)*('2019'!$G$5:$R$5&lt;=Master!$B$3)*($A14='2019'!$A$10:$A$66))</f>
        <v>118243.45</v>
      </c>
      <c r="H14" s="188">
        <f>+SUMPRODUCT(('2019'!$G109:$R109)*('2019'!$G$5:$R$5&lt;=Master!$B$3))</f>
        <v>96249.011498017411</v>
      </c>
      <c r="I14" s="189">
        <f t="shared" si="0"/>
        <v>21994.438501982586</v>
      </c>
      <c r="J14" s="190">
        <f t="shared" si="1"/>
        <v>0.22851599366748454</v>
      </c>
      <c r="K14" s="188">
        <f>+SUMPRODUCT(('2018'!$G14:$R14)*('2018'!$G$5:$R$5&lt;=Master!$B$3))</f>
        <v>93380.49</v>
      </c>
      <c r="L14" s="189">
        <f t="shared" si="7"/>
        <v>24862.959999999992</v>
      </c>
      <c r="M14" s="191">
        <f t="shared" si="2"/>
        <v>0.26625433214154248</v>
      </c>
      <c r="N14" s="188">
        <f>+INDEX('2019'!$1:$1048576,MATCH('Analytics - 2019'!$A14,'2019'!$A:$A,0),MATCH('Analytics - 2019'!$N$6,'2019'!$6:$6,0))</f>
        <v>118243.45</v>
      </c>
      <c r="O14" s="188">
        <f>+INDEX('2019'!$1:$1048576,MATCH(CONCATENATE('Analytics - 2019'!$A14,"p"),'2019'!$A:$A,0),MATCH('Analytics - 2019'!$O$6,'2019'!$101:$101,0))</f>
        <v>96249.011498017411</v>
      </c>
      <c r="P14" s="189">
        <f t="shared" si="3"/>
        <v>21994.438501982586</v>
      </c>
      <c r="Q14" s="190">
        <f t="shared" si="4"/>
        <v>0.22851599366748454</v>
      </c>
      <c r="R14" s="188">
        <f>+INDEX('2018'!$1:$1048576,MATCH('Analytics - 2019'!$A14,'2018'!$A:$A,0),MATCH('Analytics - 2019'!$R$6,'2018'!$6:$6,0))</f>
        <v>93380.49</v>
      </c>
      <c r="S14" s="189">
        <f t="shared" si="5"/>
        <v>24862.959999999992</v>
      </c>
      <c r="T14" s="191">
        <f t="shared" si="6"/>
        <v>0.26625433214154248</v>
      </c>
    </row>
    <row r="15" spans="1:20">
      <c r="A15" s="175">
        <v>7114</v>
      </c>
      <c r="B15" s="454" t="str">
        <f>+VLOOKUP($A15,Master!$D$27:$G$225,4,FALSE)</f>
        <v>Value Added Tax</v>
      </c>
      <c r="C15" s="455"/>
      <c r="D15" s="455"/>
      <c r="E15" s="455"/>
      <c r="F15" s="455"/>
      <c r="G15" s="188">
        <f>+SUMPRODUCT(('2019'!$G15:$R15)*('2019'!$G$5:$R$5&lt;=Master!$B$3)*($A15='2019'!$A$10:$A$66))</f>
        <v>49847223.18</v>
      </c>
      <c r="H15" s="188">
        <f>+SUMPRODUCT(('2019'!$G110:$R110)*('2019'!$G$5:$R$5&lt;=Master!$B$3))</f>
        <v>45311601.807667136</v>
      </c>
      <c r="I15" s="189">
        <f t="shared" si="0"/>
        <v>4535621.3723328635</v>
      </c>
      <c r="J15" s="190">
        <f t="shared" si="1"/>
        <v>0.10009845583444799</v>
      </c>
      <c r="K15" s="188">
        <f>+SUMPRODUCT(('2018'!$G15:$R15)*('2018'!$G$5:$R$5&lt;=Master!$B$3))</f>
        <v>40926868.810000002</v>
      </c>
      <c r="L15" s="189">
        <f t="shared" si="7"/>
        <v>8920354.3699999973</v>
      </c>
      <c r="M15" s="191">
        <f t="shared" si="2"/>
        <v>0.21795838844677062</v>
      </c>
      <c r="N15" s="188">
        <f>+INDEX('2019'!$1:$1048576,MATCH('Analytics - 2019'!$A15,'2019'!$A:$A,0),MATCH('Analytics - 2019'!$N$6,'2019'!$6:$6,0))</f>
        <v>49847223.18</v>
      </c>
      <c r="O15" s="188">
        <f>+INDEX('2019'!$1:$1048576,MATCH(CONCATENATE('Analytics - 2019'!$A15,"p"),'2019'!$A:$A,0),MATCH('Analytics - 2019'!$O$6,'2019'!$101:$101,0))</f>
        <v>45311601.807667136</v>
      </c>
      <c r="P15" s="189">
        <f t="shared" si="3"/>
        <v>4535621.3723328635</v>
      </c>
      <c r="Q15" s="190">
        <f t="shared" si="4"/>
        <v>0.10009845583444799</v>
      </c>
      <c r="R15" s="188">
        <f>+INDEX('2018'!$1:$1048576,MATCH('Analytics - 2019'!$A15,'2018'!$A:$A,0),MATCH('Analytics - 2019'!$R$6,'2018'!$6:$6,0))</f>
        <v>40926868.810000002</v>
      </c>
      <c r="S15" s="189">
        <f t="shared" si="5"/>
        <v>8920354.3699999973</v>
      </c>
      <c r="T15" s="191">
        <f t="shared" si="6"/>
        <v>0.21795838844677062</v>
      </c>
    </row>
    <row r="16" spans="1:20">
      <c r="A16" s="175">
        <v>7115</v>
      </c>
      <c r="B16" s="454" t="str">
        <f>+VLOOKUP($A16,Master!$D$27:$G$225,4,FALSE)</f>
        <v>Excises</v>
      </c>
      <c r="C16" s="455"/>
      <c r="D16" s="455"/>
      <c r="E16" s="455"/>
      <c r="F16" s="455"/>
      <c r="G16" s="188">
        <f>+SUMPRODUCT(('2019'!$G16:$R16)*('2019'!$G$5:$R$5&lt;=Master!$B$3)*($A16='2019'!$A$10:$A$66))</f>
        <v>15141217.210000001</v>
      </c>
      <c r="H16" s="188">
        <f>+SUMPRODUCT(('2019'!$G111:$R111)*('2019'!$G$5:$R$5&lt;=Master!$B$3))</f>
        <v>14802170.311350815</v>
      </c>
      <c r="I16" s="189">
        <f t="shared" si="0"/>
        <v>339046.8986491859</v>
      </c>
      <c r="J16" s="190">
        <f t="shared" si="1"/>
        <v>2.2905215351372687E-2</v>
      </c>
      <c r="K16" s="188">
        <f>+SUMPRODUCT(('2018'!$G16:$R16)*('2018'!$G$5:$R$5&lt;=Master!$B$3))</f>
        <v>13370061.67</v>
      </c>
      <c r="L16" s="189">
        <f t="shared" si="7"/>
        <v>1771155.540000001</v>
      </c>
      <c r="M16" s="191">
        <f t="shared" si="2"/>
        <v>0.132471755457505</v>
      </c>
      <c r="N16" s="188">
        <f>+INDEX('2019'!$1:$1048576,MATCH('Analytics - 2019'!$A16,'2019'!$A:$A,0),MATCH('Analytics - 2019'!$N$6,'2019'!$6:$6,0))</f>
        <v>15141217.210000001</v>
      </c>
      <c r="O16" s="188">
        <f>+INDEX('2019'!$1:$1048576,MATCH(CONCATENATE('Analytics - 2019'!$A16,"p"),'2019'!$A:$A,0),MATCH('Analytics - 2019'!$O$6,'2019'!$101:$101,0))</f>
        <v>14802170.311350815</v>
      </c>
      <c r="P16" s="189">
        <f t="shared" si="3"/>
        <v>339046.8986491859</v>
      </c>
      <c r="Q16" s="190">
        <f t="shared" si="4"/>
        <v>2.2905215351372687E-2</v>
      </c>
      <c r="R16" s="188">
        <f>+INDEX('2018'!$1:$1048576,MATCH('Analytics - 2019'!$A16,'2018'!$A:$A,0),MATCH('Analytics - 2019'!$R$6,'2018'!$6:$6,0))</f>
        <v>13370061.67</v>
      </c>
      <c r="S16" s="189">
        <f t="shared" si="5"/>
        <v>1771155.540000001</v>
      </c>
      <c r="T16" s="191">
        <f t="shared" si="6"/>
        <v>0.132471755457505</v>
      </c>
    </row>
    <row r="17" spans="1:20">
      <c r="A17" s="175">
        <v>7116</v>
      </c>
      <c r="B17" s="454" t="str">
        <f>+VLOOKUP($A17,Master!$D$27:$G$225,4,FALSE)</f>
        <v>Tax on International Trade and Transactions</v>
      </c>
      <c r="C17" s="455"/>
      <c r="D17" s="455"/>
      <c r="E17" s="455"/>
      <c r="F17" s="455"/>
      <c r="G17" s="188">
        <f>+SUMPRODUCT(('2019'!$G17:$R17)*('2019'!$G$5:$R$5&lt;=Master!$B$3)*($A17='2019'!$A$10:$A$66))</f>
        <v>1424968.68</v>
      </c>
      <c r="H17" s="188">
        <f>+SUMPRODUCT(('2019'!$G112:$R112)*('2019'!$G$5:$R$5&lt;=Master!$B$3))</f>
        <v>1250663.2131918652</v>
      </c>
      <c r="I17" s="189">
        <f t="shared" si="0"/>
        <v>174305.46680813469</v>
      </c>
      <c r="J17" s="190">
        <f t="shared" si="1"/>
        <v>0.13937042760159479</v>
      </c>
      <c r="K17" s="188">
        <f>+SUMPRODUCT(('2018'!$G17:$R17)*('2018'!$G$5:$R$5&lt;=Master!$B$3))</f>
        <v>1218936.71</v>
      </c>
      <c r="L17" s="189">
        <f t="shared" si="7"/>
        <v>206031.96999999997</v>
      </c>
      <c r="M17" s="191">
        <f t="shared" si="2"/>
        <v>0.16902597838734379</v>
      </c>
      <c r="N17" s="188">
        <f>+INDEX('2019'!$1:$1048576,MATCH('Analytics - 2019'!$A17,'2019'!$A:$A,0),MATCH('Analytics - 2019'!$N$6,'2019'!$6:$6,0))</f>
        <v>1424968.68</v>
      </c>
      <c r="O17" s="188">
        <f>+INDEX('2019'!$1:$1048576,MATCH(CONCATENATE('Analytics - 2019'!$A17,"p"),'2019'!$A:$A,0),MATCH('Analytics - 2019'!$O$6,'2019'!$101:$101,0))</f>
        <v>1250663.2131918652</v>
      </c>
      <c r="P17" s="189">
        <f t="shared" si="3"/>
        <v>174305.46680813469</v>
      </c>
      <c r="Q17" s="190">
        <f t="shared" si="4"/>
        <v>0.13937042760159479</v>
      </c>
      <c r="R17" s="188">
        <f>+INDEX('2018'!$1:$1048576,MATCH('Analytics - 2019'!$A17,'2018'!$A:$A,0),MATCH('Analytics - 2019'!$R$6,'2018'!$6:$6,0))</f>
        <v>1218936.71</v>
      </c>
      <c r="S17" s="189">
        <f t="shared" si="5"/>
        <v>206031.96999999997</v>
      </c>
      <c r="T17" s="191">
        <f t="shared" si="6"/>
        <v>0.16902597838734379</v>
      </c>
    </row>
    <row r="18" spans="1:20">
      <c r="A18" s="175">
        <v>7118</v>
      </c>
      <c r="B18" s="454" t="str">
        <f>+VLOOKUP($A18,Master!$D$27:$G$225,4,FALSE)</f>
        <v>Other Republic Taxes</v>
      </c>
      <c r="C18" s="455"/>
      <c r="D18" s="455"/>
      <c r="E18" s="455"/>
      <c r="F18" s="455"/>
      <c r="G18" s="188">
        <f>+SUMPRODUCT(('2019'!$G18:$R18)*('2019'!$G$5:$R$5&lt;=Master!$B$3)*($A18='2019'!$A$10:$A$66))</f>
        <v>720320.96</v>
      </c>
      <c r="H18" s="188">
        <f>+SUMPRODUCT(('2019'!$G113:$R113)*('2019'!$G$5:$R$5&lt;=Master!$B$3))</f>
        <v>736459.78680493729</v>
      </c>
      <c r="I18" s="189">
        <f t="shared" si="0"/>
        <v>-16138.826804937329</v>
      </c>
      <c r="J18" s="190">
        <f t="shared" si="1"/>
        <v>-2.1914063868923694E-2</v>
      </c>
      <c r="K18" s="188">
        <f>+SUMPRODUCT(('2018'!$G18:$R18)*('2018'!$G$5:$R$5&lt;=Master!$B$3))</f>
        <v>714376.2</v>
      </c>
      <c r="L18" s="189">
        <f t="shared" si="7"/>
        <v>5944.7600000000093</v>
      </c>
      <c r="M18" s="191">
        <f t="shared" si="2"/>
        <v>8.3216098184681897E-3</v>
      </c>
      <c r="N18" s="188">
        <f>+INDEX('2019'!$1:$1048576,MATCH('Analytics - 2019'!$A18,'2019'!$A:$A,0),MATCH('Analytics - 2019'!$N$6,'2019'!$6:$6,0))</f>
        <v>720320.96</v>
      </c>
      <c r="O18" s="188">
        <f>+INDEX('2019'!$1:$1048576,MATCH(CONCATENATE('Analytics - 2019'!$A18,"p"),'2019'!$A:$A,0),MATCH('Analytics - 2019'!$O$6,'2019'!$101:$101,0))</f>
        <v>736459.78680493729</v>
      </c>
      <c r="P18" s="189">
        <f t="shared" si="3"/>
        <v>-16138.826804937329</v>
      </c>
      <c r="Q18" s="190">
        <f t="shared" si="4"/>
        <v>-2.1914063868923694E-2</v>
      </c>
      <c r="R18" s="188">
        <f>+INDEX('2018'!$1:$1048576,MATCH('Analytics - 2019'!$A18,'2018'!$A:$A,0),MATCH('Analytics - 2019'!$R$6,'2018'!$6:$6,0))</f>
        <v>714376.2</v>
      </c>
      <c r="S18" s="189">
        <f t="shared" si="5"/>
        <v>5944.7600000000093</v>
      </c>
      <c r="T18" s="191">
        <f t="shared" si="6"/>
        <v>8.3216098184681897E-3</v>
      </c>
    </row>
    <row r="19" spans="1:20">
      <c r="A19" s="175">
        <v>712</v>
      </c>
      <c r="B19" s="458" t="str">
        <f>+VLOOKUP($A19,Master!$D$27:$G$225,4,FALSE)</f>
        <v>Contributions</v>
      </c>
      <c r="C19" s="459"/>
      <c r="D19" s="459"/>
      <c r="E19" s="459"/>
      <c r="F19" s="459"/>
      <c r="G19" s="194">
        <f>+SUMPRODUCT(('2019'!$G19:$R19)*('2019'!$G$5:$R$5&lt;=Master!$B$3)*($A19='2019'!$A$10:$A$66))</f>
        <v>16498881.48</v>
      </c>
      <c r="H19" s="194">
        <f>+SUMPRODUCT(('2019'!$G114:$R114)*('2019'!$G$5:$R$5&lt;=Master!$B$3))</f>
        <v>14755895.780545458</v>
      </c>
      <c r="I19" s="195">
        <f t="shared" si="0"/>
        <v>1742985.6994545422</v>
      </c>
      <c r="J19" s="196">
        <f t="shared" si="1"/>
        <v>0.11812130726435055</v>
      </c>
      <c r="K19" s="194">
        <f>+SUMPRODUCT(('2018'!$G19:$R19)*('2018'!$G$5:$R$5&lt;=Master!$B$3))</f>
        <v>14572676.99</v>
      </c>
      <c r="L19" s="195">
        <f t="shared" si="7"/>
        <v>1926204.4900000002</v>
      </c>
      <c r="M19" s="197">
        <f t="shared" si="2"/>
        <v>0.13217917966079895</v>
      </c>
      <c r="N19" s="194">
        <f>+INDEX('2019'!$1:$1048576,MATCH('Analytics - 2019'!$A19,'2019'!$A:$A,0),MATCH('Analytics - 2019'!$N$6,'2019'!$6:$6,0))</f>
        <v>16498881.48</v>
      </c>
      <c r="O19" s="194">
        <f>+INDEX('2019'!$1:$1048576,MATCH(CONCATENATE('Analytics - 2019'!$A19,"p"),'2019'!$A:$A,0),MATCH('Analytics - 2019'!$O$6,'2019'!$101:$101,0))</f>
        <v>14755895.780545458</v>
      </c>
      <c r="P19" s="195">
        <f t="shared" si="3"/>
        <v>1742985.6994545422</v>
      </c>
      <c r="Q19" s="196">
        <f t="shared" si="4"/>
        <v>0.11812130726435055</v>
      </c>
      <c r="R19" s="194">
        <f>+INDEX('2018'!$1:$1048576,MATCH('Analytics - 2019'!$A19,'2018'!$A:$A,0),MATCH('Analytics - 2019'!$R$6,'2018'!$6:$6,0))</f>
        <v>14572676.99</v>
      </c>
      <c r="S19" s="195">
        <f t="shared" si="5"/>
        <v>1926204.4900000002</v>
      </c>
      <c r="T19" s="197">
        <f t="shared" si="6"/>
        <v>0.13217917966079895</v>
      </c>
    </row>
    <row r="20" spans="1:20">
      <c r="A20" s="175">
        <v>7121</v>
      </c>
      <c r="B20" s="454" t="str">
        <f>+VLOOKUP($A20,Master!$D$27:$G$225,4,FALSE)</f>
        <v>Contributions for Pension and Disability Insurance</v>
      </c>
      <c r="C20" s="455"/>
      <c r="D20" s="455"/>
      <c r="E20" s="455"/>
      <c r="F20" s="455"/>
      <c r="G20" s="188">
        <f>+SUMPRODUCT(('2019'!$G20:$R20)*('2019'!$G$5:$R$5&lt;=Master!$B$3)*($A20='2019'!$A$10:$A$66))</f>
        <v>9695765.5800000001</v>
      </c>
      <c r="H20" s="188">
        <f>+SUMPRODUCT(('2019'!$G115:$R115)*('2019'!$G$5:$R$5&lt;=Master!$B$3))</f>
        <v>9127432.1840227619</v>
      </c>
      <c r="I20" s="189">
        <f t="shared" si="0"/>
        <v>568333.39597723819</v>
      </c>
      <c r="J20" s="190">
        <f t="shared" si="1"/>
        <v>6.226651532641192E-2</v>
      </c>
      <c r="K20" s="188">
        <f>+SUMPRODUCT(('2018'!$G20:$R20)*('2018'!$G$5:$R$5&lt;=Master!$B$3))</f>
        <v>8994145.9900000002</v>
      </c>
      <c r="L20" s="189">
        <f t="shared" si="7"/>
        <v>701619.58999999985</v>
      </c>
      <c r="M20" s="191">
        <f t="shared" si="2"/>
        <v>7.8008472486446712E-2</v>
      </c>
      <c r="N20" s="188">
        <f>+INDEX('2019'!$1:$1048576,MATCH('Analytics - 2019'!$A20,'2019'!$A:$A,0),MATCH('Analytics - 2019'!$N$6,'2019'!$6:$6,0))</f>
        <v>9695765.5800000001</v>
      </c>
      <c r="O20" s="188">
        <f>+INDEX('2019'!$1:$1048576,MATCH(CONCATENATE('Analytics - 2019'!$A20,"p"),'2019'!$A:$A,0),MATCH('Analytics - 2019'!$O$6,'2019'!$101:$101,0))</f>
        <v>9127432.1840227619</v>
      </c>
      <c r="P20" s="189">
        <f t="shared" si="3"/>
        <v>568333.39597723819</v>
      </c>
      <c r="Q20" s="190">
        <f t="shared" si="4"/>
        <v>6.226651532641192E-2</v>
      </c>
      <c r="R20" s="188">
        <f>+INDEX('2018'!$1:$1048576,MATCH('Analytics - 2019'!$A20,'2018'!$A:$A,0),MATCH('Analytics - 2019'!$R$6,'2018'!$6:$6,0))</f>
        <v>8994145.9900000002</v>
      </c>
      <c r="S20" s="189">
        <f t="shared" si="5"/>
        <v>701619.58999999985</v>
      </c>
      <c r="T20" s="191">
        <f t="shared" si="6"/>
        <v>7.8008472486446712E-2</v>
      </c>
    </row>
    <row r="21" spans="1:20">
      <c r="A21" s="175">
        <v>7122</v>
      </c>
      <c r="B21" s="454" t="str">
        <f>+VLOOKUP($A21,Master!$D$27:$G$225,4,FALSE)</f>
        <v>Contributions for Health Insurance</v>
      </c>
      <c r="C21" s="455"/>
      <c r="D21" s="455"/>
      <c r="E21" s="455"/>
      <c r="F21" s="455"/>
      <c r="G21" s="188">
        <f>+SUMPRODUCT(('2019'!$G21:$R21)*('2019'!$G$5:$R$5&lt;=Master!$B$3)*($A21='2019'!$A$10:$A$66))</f>
        <v>5963049.2000000002</v>
      </c>
      <c r="H21" s="188">
        <f>+SUMPRODUCT(('2019'!$G116:$R116)*('2019'!$G$5:$R$5&lt;=Master!$B$3))</f>
        <v>4949664.4366387613</v>
      </c>
      <c r="I21" s="189">
        <f t="shared" si="0"/>
        <v>1013384.7633612389</v>
      </c>
      <c r="J21" s="190">
        <f t="shared" si="1"/>
        <v>0.20473807393080823</v>
      </c>
      <c r="K21" s="188">
        <f>+SUMPRODUCT(('2018'!$G21:$R21)*('2018'!$G$5:$R$5&lt;=Master!$B$3))</f>
        <v>4907250.76</v>
      </c>
      <c r="L21" s="189">
        <f t="shared" si="7"/>
        <v>1055798.4400000004</v>
      </c>
      <c r="M21" s="191">
        <f t="shared" si="2"/>
        <v>0.21515070079687559</v>
      </c>
      <c r="N21" s="188">
        <f>+INDEX('2019'!$1:$1048576,MATCH('Analytics - 2019'!$A21,'2019'!$A:$A,0),MATCH('Analytics - 2019'!$N$6,'2019'!$6:$6,0))</f>
        <v>5963049.2000000002</v>
      </c>
      <c r="O21" s="188">
        <f>+INDEX('2019'!$1:$1048576,MATCH(CONCATENATE('Analytics - 2019'!$A21,"p"),'2019'!$A:$A,0),MATCH('Analytics - 2019'!$O$6,'2019'!$101:$101,0))</f>
        <v>4949664.4366387613</v>
      </c>
      <c r="P21" s="189">
        <f t="shared" si="3"/>
        <v>1013384.7633612389</v>
      </c>
      <c r="Q21" s="190">
        <f t="shared" si="4"/>
        <v>0.20473807393080823</v>
      </c>
      <c r="R21" s="188">
        <f>+INDEX('2018'!$1:$1048576,MATCH('Analytics - 2019'!$A21,'2018'!$A:$A,0),MATCH('Analytics - 2019'!$R$6,'2018'!$6:$6,0))</f>
        <v>4907250.76</v>
      </c>
      <c r="S21" s="189">
        <f t="shared" si="5"/>
        <v>1055798.4400000004</v>
      </c>
      <c r="T21" s="191">
        <f t="shared" si="6"/>
        <v>0.21515070079687559</v>
      </c>
    </row>
    <row r="22" spans="1:20">
      <c r="A22" s="175">
        <v>7123</v>
      </c>
      <c r="B22" s="454" t="str">
        <f>+VLOOKUP($A22,Master!$D$27:$G$225,4,FALSE)</f>
        <v>Contributions for  Unemployment Insurance</v>
      </c>
      <c r="C22" s="455"/>
      <c r="D22" s="455"/>
      <c r="E22" s="455"/>
      <c r="F22" s="455"/>
      <c r="G22" s="188">
        <f>+SUMPRODUCT(('2019'!$G22:$R22)*('2019'!$G$5:$R$5&lt;=Master!$B$3)*($A22='2019'!$A$10:$A$66))</f>
        <v>459881.42</v>
      </c>
      <c r="H22" s="188">
        <f>+SUMPRODUCT(('2019'!$G117:$R117)*('2019'!$G$5:$R$5&lt;=Master!$B$3))</f>
        <v>351859.53156741383</v>
      </c>
      <c r="I22" s="189">
        <f t="shared" si="0"/>
        <v>108021.88843258616</v>
      </c>
      <c r="J22" s="190">
        <f t="shared" si="1"/>
        <v>0.30700287683379113</v>
      </c>
      <c r="K22" s="188">
        <f>+SUMPRODUCT(('2018'!$G22:$R22)*('2018'!$G$5:$R$5&lt;=Master!$B$3))</f>
        <v>365962.97</v>
      </c>
      <c r="L22" s="189">
        <f t="shared" si="7"/>
        <v>93918.450000000012</v>
      </c>
      <c r="M22" s="191">
        <f t="shared" si="2"/>
        <v>0.25663375177002212</v>
      </c>
      <c r="N22" s="188">
        <f>+INDEX('2019'!$1:$1048576,MATCH('Analytics - 2019'!$A22,'2019'!$A:$A,0),MATCH('Analytics - 2019'!$N$6,'2019'!$6:$6,0))</f>
        <v>459881.42</v>
      </c>
      <c r="O22" s="188">
        <f>+INDEX('2019'!$1:$1048576,MATCH(CONCATENATE('Analytics - 2019'!$A22,"p"),'2019'!$A:$A,0),MATCH('Analytics - 2019'!$O$6,'2019'!$101:$101,0))</f>
        <v>351859.53156741383</v>
      </c>
      <c r="P22" s="189">
        <f t="shared" si="3"/>
        <v>108021.88843258616</v>
      </c>
      <c r="Q22" s="190">
        <f t="shared" si="4"/>
        <v>0.30700287683379113</v>
      </c>
      <c r="R22" s="188">
        <f>+INDEX('2018'!$1:$1048576,MATCH('Analytics - 2019'!$A22,'2018'!$A:$A,0),MATCH('Analytics - 2019'!$R$6,'2018'!$6:$6,0))</f>
        <v>365962.97</v>
      </c>
      <c r="S22" s="189">
        <f t="shared" si="5"/>
        <v>93918.450000000012</v>
      </c>
      <c r="T22" s="191">
        <f t="shared" si="6"/>
        <v>0.25663375177002212</v>
      </c>
    </row>
    <row r="23" spans="1:20">
      <c r="A23" s="175">
        <v>7124</v>
      </c>
      <c r="B23" s="454" t="str">
        <f>+VLOOKUP($A23,Master!$D$27:$G$225,4,FALSE)</f>
        <v>Other contributions</v>
      </c>
      <c r="C23" s="455"/>
      <c r="D23" s="455"/>
      <c r="E23" s="455"/>
      <c r="F23" s="455"/>
      <c r="G23" s="188">
        <f>+SUMPRODUCT(('2019'!$G23:$R23)*('2019'!$G$5:$R$5&lt;=Master!$B$3)*($A23='2019'!$A$10:$A$66))</f>
        <v>380185.28</v>
      </c>
      <c r="H23" s="188">
        <f>+SUMPRODUCT(('2019'!$G118:$R118)*('2019'!$G$5:$R$5&lt;=Master!$B$3))</f>
        <v>326939.62831652147</v>
      </c>
      <c r="I23" s="189">
        <f t="shared" si="0"/>
        <v>53245.651683478558</v>
      </c>
      <c r="J23" s="190">
        <f t="shared" si="1"/>
        <v>0.16286080692527616</v>
      </c>
      <c r="K23" s="188">
        <f>+SUMPRODUCT(('2018'!$G23:$R23)*('2018'!$G$5:$R$5&lt;=Master!$B$3))</f>
        <v>305317.27</v>
      </c>
      <c r="L23" s="189">
        <f t="shared" si="7"/>
        <v>74868.010000000009</v>
      </c>
      <c r="M23" s="191">
        <f t="shared" si="2"/>
        <v>0.24521380660845038</v>
      </c>
      <c r="N23" s="188">
        <f>+INDEX('2019'!$1:$1048576,MATCH('Analytics - 2019'!$A23,'2019'!$A:$A,0),MATCH('Analytics - 2019'!$N$6,'2019'!$6:$6,0))</f>
        <v>380185.28</v>
      </c>
      <c r="O23" s="188">
        <f>+INDEX('2019'!$1:$1048576,MATCH(CONCATENATE('Analytics - 2019'!$A23,"p"),'2019'!$A:$A,0),MATCH('Analytics - 2019'!$O$6,'2019'!$101:$101,0))</f>
        <v>326939.62831652147</v>
      </c>
      <c r="P23" s="189">
        <f t="shared" si="3"/>
        <v>53245.651683478558</v>
      </c>
      <c r="Q23" s="190">
        <f t="shared" si="4"/>
        <v>0.16286080692527616</v>
      </c>
      <c r="R23" s="188">
        <f>+INDEX('2018'!$1:$1048576,MATCH('Analytics - 2019'!$A23,'2018'!$A:$A,0),MATCH('Analytics - 2019'!$R$6,'2018'!$6:$6,0))</f>
        <v>305317.27</v>
      </c>
      <c r="S23" s="189">
        <f t="shared" si="5"/>
        <v>74868.010000000009</v>
      </c>
      <c r="T23" s="191">
        <f t="shared" si="6"/>
        <v>0.24521380660845038</v>
      </c>
    </row>
    <row r="24" spans="1:20">
      <c r="A24" s="175">
        <v>713</v>
      </c>
      <c r="B24" s="456" t="str">
        <f>+VLOOKUP($A24,Master!$D$27:$G$225,4,FALSE)</f>
        <v>Duties</v>
      </c>
      <c r="C24" s="457"/>
      <c r="D24" s="457"/>
      <c r="E24" s="457"/>
      <c r="F24" s="457"/>
      <c r="G24" s="200">
        <f>+SUMPRODUCT(('2019'!$G24:$R24)*('2019'!$G$5:$R$5&lt;=Master!$B$3)*($A24='2019'!$A$10:$A$66))</f>
        <v>803704.72</v>
      </c>
      <c r="H24" s="200">
        <f>+SUMPRODUCT(('2019'!$G119:$R119)*('2019'!$G$5:$R$5&lt;=Master!$B$3))</f>
        <v>685138.90036642621</v>
      </c>
      <c r="I24" s="201">
        <f t="shared" si="0"/>
        <v>118565.81963357376</v>
      </c>
      <c r="J24" s="202">
        <f t="shared" si="1"/>
        <v>0.17305369695132233</v>
      </c>
      <c r="K24" s="200">
        <f>+SUMPRODUCT(('2018'!$G24:$R24)*('2018'!$G$5:$R$5&lt;=Master!$B$3))</f>
        <v>785627.24</v>
      </c>
      <c r="L24" s="201">
        <f t="shared" si="7"/>
        <v>18077.479999999981</v>
      </c>
      <c r="M24" s="203">
        <f t="shared" si="2"/>
        <v>2.301025101930021E-2</v>
      </c>
      <c r="N24" s="200">
        <f>+INDEX('2019'!$1:$1048576,MATCH('Analytics - 2019'!$A24,'2019'!$A:$A,0),MATCH('Analytics - 2019'!$N$6,'2019'!$6:$6,0))</f>
        <v>803704.72</v>
      </c>
      <c r="O24" s="200">
        <f>+INDEX('2019'!$1:$1048576,MATCH(CONCATENATE('Analytics - 2019'!$A24,"p"),'2019'!$A:$A,0),MATCH('Analytics - 2019'!$O$6,'2019'!$101:$101,0))</f>
        <v>685138.90036642621</v>
      </c>
      <c r="P24" s="201">
        <f t="shared" si="3"/>
        <v>118565.81963357376</v>
      </c>
      <c r="Q24" s="202">
        <f t="shared" si="4"/>
        <v>0.17305369695132233</v>
      </c>
      <c r="R24" s="200">
        <f>+INDEX('2018'!$1:$1048576,MATCH('Analytics - 2019'!$A24,'2018'!$A:$A,0),MATCH('Analytics - 2019'!$R$6,'2018'!$6:$6,0))</f>
        <v>785627.24</v>
      </c>
      <c r="S24" s="201">
        <f t="shared" si="5"/>
        <v>18077.479999999981</v>
      </c>
      <c r="T24" s="203">
        <f t="shared" si="6"/>
        <v>2.301025101930021E-2</v>
      </c>
    </row>
    <row r="25" spans="1:20">
      <c r="A25" s="175">
        <v>714</v>
      </c>
      <c r="B25" s="456" t="str">
        <f>+VLOOKUP($A25,Master!$D$27:$G$225,4,FALSE)</f>
        <v>Fees</v>
      </c>
      <c r="C25" s="457"/>
      <c r="D25" s="457"/>
      <c r="E25" s="457"/>
      <c r="F25" s="457"/>
      <c r="G25" s="200">
        <f>+SUMPRODUCT(('2019'!$G25:$R25)*('2019'!$G$5:$R$5&lt;=Master!$B$3)*($A25='2019'!$A$10:$A$66))</f>
        <v>2315003.25</v>
      </c>
      <c r="H25" s="200">
        <f>+SUMPRODUCT(('2019'!$G120:$R120)*('2019'!$G$5:$R$5&lt;=Master!$B$3))</f>
        <v>1855218.8805594216</v>
      </c>
      <c r="I25" s="201">
        <f t="shared" si="0"/>
        <v>459784.36944057839</v>
      </c>
      <c r="J25" s="202">
        <f t="shared" si="1"/>
        <v>0.24783295074160483</v>
      </c>
      <c r="K25" s="200">
        <f>+SUMPRODUCT(('2018'!$G25:$R25)*('2018'!$G$5:$R$5&lt;=Master!$B$3))</f>
        <v>1774503.57</v>
      </c>
      <c r="L25" s="201">
        <f t="shared" si="7"/>
        <v>540499.67999999993</v>
      </c>
      <c r="M25" s="203">
        <f t="shared" si="2"/>
        <v>0.30459204993315403</v>
      </c>
      <c r="N25" s="200">
        <f>+INDEX('2019'!$1:$1048576,MATCH('Analytics - 2019'!$A25,'2019'!$A:$A,0),MATCH('Analytics - 2019'!$N$6,'2019'!$6:$6,0))</f>
        <v>2315003.25</v>
      </c>
      <c r="O25" s="200">
        <f>+INDEX('2019'!$1:$1048576,MATCH(CONCATENATE('Analytics - 2019'!$A25,"p"),'2019'!$A:$A,0),MATCH('Analytics - 2019'!$O$6,'2019'!$101:$101,0))</f>
        <v>1855218.8805594216</v>
      </c>
      <c r="P25" s="201">
        <f t="shared" si="3"/>
        <v>459784.36944057839</v>
      </c>
      <c r="Q25" s="202">
        <f t="shared" si="4"/>
        <v>0.24783295074160483</v>
      </c>
      <c r="R25" s="200">
        <f>+INDEX('2018'!$1:$1048576,MATCH('Analytics - 2019'!$A25,'2018'!$A:$A,0),MATCH('Analytics - 2019'!$R$6,'2018'!$6:$6,0))</f>
        <v>1774503.57</v>
      </c>
      <c r="S25" s="201">
        <f t="shared" si="5"/>
        <v>540499.67999999993</v>
      </c>
      <c r="T25" s="203">
        <f t="shared" si="6"/>
        <v>0.30459204993315403</v>
      </c>
    </row>
    <row r="26" spans="1:20">
      <c r="A26" s="175">
        <v>715</v>
      </c>
      <c r="B26" s="456" t="str">
        <f>+VLOOKUP($A26,Master!$D$27:$G$225,4,FALSE)</f>
        <v>Other revenues</v>
      </c>
      <c r="C26" s="457"/>
      <c r="D26" s="457"/>
      <c r="E26" s="457"/>
      <c r="F26" s="457"/>
      <c r="G26" s="200">
        <f>+SUMPRODUCT(('2019'!$G26:$R26)*('2019'!$G$5:$R$5&lt;=Master!$B$3)*($A26='2019'!$A$10:$A$66))</f>
        <v>1513907.86</v>
      </c>
      <c r="H26" s="200">
        <f>+SUMPRODUCT(('2019'!$G121:$R121)*('2019'!$G$5:$R$5&lt;=Master!$B$3))</f>
        <v>2472817.1107659615</v>
      </c>
      <c r="I26" s="201">
        <f t="shared" si="0"/>
        <v>-958909.25076596136</v>
      </c>
      <c r="J26" s="202">
        <f t="shared" si="1"/>
        <v>-0.38778009363941057</v>
      </c>
      <c r="K26" s="200">
        <f>+SUMPRODUCT(('2018'!$G26:$R26)*('2018'!$G$5:$R$5&lt;=Master!$B$3))</f>
        <v>2425520.81</v>
      </c>
      <c r="L26" s="201">
        <f t="shared" si="7"/>
        <v>-911612.95</v>
      </c>
      <c r="M26" s="203">
        <f t="shared" si="2"/>
        <v>-0.37584214748501787</v>
      </c>
      <c r="N26" s="200">
        <f>+INDEX('2019'!$1:$1048576,MATCH('Analytics - 2019'!$A26,'2019'!$A:$A,0),MATCH('Analytics - 2019'!$N$6,'2019'!$6:$6,0))</f>
        <v>1513907.86</v>
      </c>
      <c r="O26" s="200">
        <f>+INDEX('2019'!$1:$1048576,MATCH(CONCATENATE('Analytics - 2019'!$A26,"p"),'2019'!$A:$A,0),MATCH('Analytics - 2019'!$O$6,'2019'!$101:$101,0))</f>
        <v>2472817.1107659615</v>
      </c>
      <c r="P26" s="201">
        <f t="shared" si="3"/>
        <v>-958909.25076596136</v>
      </c>
      <c r="Q26" s="202">
        <f t="shared" si="4"/>
        <v>-0.38778009363941057</v>
      </c>
      <c r="R26" s="200">
        <f>+INDEX('2018'!$1:$1048576,MATCH('Analytics - 2019'!$A26,'2018'!$A:$A,0),MATCH('Analytics - 2019'!$R$6,'2018'!$6:$6,0))</f>
        <v>2425520.81</v>
      </c>
      <c r="S26" s="201">
        <f t="shared" si="5"/>
        <v>-911612.95</v>
      </c>
      <c r="T26" s="203" t="s">
        <v>778</v>
      </c>
    </row>
    <row r="27" spans="1:20">
      <c r="A27" s="175">
        <v>73</v>
      </c>
      <c r="B27" s="456" t="str">
        <f>+VLOOKUP($A27,Master!$D$27:$G$225,4,FALSE)</f>
        <v>Receipts from Repayment of Loans and Funds Carried over from Previous Year</v>
      </c>
      <c r="C27" s="457"/>
      <c r="D27" s="457"/>
      <c r="E27" s="457"/>
      <c r="F27" s="457"/>
      <c r="G27" s="200">
        <f>+SUMPRODUCT(('2019'!$G27:$R27)*('2019'!$G$5:$R$5&lt;=Master!$B$3)*($A27='2019'!$A$10:$A$66))</f>
        <v>69158.880000000005</v>
      </c>
      <c r="H27" s="200">
        <f>+SUMPRODUCT(('2019'!$G122:$R122)*('2019'!$G$5:$R$5&lt;=Master!$B$3))</f>
        <v>122332.2402857355</v>
      </c>
      <c r="I27" s="201">
        <f t="shared" si="0"/>
        <v>-53173.3602857355</v>
      </c>
      <c r="J27" s="202">
        <f t="shared" si="1"/>
        <v>-0.43466350458012304</v>
      </c>
      <c r="K27" s="200">
        <f>+SUMPRODUCT(('2018'!$G27:$R27)*('2018'!$G$5:$R$5&lt;=Master!$B$3))</f>
        <v>172043.05</v>
      </c>
      <c r="L27" s="201">
        <f t="shared" si="7"/>
        <v>-102884.16999999998</v>
      </c>
      <c r="M27" s="203">
        <f t="shared" si="2"/>
        <v>-0.59801410170303293</v>
      </c>
      <c r="N27" s="200">
        <f>+INDEX('2019'!$1:$1048576,MATCH('Analytics - 2019'!$A27,'2019'!$A:$A,0),MATCH('Analytics - 2019'!$N$6,'2019'!$6:$6,0))</f>
        <v>69158.880000000005</v>
      </c>
      <c r="O27" s="200">
        <f>+INDEX('2019'!$1:$1048576,MATCH(CONCATENATE('Analytics - 2019'!$A27,"p"),'2019'!$A:$A,0),MATCH('Analytics - 2019'!$O$6,'2019'!$101:$101,0))</f>
        <v>122332.2402857355</v>
      </c>
      <c r="P27" s="201">
        <f t="shared" si="3"/>
        <v>-53173.3602857355</v>
      </c>
      <c r="Q27" s="202">
        <f t="shared" si="4"/>
        <v>-0.43466350458012304</v>
      </c>
      <c r="R27" s="200">
        <f>+INDEX('2018'!$1:$1048576,MATCH('Analytics - 2019'!$A27,'2018'!$A:$A,0),MATCH('Analytics - 2019'!$R$6,'2018'!$6:$6,0))</f>
        <v>172043.05</v>
      </c>
      <c r="S27" s="201">
        <f t="shared" si="5"/>
        <v>-102884.16999999998</v>
      </c>
      <c r="T27" s="203" t="s">
        <v>778</v>
      </c>
    </row>
    <row r="28" spans="1:20" ht="15.75" thickBot="1">
      <c r="A28" s="175">
        <v>74</v>
      </c>
      <c r="B28" s="460" t="str">
        <f>+VLOOKUP($A28,Master!$D$27:$G$225,4,FALSE)</f>
        <v>Grants and Transfers</v>
      </c>
      <c r="C28" s="461"/>
      <c r="D28" s="461"/>
      <c r="E28" s="461"/>
      <c r="F28" s="461"/>
      <c r="G28" s="200">
        <f>+SUMPRODUCT(('2019'!$G28:$R28)*('2019'!$G$5:$R$5&lt;=Master!$B$3)*($A28='2019'!$A$10:$A$66))</f>
        <v>13518225.6</v>
      </c>
      <c r="H28" s="200">
        <f>+SUMPRODUCT(('2019'!$G123:$R123)*('2019'!$G$5:$R$5&lt;=Master!$B$3))</f>
        <v>13900267.095136527</v>
      </c>
      <c r="I28" s="201">
        <f t="shared" si="0"/>
        <v>-382041.49513652734</v>
      </c>
      <c r="J28" s="202">
        <f t="shared" si="1"/>
        <v>-2.7484471522867149E-2</v>
      </c>
      <c r="K28" s="200">
        <f>+SUMPRODUCT(('2018'!$G28:$R28)*('2018'!$G$5:$R$5&lt;=Master!$B$3))</f>
        <v>1517510.59</v>
      </c>
      <c r="L28" s="201">
        <f t="shared" si="7"/>
        <v>12000715.01</v>
      </c>
      <c r="M28" s="203">
        <f t="shared" si="2"/>
        <v>7.9081589868839064</v>
      </c>
      <c r="N28" s="200">
        <f>+INDEX('2019'!$1:$1048576,MATCH('Analytics - 2019'!$A28,'2019'!$A:$A,0),MATCH('Analytics - 2019'!$N$6,'2019'!$6:$6,0))</f>
        <v>13518225.6</v>
      </c>
      <c r="O28" s="200">
        <f>+INDEX('2019'!$1:$1048576,MATCH(CONCATENATE('Analytics - 2019'!$A28,"p"),'2019'!$A:$A,0),MATCH('Analytics - 2019'!$O$6,'2019'!$101:$101,0))</f>
        <v>13900267.095136527</v>
      </c>
      <c r="P28" s="201">
        <f t="shared" si="3"/>
        <v>-382041.49513652734</v>
      </c>
      <c r="Q28" s="202">
        <f t="shared" si="4"/>
        <v>-2.7484471522867149E-2</v>
      </c>
      <c r="R28" s="200">
        <f>+INDEX('2018'!$1:$1048576,MATCH('Analytics - 2019'!$A28,'2018'!$A:$A,0),MATCH('Analytics - 2019'!$R$6,'2018'!$6:$6,0))</f>
        <v>1517510.59</v>
      </c>
      <c r="S28" s="201">
        <f t="shared" si="5"/>
        <v>12000715.01</v>
      </c>
      <c r="T28" s="203">
        <f t="shared" si="6"/>
        <v>7.9081589868839064</v>
      </c>
    </row>
    <row r="29" spans="1:20" ht="15.75" thickBot="1">
      <c r="A29" s="175">
        <v>4</v>
      </c>
      <c r="B29" s="462" t="str">
        <f>+VLOOKUP($A29,Master!$D$27:$G$225,4,FALSE)</f>
        <v>Total Expenditures</v>
      </c>
      <c r="C29" s="463"/>
      <c r="D29" s="463"/>
      <c r="E29" s="463"/>
      <c r="F29" s="463"/>
      <c r="G29" s="176">
        <f>+SUMPRODUCT(('2019'!$G29:$R29)*('2019'!$G$5:$R$5&lt;=Master!$B$3)*($A29='2019'!$A$10:$A$66))</f>
        <v>139423082.05000001</v>
      </c>
      <c r="H29" s="176">
        <f>+SUMPRODUCT(('2019'!$G124:$R124)*('2019'!$G$5:$R$5&lt;=Master!$B$3))</f>
        <v>167422167.16749999</v>
      </c>
      <c r="I29" s="177">
        <f t="shared" si="0"/>
        <v>-27999085.117499977</v>
      </c>
      <c r="J29" s="178">
        <f t="shared" si="1"/>
        <v>-0.16723642747670253</v>
      </c>
      <c r="K29" s="176">
        <f>+SUMPRODUCT(('2018'!$G29:$R29)*('2018'!$G$5:$R$5&lt;=Master!$B$3))</f>
        <v>106126161.81999999</v>
      </c>
      <c r="L29" s="177">
        <f t="shared" si="7"/>
        <v>33296920.230000019</v>
      </c>
      <c r="M29" s="179">
        <f t="shared" si="2"/>
        <v>0.31374846370562937</v>
      </c>
      <c r="N29" s="176">
        <f>+INDEX('2019'!$1:$1048576,MATCH('Analytics - 2019'!$A29,'2019'!$A:$A,0),MATCH('Analytics - 2019'!$N$6,'2019'!$6:$6,0))</f>
        <v>139423082.05000001</v>
      </c>
      <c r="O29" s="176">
        <f>+INDEX('2019'!$1:$1048576,MATCH(CONCATENATE('Analytics - 2019'!$A29,"p"),'2019'!$A:$A,0),MATCH('Analytics - 2019'!$O$6,'2019'!$101:$101,0))</f>
        <v>167422167.16749999</v>
      </c>
      <c r="P29" s="177">
        <f t="shared" si="3"/>
        <v>-27999085.117499977</v>
      </c>
      <c r="Q29" s="178">
        <f t="shared" si="4"/>
        <v>-0.16723642747670253</v>
      </c>
      <c r="R29" s="176">
        <f>+INDEX('2018'!$1:$1048576,MATCH('Analytics - 2019'!$A29,'2018'!$A:$A,0),MATCH('Analytics - 2019'!$R$6,'2018'!$6:$6,0))</f>
        <v>106126161.81999999</v>
      </c>
      <c r="S29" s="177">
        <f t="shared" si="5"/>
        <v>33296920.230000019</v>
      </c>
      <c r="T29" s="179">
        <f t="shared" si="6"/>
        <v>0.31374846370562937</v>
      </c>
    </row>
    <row r="30" spans="1:20" ht="15.75" thickBot="1">
      <c r="A30" s="175">
        <v>41</v>
      </c>
      <c r="B30" s="464" t="str">
        <f>+VLOOKUP($A30,Master!$D$27:$G$225,4,FALSE)</f>
        <v>Current Expenditures</v>
      </c>
      <c r="C30" s="465"/>
      <c r="D30" s="465"/>
      <c r="E30" s="465"/>
      <c r="F30" s="465"/>
      <c r="G30" s="342">
        <f>+SUMPRODUCT(('2019'!$G30:$R30)*('2019'!$G$5:$R$5&lt;=Master!$B$3)*($A30='2019'!$A$10:$A$66))</f>
        <v>112762201.60000001</v>
      </c>
      <c r="H30" s="342">
        <f>+SUMPRODUCT(('2019'!$G125:$R125)*('2019'!$G$5:$R$5&lt;=Master!$B$3))</f>
        <v>140678417.17750001</v>
      </c>
      <c r="I30" s="207">
        <f t="shared" si="0"/>
        <v>-27916215.577500001</v>
      </c>
      <c r="J30" s="208">
        <f t="shared" si="1"/>
        <v>-0.19843993227672518</v>
      </c>
      <c r="K30" s="342">
        <f>+SUMPRODUCT(('2018'!$G30:$R30)*('2018'!$G$5:$R$5&lt;=Master!$B$3))</f>
        <v>103962901.73999999</v>
      </c>
      <c r="L30" s="207">
        <f t="shared" si="7"/>
        <v>8799299.8600000143</v>
      </c>
      <c r="M30" s="209">
        <f t="shared" si="2"/>
        <v>8.4638844363983834E-2</v>
      </c>
      <c r="N30" s="342">
        <f>+INDEX('2019'!$1:$1048576,MATCH('Analytics - 2019'!$A30,'2019'!$A:$A,0),MATCH('Analytics - 2019'!$N$6,'2019'!$6:$6,0))</f>
        <v>112762201.60000001</v>
      </c>
      <c r="O30" s="342">
        <f>+INDEX('2019'!$1:$1048576,MATCH(CONCATENATE('Analytics - 2019'!$A30,"p"),'2019'!$A:$A,0),MATCH('Analytics - 2019'!$O$6,'2019'!$101:$101,0))</f>
        <v>140678417.17750001</v>
      </c>
      <c r="P30" s="207">
        <f t="shared" si="3"/>
        <v>-27916215.577500001</v>
      </c>
      <c r="Q30" s="208">
        <f t="shared" si="4"/>
        <v>-0.19843993227672518</v>
      </c>
      <c r="R30" s="342">
        <f>+INDEX('2018'!$1:$1048576,MATCH('Analytics - 2019'!$A30,'2018'!$A:$A,0),MATCH('Analytics - 2019'!$R$6,'2018'!$6:$6,0))</f>
        <v>103962901.73999999</v>
      </c>
      <c r="S30" s="207">
        <f t="shared" si="5"/>
        <v>8799299.8600000143</v>
      </c>
      <c r="T30" s="209">
        <f t="shared" si="6"/>
        <v>8.4638844363983834E-2</v>
      </c>
    </row>
    <row r="31" spans="1:20">
      <c r="A31" s="175">
        <v>40</v>
      </c>
      <c r="B31" s="466" t="str">
        <f>+VLOOKUP($A31,Master!$D$27:$G$225,4,FALSE)</f>
        <v>Current Budgetary Expenditures</v>
      </c>
      <c r="C31" s="467"/>
      <c r="D31" s="467"/>
      <c r="E31" s="467"/>
      <c r="F31" s="467"/>
      <c r="G31" s="389">
        <f>+SUMPRODUCT(('2019'!$G31:$R31)*('2019'!$G$5:$R$5&lt;=Master!$B$3)*($A31='2019'!$A$10:$A$66))</f>
        <v>51145065.840000011</v>
      </c>
      <c r="H31" s="389">
        <f>+SUMPRODUCT(('2019'!$G126:$R126)*('2019'!$G$5:$R$5&lt;=Master!$B$3))</f>
        <v>71012418.442500025</v>
      </c>
      <c r="I31" s="213">
        <f t="shared" si="0"/>
        <v>-19867352.602500014</v>
      </c>
      <c r="J31" s="214">
        <f t="shared" si="1"/>
        <v>-0.27977293321712382</v>
      </c>
      <c r="K31" s="389">
        <f>+SUMPRODUCT(('2018'!$G31:$R31)*('2018'!$G$5:$R$5&lt;=Master!$B$3))</f>
        <v>48787422.890000001</v>
      </c>
      <c r="L31" s="213">
        <f t="shared" si="7"/>
        <v>2357642.9500000104</v>
      </c>
      <c r="M31" s="215">
        <f t="shared" si="2"/>
        <v>4.8324810173223209E-2</v>
      </c>
      <c r="N31" s="389">
        <f>+INDEX('2019'!$1:$1048576,MATCH('Analytics - 2019'!$A31,'2019'!$A:$A,0),MATCH('Analytics - 2019'!$N$6,'2019'!$6:$6,0))</f>
        <v>51145065.840000011</v>
      </c>
      <c r="O31" s="389">
        <f>+INDEX('2019'!$1:$1048576,MATCH(CONCATENATE('Analytics - 2019'!$A31,"p"),'2019'!$A:$A,0),MATCH('Analytics - 2019'!$O$6,'2019'!$101:$101,0))</f>
        <v>71012418.442500025</v>
      </c>
      <c r="P31" s="213">
        <f t="shared" si="3"/>
        <v>-19867352.602500014</v>
      </c>
      <c r="Q31" s="214">
        <f t="shared" si="4"/>
        <v>-0.27977293321712382</v>
      </c>
      <c r="R31" s="389">
        <f>+INDEX('2018'!$1:$1048576,MATCH('Analytics - 2019'!$A31,'2018'!$A:$A,0),MATCH('Analytics - 2019'!$R$6,'2018'!$6:$6,0))</f>
        <v>48787422.890000001</v>
      </c>
      <c r="S31" s="213">
        <f t="shared" si="5"/>
        <v>2357642.9500000104</v>
      </c>
      <c r="T31" s="215">
        <f t="shared" si="6"/>
        <v>4.8324810173223209E-2</v>
      </c>
    </row>
    <row r="32" spans="1:20">
      <c r="A32" s="175">
        <v>411</v>
      </c>
      <c r="B32" s="454" t="str">
        <f>+VLOOKUP($A32,Master!$D$27:$G$225,4,FALSE)</f>
        <v>Gross Salaries and Contributions</v>
      </c>
      <c r="C32" s="455"/>
      <c r="D32" s="455"/>
      <c r="E32" s="455"/>
      <c r="F32" s="455"/>
      <c r="G32" s="188">
        <f>+SUMPRODUCT(('2019'!$G32:$R32)*('2019'!$G$5:$R$5&lt;=Master!$B$3)*($A32='2019'!$A$10:$A$66))</f>
        <v>38898745.609999999</v>
      </c>
      <c r="H32" s="188">
        <f>+SUMPRODUCT(('2019'!$G127:$R127)*('2019'!$G$5:$R$5&lt;=Master!$B$3))</f>
        <v>39362332.101666681</v>
      </c>
      <c r="I32" s="189">
        <f t="shared" si="0"/>
        <v>-463586.49166668206</v>
      </c>
      <c r="J32" s="190">
        <f t="shared" si="1"/>
        <v>-1.1777414266749053E-2</v>
      </c>
      <c r="K32" s="188">
        <f>+SUMPRODUCT(('2018'!$G32:$R32)*('2018'!$G$5:$R$5&lt;=Master!$B$3))</f>
        <v>37313745.240000002</v>
      </c>
      <c r="L32" s="189">
        <f t="shared" si="7"/>
        <v>1585000.3699999973</v>
      </c>
      <c r="M32" s="191">
        <f t="shared" si="2"/>
        <v>4.2477654274728049E-2</v>
      </c>
      <c r="N32" s="188">
        <f>+INDEX('2019'!$1:$1048576,MATCH('Analytics - 2019'!$A32,'2019'!$A:$A,0),MATCH('Analytics - 2019'!$N$6,'2019'!$6:$6,0))</f>
        <v>38898745.609999999</v>
      </c>
      <c r="O32" s="188">
        <f>+INDEX('2019'!$1:$1048576,MATCH(CONCATENATE('Analytics - 2019'!$A32,"p"),'2019'!$A:$A,0),MATCH('Analytics - 2019'!$O$6,'2019'!$101:$101,0))</f>
        <v>39362332.101666681</v>
      </c>
      <c r="P32" s="189">
        <f t="shared" si="3"/>
        <v>-463586.49166668206</v>
      </c>
      <c r="Q32" s="190">
        <f t="shared" si="4"/>
        <v>-1.1777414266749053E-2</v>
      </c>
      <c r="R32" s="188">
        <f>+INDEX('2018'!$1:$1048576,MATCH('Analytics - 2019'!$A32,'2018'!$A:$A,0),MATCH('Analytics - 2019'!$R$6,'2018'!$6:$6,0))</f>
        <v>37313745.240000002</v>
      </c>
      <c r="S32" s="189">
        <f t="shared" si="5"/>
        <v>1585000.3699999973</v>
      </c>
      <c r="T32" s="191">
        <f t="shared" si="6"/>
        <v>4.2477654274728049E-2</v>
      </c>
    </row>
    <row r="33" spans="1:20">
      <c r="A33" s="175">
        <v>412</v>
      </c>
      <c r="B33" s="454" t="str">
        <f>+VLOOKUP($A33,Master!$D$27:$G$225,4,FALSE)</f>
        <v>Other Personal Income</v>
      </c>
      <c r="C33" s="455"/>
      <c r="D33" s="455"/>
      <c r="E33" s="455"/>
      <c r="F33" s="455"/>
      <c r="G33" s="188">
        <f>+SUMPRODUCT(('2019'!$G33:$R33)*('2019'!$G$5:$R$5&lt;=Master!$B$3)*($A33='2019'!$A$10:$A$66))</f>
        <v>432717.77</v>
      </c>
      <c r="H33" s="188">
        <f>+SUMPRODUCT(('2019'!$G128:$R128)*('2019'!$G$5:$R$5&lt;=Master!$B$3))</f>
        <v>1281057.9508333332</v>
      </c>
      <c r="I33" s="189">
        <f t="shared" si="0"/>
        <v>-848340.18083333317</v>
      </c>
      <c r="J33" s="190">
        <f t="shared" si="1"/>
        <v>-0.66221842679441978</v>
      </c>
      <c r="K33" s="188">
        <f>+SUMPRODUCT(('2018'!$G33:$R33)*('2018'!$G$5:$R$5&lt;=Master!$B$3))</f>
        <v>363127.64</v>
      </c>
      <c r="L33" s="189">
        <f t="shared" si="7"/>
        <v>69590.13</v>
      </c>
      <c r="M33" s="191">
        <f t="shared" si="2"/>
        <v>0.19164096128843289</v>
      </c>
      <c r="N33" s="188">
        <f>+INDEX('2019'!$1:$1048576,MATCH('Analytics - 2019'!$A33,'2019'!$A:$A,0),MATCH('Analytics - 2019'!$N$6,'2019'!$6:$6,0))</f>
        <v>432717.77</v>
      </c>
      <c r="O33" s="188">
        <f>+INDEX('2019'!$1:$1048576,MATCH(CONCATENATE('Analytics - 2019'!$A33,"p"),'2019'!$A:$A,0),MATCH('Analytics - 2019'!$O$6,'2019'!$101:$101,0))</f>
        <v>1281057.9508333332</v>
      </c>
      <c r="P33" s="189">
        <f t="shared" si="3"/>
        <v>-848340.18083333317</v>
      </c>
      <c r="Q33" s="190">
        <f t="shared" si="4"/>
        <v>-0.66221842679441978</v>
      </c>
      <c r="R33" s="188">
        <f>+INDEX('2018'!$1:$1048576,MATCH('Analytics - 2019'!$A33,'2018'!$A:$A,0),MATCH('Analytics - 2019'!$R$6,'2018'!$6:$6,0))</f>
        <v>363127.64</v>
      </c>
      <c r="S33" s="189">
        <f t="shared" si="5"/>
        <v>69590.13</v>
      </c>
      <c r="T33" s="191">
        <f t="shared" si="6"/>
        <v>0.19164096128843289</v>
      </c>
    </row>
    <row r="34" spans="1:20">
      <c r="A34" s="175">
        <v>413</v>
      </c>
      <c r="B34" s="454" t="str">
        <f>+VLOOKUP($A34,Master!$D$27:$G$225,4,FALSE)</f>
        <v>Expenditures for Supplies</v>
      </c>
      <c r="C34" s="455"/>
      <c r="D34" s="455"/>
      <c r="E34" s="455"/>
      <c r="F34" s="455"/>
      <c r="G34" s="188">
        <f>+SUMPRODUCT(('2019'!$G34:$R34)*('2019'!$G$5:$R$5&lt;=Master!$B$3)*($A34='2019'!$A$10:$A$66))</f>
        <v>854167.64</v>
      </c>
      <c r="H34" s="188">
        <f>+SUMPRODUCT(('2019'!$G129:$R129)*('2019'!$G$5:$R$5&lt;=Master!$B$3))</f>
        <v>3067786.435833334</v>
      </c>
      <c r="I34" s="189">
        <f t="shared" si="0"/>
        <v>-2213618.7958333339</v>
      </c>
      <c r="J34" s="190">
        <f t="shared" si="1"/>
        <v>-0.72156874089314704</v>
      </c>
      <c r="K34" s="188">
        <f>+SUMPRODUCT(('2018'!$G34:$R34)*('2018'!$G$5:$R$5&lt;=Master!$B$3))</f>
        <v>1027061</v>
      </c>
      <c r="L34" s="189">
        <f t="shared" si="7"/>
        <v>-172893.36</v>
      </c>
      <c r="M34" s="191">
        <f t="shared" si="2"/>
        <v>-0.1683379662941149</v>
      </c>
      <c r="N34" s="188">
        <f>+INDEX('2019'!$1:$1048576,MATCH('Analytics - 2019'!$A34,'2019'!$A:$A,0),MATCH('Analytics - 2019'!$N$6,'2019'!$6:$6,0))</f>
        <v>854167.64</v>
      </c>
      <c r="O34" s="188">
        <f>+INDEX('2019'!$1:$1048576,MATCH(CONCATENATE('Analytics - 2019'!$A34,"p"),'2019'!$A:$A,0),MATCH('Analytics - 2019'!$O$6,'2019'!$101:$101,0))</f>
        <v>3067786.435833334</v>
      </c>
      <c r="P34" s="189">
        <f t="shared" si="3"/>
        <v>-2213618.7958333339</v>
      </c>
      <c r="Q34" s="190">
        <f t="shared" si="4"/>
        <v>-0.72156874089314704</v>
      </c>
      <c r="R34" s="188">
        <f>+INDEX('2018'!$1:$1048576,MATCH('Analytics - 2019'!$A34,'2018'!$A:$A,0),MATCH('Analytics - 2019'!$R$6,'2018'!$6:$6,0))</f>
        <v>1027061</v>
      </c>
      <c r="S34" s="189">
        <f t="shared" si="5"/>
        <v>-172893.36</v>
      </c>
      <c r="T34" s="191">
        <f t="shared" si="6"/>
        <v>-0.1683379662941149</v>
      </c>
    </row>
    <row r="35" spans="1:20">
      <c r="A35" s="175">
        <v>414</v>
      </c>
      <c r="B35" s="454" t="str">
        <f>+VLOOKUP($A35,Master!$D$27:$G$225,4,FALSE)</f>
        <v>Expenditures for Services</v>
      </c>
      <c r="C35" s="455"/>
      <c r="D35" s="455"/>
      <c r="E35" s="455"/>
      <c r="F35" s="455"/>
      <c r="G35" s="188">
        <f>+SUMPRODUCT(('2019'!$G35:$R35)*('2019'!$G$5:$R$5&lt;=Master!$B$3)*($A35='2019'!$A$10:$A$66))</f>
        <v>2813388.82</v>
      </c>
      <c r="H35" s="188">
        <f>+SUMPRODUCT(('2019'!$G130:$R130)*('2019'!$G$5:$R$5&lt;=Master!$B$3))</f>
        <v>6120514.5875000004</v>
      </c>
      <c r="I35" s="189">
        <f t="shared" si="0"/>
        <v>-3307125.7675000005</v>
      </c>
      <c r="J35" s="190">
        <f t="shared" si="1"/>
        <v>-0.54033459445618881</v>
      </c>
      <c r="K35" s="188">
        <f>+SUMPRODUCT(('2018'!$G35:$R35)*('2018'!$G$5:$R$5&lt;=Master!$B$3))</f>
        <v>1695715.73</v>
      </c>
      <c r="L35" s="189">
        <f t="shared" si="7"/>
        <v>1117673.0899999999</v>
      </c>
      <c r="M35" s="191">
        <f t="shared" si="2"/>
        <v>0.65911583541187047</v>
      </c>
      <c r="N35" s="188">
        <f>+INDEX('2019'!$1:$1048576,MATCH('Analytics - 2019'!$A35,'2019'!$A:$A,0),MATCH('Analytics - 2019'!$N$6,'2019'!$6:$6,0))</f>
        <v>2813388.82</v>
      </c>
      <c r="O35" s="188">
        <f>+INDEX('2019'!$1:$1048576,MATCH(CONCATENATE('Analytics - 2019'!$A35,"p"),'2019'!$A:$A,0),MATCH('Analytics - 2019'!$O$6,'2019'!$101:$101,0))</f>
        <v>6120514.5875000004</v>
      </c>
      <c r="P35" s="189">
        <f t="shared" si="3"/>
        <v>-3307125.7675000005</v>
      </c>
      <c r="Q35" s="190">
        <f t="shared" si="4"/>
        <v>-0.54033459445618881</v>
      </c>
      <c r="R35" s="188">
        <f>+INDEX('2018'!$1:$1048576,MATCH('Analytics - 2019'!$A35,'2018'!$A:$A,0),MATCH('Analytics - 2019'!$R$6,'2018'!$6:$6,0))</f>
        <v>1695715.73</v>
      </c>
      <c r="S35" s="189">
        <f t="shared" si="5"/>
        <v>1117673.0899999999</v>
      </c>
      <c r="T35" s="191">
        <f t="shared" si="6"/>
        <v>0.65911583541187047</v>
      </c>
    </row>
    <row r="36" spans="1:20">
      <c r="A36" s="175">
        <v>415</v>
      </c>
      <c r="B36" s="454" t="str">
        <f>+VLOOKUP($A36,Master!$D$27:$G$225,4,FALSE)</f>
        <v>Current Maintenance</v>
      </c>
      <c r="C36" s="455"/>
      <c r="D36" s="455"/>
      <c r="E36" s="455"/>
      <c r="F36" s="455"/>
      <c r="G36" s="188">
        <f>+SUMPRODUCT(('2019'!$G36:$R36)*('2019'!$G$5:$R$5&lt;=Master!$B$3)*($A36='2019'!$A$10:$A$66))</f>
        <v>109483.07</v>
      </c>
      <c r="H36" s="188">
        <f>+SUMPRODUCT(('2019'!$G131:$R131)*('2019'!$G$5:$R$5&lt;=Master!$B$3))</f>
        <v>1931829.4616666667</v>
      </c>
      <c r="I36" s="189">
        <f t="shared" si="0"/>
        <v>-1822346.3916666666</v>
      </c>
      <c r="J36" s="190">
        <f t="shared" si="1"/>
        <v>-0.94332674173757314</v>
      </c>
      <c r="K36" s="188">
        <f>+SUMPRODUCT(('2018'!$G36:$R36)*('2018'!$G$5:$R$5&lt;=Master!$B$3))</f>
        <v>106817.18</v>
      </c>
      <c r="L36" s="189">
        <f t="shared" si="7"/>
        <v>2665.890000000014</v>
      </c>
      <c r="M36" s="191">
        <f t="shared" si="2"/>
        <v>2.4957502154616007E-2</v>
      </c>
      <c r="N36" s="188">
        <f>+INDEX('2019'!$1:$1048576,MATCH('Analytics - 2019'!$A36,'2019'!$A:$A,0),MATCH('Analytics - 2019'!$N$6,'2019'!$6:$6,0))</f>
        <v>109483.07</v>
      </c>
      <c r="O36" s="188">
        <f>+INDEX('2019'!$1:$1048576,MATCH(CONCATENATE('Analytics - 2019'!$A36,"p"),'2019'!$A:$A,0),MATCH('Analytics - 2019'!$O$6,'2019'!$101:$101,0))</f>
        <v>1931829.4616666667</v>
      </c>
      <c r="P36" s="189">
        <f t="shared" si="3"/>
        <v>-1822346.3916666666</v>
      </c>
      <c r="Q36" s="190">
        <f t="shared" si="4"/>
        <v>-0.94332674173757314</v>
      </c>
      <c r="R36" s="188">
        <f>+INDEX('2018'!$1:$1048576,MATCH('Analytics - 2019'!$A36,'2018'!$A:$A,0),MATCH('Analytics - 2019'!$R$6,'2018'!$6:$6,0))</f>
        <v>106817.18</v>
      </c>
      <c r="S36" s="189">
        <f t="shared" si="5"/>
        <v>2665.890000000014</v>
      </c>
      <c r="T36" s="191">
        <f t="shared" si="6"/>
        <v>2.4957502154616007E-2</v>
      </c>
    </row>
    <row r="37" spans="1:20">
      <c r="A37" s="175">
        <v>416</v>
      </c>
      <c r="B37" s="454" t="str">
        <f>+VLOOKUP($A37,Master!$D$27:$G$225,4,FALSE)</f>
        <v>Interests</v>
      </c>
      <c r="C37" s="455"/>
      <c r="D37" s="455"/>
      <c r="E37" s="455"/>
      <c r="F37" s="455"/>
      <c r="G37" s="188">
        <f>+SUMPRODUCT(('2019'!$G37:$R37)*('2019'!$G$5:$R$5&lt;=Master!$B$3)*($A37='2019'!$A$10:$A$66))</f>
        <v>6133054.0599999996</v>
      </c>
      <c r="H37" s="188">
        <f>+SUMPRODUCT(('2019'!$G132:$R132)*('2019'!$G$5:$R$5&lt;=Master!$B$3))</f>
        <v>7980725.0000000009</v>
      </c>
      <c r="I37" s="189">
        <f t="shared" si="0"/>
        <v>-1847670.9400000013</v>
      </c>
      <c r="J37" s="190">
        <f t="shared" si="1"/>
        <v>-0.23151667799604692</v>
      </c>
      <c r="K37" s="188">
        <f>+SUMPRODUCT(('2018'!$G37:$R37)*('2018'!$G$5:$R$5&lt;=Master!$B$3))</f>
        <v>4324077.55</v>
      </c>
      <c r="L37" s="189">
        <f t="shared" si="7"/>
        <v>1808976.5099999998</v>
      </c>
      <c r="M37" s="191">
        <f t="shared" si="2"/>
        <v>0.41834969171632919</v>
      </c>
      <c r="N37" s="188">
        <f>+INDEX('2019'!$1:$1048576,MATCH('Analytics - 2019'!$A37,'2019'!$A:$A,0),MATCH('Analytics - 2019'!$N$6,'2019'!$6:$6,0))</f>
        <v>6133054.0599999996</v>
      </c>
      <c r="O37" s="188">
        <f>+INDEX('2019'!$1:$1048576,MATCH(CONCATENATE('Analytics - 2019'!$A37,"p"),'2019'!$A:$A,0),MATCH('Analytics - 2019'!$O$6,'2019'!$101:$101,0))</f>
        <v>7980725.0000000009</v>
      </c>
      <c r="P37" s="189">
        <f t="shared" si="3"/>
        <v>-1847670.9400000013</v>
      </c>
      <c r="Q37" s="190">
        <f t="shared" si="4"/>
        <v>-0.23151667799604692</v>
      </c>
      <c r="R37" s="188">
        <f>+INDEX('2018'!$1:$1048576,MATCH('Analytics - 2019'!$A37,'2018'!$A:$A,0),MATCH('Analytics - 2019'!$R$6,'2018'!$6:$6,0))</f>
        <v>4324077.55</v>
      </c>
      <c r="S37" s="189">
        <f t="shared" si="5"/>
        <v>1808976.5099999998</v>
      </c>
      <c r="T37" s="191">
        <f t="shared" si="6"/>
        <v>0.41834969171632919</v>
      </c>
    </row>
    <row r="38" spans="1:20">
      <c r="A38" s="175">
        <v>417</v>
      </c>
      <c r="B38" s="454" t="str">
        <f>+VLOOKUP($A38,Master!$D$27:$G$225,4,FALSE)</f>
        <v>Rent</v>
      </c>
      <c r="C38" s="455"/>
      <c r="D38" s="455"/>
      <c r="E38" s="455"/>
      <c r="F38" s="455"/>
      <c r="G38" s="188">
        <f>+SUMPRODUCT(('2019'!$G38:$R38)*('2019'!$G$5:$R$5&lt;=Master!$B$3)*($A38='2019'!$A$10:$A$66))</f>
        <v>220526.46</v>
      </c>
      <c r="H38" s="188">
        <f>+SUMPRODUCT(('2019'!$G133:$R133)*('2019'!$G$5:$R$5&lt;=Master!$B$3))</f>
        <v>832820.39</v>
      </c>
      <c r="I38" s="189">
        <f t="shared" si="0"/>
        <v>-612293.93000000005</v>
      </c>
      <c r="J38" s="190">
        <f t="shared" si="1"/>
        <v>-0.73520525836309081</v>
      </c>
      <c r="K38" s="188">
        <f>+SUMPRODUCT(('2018'!$G38:$R38)*('2018'!$G$5:$R$5&lt;=Master!$B$3))</f>
        <v>175603.34</v>
      </c>
      <c r="L38" s="189">
        <f t="shared" si="7"/>
        <v>44923.119999999995</v>
      </c>
      <c r="M38" s="191">
        <f t="shared" si="2"/>
        <v>0.25582155783597282</v>
      </c>
      <c r="N38" s="188">
        <f>+INDEX('2019'!$1:$1048576,MATCH('Analytics - 2019'!$A38,'2019'!$A:$A,0),MATCH('Analytics - 2019'!$N$6,'2019'!$6:$6,0))</f>
        <v>220526.46</v>
      </c>
      <c r="O38" s="188">
        <f>+INDEX('2019'!$1:$1048576,MATCH(CONCATENATE('Analytics - 2019'!$A38,"p"),'2019'!$A:$A,0),MATCH('Analytics - 2019'!$O$6,'2019'!$101:$101,0))</f>
        <v>832820.39</v>
      </c>
      <c r="P38" s="189">
        <f t="shared" si="3"/>
        <v>-612293.93000000005</v>
      </c>
      <c r="Q38" s="190">
        <f t="shared" si="4"/>
        <v>-0.73520525836309081</v>
      </c>
      <c r="R38" s="188">
        <f>+INDEX('2018'!$1:$1048576,MATCH('Analytics - 2019'!$A38,'2018'!$A:$A,0),MATCH('Analytics - 2019'!$R$6,'2018'!$6:$6,0))</f>
        <v>175603.34</v>
      </c>
      <c r="S38" s="189">
        <f t="shared" si="5"/>
        <v>44923.119999999995</v>
      </c>
      <c r="T38" s="191">
        <f t="shared" si="6"/>
        <v>0.25582155783597282</v>
      </c>
    </row>
    <row r="39" spans="1:20">
      <c r="A39" s="175">
        <v>418</v>
      </c>
      <c r="B39" s="454" t="str">
        <f>+VLOOKUP($A39,Master!$D$27:$G$225,4,FALSE)</f>
        <v>Subsidies</v>
      </c>
      <c r="C39" s="455"/>
      <c r="D39" s="455"/>
      <c r="E39" s="455"/>
      <c r="F39" s="455"/>
      <c r="G39" s="188">
        <f>+SUMPRODUCT(('2019'!$G39:$R39)*('2019'!$G$5:$R$5&lt;=Master!$B$3)*($A39='2019'!$A$10:$A$66))</f>
        <v>99006.6</v>
      </c>
      <c r="H39" s="188">
        <f>+SUMPRODUCT(('2019'!$G134:$R134)*('2019'!$G$5:$R$5&lt;=Master!$B$3))</f>
        <v>2149037.4966666666</v>
      </c>
      <c r="I39" s="189">
        <f t="shared" si="0"/>
        <v>-2050030.8966666665</v>
      </c>
      <c r="J39" s="190">
        <f t="shared" si="1"/>
        <v>-0.95392979408057454</v>
      </c>
      <c r="K39" s="188">
        <f>+SUMPRODUCT(('2018'!$G39:$R39)*('2018'!$G$5:$R$5&lt;=Master!$B$3))</f>
        <v>31033.66</v>
      </c>
      <c r="L39" s="189">
        <f t="shared" si="7"/>
        <v>67972.94</v>
      </c>
      <c r="M39" s="191">
        <f t="shared" si="2"/>
        <v>2.1902972449914064</v>
      </c>
      <c r="N39" s="188">
        <f>+INDEX('2019'!$1:$1048576,MATCH('Analytics - 2019'!$A39,'2019'!$A:$A,0),MATCH('Analytics - 2019'!$N$6,'2019'!$6:$6,0))</f>
        <v>99006.6</v>
      </c>
      <c r="O39" s="188">
        <f>+INDEX('2019'!$1:$1048576,MATCH(CONCATENATE('Analytics - 2019'!$A39,"p"),'2019'!$A:$A,0),MATCH('Analytics - 2019'!$O$6,'2019'!$101:$101,0))</f>
        <v>2149037.4966666666</v>
      </c>
      <c r="P39" s="189">
        <f t="shared" si="3"/>
        <v>-2050030.8966666665</v>
      </c>
      <c r="Q39" s="190">
        <f t="shared" si="4"/>
        <v>-0.95392979408057454</v>
      </c>
      <c r="R39" s="188">
        <f>+INDEX('2018'!$1:$1048576,MATCH('Analytics - 2019'!$A39,'2018'!$A:$A,0),MATCH('Analytics - 2019'!$R$6,'2018'!$6:$6,0))</f>
        <v>31033.66</v>
      </c>
      <c r="S39" s="189">
        <f t="shared" si="5"/>
        <v>67972.94</v>
      </c>
      <c r="T39" s="191">
        <f t="shared" si="6"/>
        <v>2.1902972449914064</v>
      </c>
    </row>
    <row r="40" spans="1:20">
      <c r="A40" s="175">
        <v>419</v>
      </c>
      <c r="B40" s="454" t="str">
        <f>+VLOOKUP($A40,Master!$D$27:$G$225,4,FALSE)</f>
        <v>Other expenditures</v>
      </c>
      <c r="C40" s="455"/>
      <c r="D40" s="455"/>
      <c r="E40" s="455"/>
      <c r="F40" s="455"/>
      <c r="G40" s="188">
        <f>+SUMPRODUCT(('2019'!$G40:$R40)*('2019'!$G$5:$R$5&lt;=Master!$B$3)*($A40='2019'!$A$10:$A$66))</f>
        <v>695586.92</v>
      </c>
      <c r="H40" s="188">
        <f>+SUMPRODUCT(('2019'!$G135:$R135)*('2019'!$G$5:$R$5&lt;=Master!$B$3))</f>
        <v>3473855.870833334</v>
      </c>
      <c r="I40" s="189">
        <f t="shared" si="0"/>
        <v>-2778268.9508333341</v>
      </c>
      <c r="J40" s="190">
        <f t="shared" si="1"/>
        <v>-0.79976517568268091</v>
      </c>
      <c r="K40" s="188">
        <f>+SUMPRODUCT(('2018'!$G40:$R40)*('2018'!$G$5:$R$5&lt;=Master!$B$3))</f>
        <v>585935.19999999995</v>
      </c>
      <c r="L40" s="189">
        <f t="shared" si="7"/>
        <v>109651.72000000009</v>
      </c>
      <c r="M40" s="191">
        <f t="shared" si="2"/>
        <v>0.18713967005225163</v>
      </c>
      <c r="N40" s="188">
        <f>+INDEX('2019'!$1:$1048576,MATCH('Analytics - 2019'!$A40,'2019'!$A:$A,0),MATCH('Analytics - 2019'!$N$6,'2019'!$6:$6,0))</f>
        <v>695586.92</v>
      </c>
      <c r="O40" s="188">
        <f>+INDEX('2019'!$1:$1048576,MATCH(CONCATENATE('Analytics - 2019'!$A40,"p"),'2019'!$A:$A,0),MATCH('Analytics - 2019'!$O$6,'2019'!$101:$101,0))</f>
        <v>3473855.870833334</v>
      </c>
      <c r="P40" s="189">
        <f t="shared" si="3"/>
        <v>-2778268.9508333341</v>
      </c>
      <c r="Q40" s="190">
        <f t="shared" si="4"/>
        <v>-0.79976517568268091</v>
      </c>
      <c r="R40" s="188">
        <f>+INDEX('2018'!$1:$1048576,MATCH('Analytics - 2019'!$A40,'2018'!$A:$A,0),MATCH('Analytics - 2019'!$R$6,'2018'!$6:$6,0))</f>
        <v>585935.19999999995</v>
      </c>
      <c r="S40" s="189">
        <f t="shared" si="5"/>
        <v>109651.72000000009</v>
      </c>
      <c r="T40" s="191">
        <f t="shared" si="6"/>
        <v>0.18713967005225163</v>
      </c>
    </row>
    <row r="41" spans="1:20">
      <c r="A41" s="175">
        <v>440</v>
      </c>
      <c r="B41" s="454" t="str">
        <f>+VLOOKUP($A41,Master!$D$27:$G$225,4,FALSE)</f>
        <v>Current Capital Expenditure</v>
      </c>
      <c r="C41" s="455"/>
      <c r="D41" s="455"/>
      <c r="E41" s="455"/>
      <c r="F41" s="455"/>
      <c r="G41" s="188">
        <f>+SUMPRODUCT(('2019'!$G41:$R41)*('2019'!$G$5:$R$5&lt;=Master!$B$3)*($A41='2019'!$A$10:$A$66))</f>
        <v>888388.89</v>
      </c>
      <c r="H41" s="188">
        <f>+SUMPRODUCT(('2019'!$G136:$R136)*('2019'!$G$5:$R$5&lt;=Master!$B$3))</f>
        <v>4812459.1475000009</v>
      </c>
      <c r="I41" s="189">
        <f t="shared" si="0"/>
        <v>-3924070.2575000008</v>
      </c>
      <c r="J41" s="190">
        <f t="shared" si="1"/>
        <v>-0.81539814411484313</v>
      </c>
      <c r="K41" s="188">
        <f>+SUMPRODUCT(('2018'!$G41:$R41)*('2018'!$G$5:$R$5&lt;=Master!$B$3))</f>
        <v>3164306.35</v>
      </c>
      <c r="L41" s="189">
        <f t="shared" si="7"/>
        <v>-2275917.46</v>
      </c>
      <c r="M41" s="191">
        <f t="shared" si="2"/>
        <v>-0.71924687696562628</v>
      </c>
      <c r="N41" s="188">
        <f>+INDEX('2019'!$1:$1048576,MATCH('Analytics - 2019'!$A41,'2019'!$A:$A,0),MATCH('Analytics - 2019'!$N$6,'2019'!$6:$6,0))</f>
        <v>888388.89</v>
      </c>
      <c r="O41" s="188">
        <f>+INDEX('2019'!$1:$1048576,MATCH(CONCATENATE('Analytics - 2019'!$A41,"p"),'2019'!$A:$A,0),MATCH('Analytics - 2019'!$O$6,'2019'!$101:$101,0))</f>
        <v>4812459.1475000009</v>
      </c>
      <c r="P41" s="189">
        <f t="shared" si="3"/>
        <v>-3924070.2575000008</v>
      </c>
      <c r="Q41" s="190">
        <f t="shared" si="4"/>
        <v>-0.81539814411484313</v>
      </c>
      <c r="R41" s="188">
        <f>+INDEX('2018'!$1:$1048576,MATCH('Analytics - 2019'!$A41,'2018'!$A:$A,0),MATCH('Analytics - 2019'!$R$6,'2018'!$6:$6,0))</f>
        <v>3164306.35</v>
      </c>
      <c r="S41" s="189">
        <f t="shared" si="5"/>
        <v>-2275917.46</v>
      </c>
      <c r="T41" s="191">
        <f t="shared" si="6"/>
        <v>-0.71924687696562628</v>
      </c>
    </row>
    <row r="42" spans="1:20">
      <c r="A42" s="175">
        <v>42</v>
      </c>
      <c r="B42" s="470" t="str">
        <f>+VLOOKUP($A42,Master!$D$27:$G$225,4,FALSE)</f>
        <v>Social Security Transfers</v>
      </c>
      <c r="C42" s="471"/>
      <c r="D42" s="471"/>
      <c r="E42" s="471"/>
      <c r="F42" s="471"/>
      <c r="G42" s="200">
        <f>+SUMPRODUCT(('2019'!$G42:$R42)*('2019'!$G$5:$R$5&lt;=Master!$B$3)*($A42='2019'!$A$10:$A$66))</f>
        <v>42563180.95000001</v>
      </c>
      <c r="H42" s="200">
        <f>+SUMPRODUCT(('2019'!$G137:$R137)*('2019'!$G$5:$R$5&lt;=Master!$B$3))</f>
        <v>46204849.909999982</v>
      </c>
      <c r="I42" s="219">
        <f t="shared" si="0"/>
        <v>-3641668.9599999711</v>
      </c>
      <c r="J42" s="220">
        <f t="shared" si="1"/>
        <v>-7.8815729671092738E-2</v>
      </c>
      <c r="K42" s="200">
        <f>+SUMPRODUCT(('2018'!$G42:$R42)*('2018'!$G$5:$R$5&lt;=Master!$B$3))</f>
        <v>42244817.569999993</v>
      </c>
      <c r="L42" s="219">
        <f t="shared" si="7"/>
        <v>318363.38000001758</v>
      </c>
      <c r="M42" s="221">
        <f t="shared" si="2"/>
        <v>7.5361523214649839E-3</v>
      </c>
      <c r="N42" s="200">
        <f>+INDEX('2019'!$1:$1048576,MATCH('Analytics - 2019'!$A42,'2019'!$A:$A,0),MATCH('Analytics - 2019'!$N$6,'2019'!$6:$6,0))</f>
        <v>42563180.95000001</v>
      </c>
      <c r="O42" s="200">
        <f>+INDEX('2019'!$1:$1048576,MATCH(CONCATENATE('Analytics - 2019'!$A42,"p"),'2019'!$A:$A,0),MATCH('Analytics - 2019'!$O$6,'2019'!$101:$101,0))</f>
        <v>46204849.909999982</v>
      </c>
      <c r="P42" s="219">
        <f t="shared" si="3"/>
        <v>-3641668.9599999711</v>
      </c>
      <c r="Q42" s="220">
        <f t="shared" si="4"/>
        <v>-7.8815729671092738E-2</v>
      </c>
      <c r="R42" s="200">
        <f>+INDEX('2018'!$1:$1048576,MATCH('Analytics - 2019'!$A42,'2018'!$A:$A,0),MATCH('Analytics - 2019'!$R$6,'2018'!$6:$6,0))</f>
        <v>42244817.569999993</v>
      </c>
      <c r="S42" s="219">
        <f t="shared" si="5"/>
        <v>318363.38000001758</v>
      </c>
      <c r="T42" s="221">
        <f t="shared" si="6"/>
        <v>7.5361523214649839E-3</v>
      </c>
    </row>
    <row r="43" spans="1:20">
      <c r="A43" s="175">
        <v>421</v>
      </c>
      <c r="B43" s="454" t="str">
        <f>+VLOOKUP($A43,Master!$D$27:$G$225,4,FALSE)</f>
        <v>Social Security</v>
      </c>
      <c r="C43" s="455"/>
      <c r="D43" s="455"/>
      <c r="E43" s="455"/>
      <c r="F43" s="455"/>
      <c r="G43" s="188">
        <f>+SUMPRODUCT(('2019'!$G43:$R43)*('2019'!$G$5:$R$5&lt;=Master!$B$3)*($A43='2019'!$A$10:$A$66))</f>
        <v>5984394.8399999999</v>
      </c>
      <c r="H43" s="188">
        <f>+SUMPRODUCT(('2019'!$G138:$R138)*('2019'!$G$5:$R$5&lt;=Master!$B$3))</f>
        <v>6747975.0000000028</v>
      </c>
      <c r="I43" s="189">
        <f t="shared" si="0"/>
        <v>-763580.16000000294</v>
      </c>
      <c r="J43" s="190">
        <f t="shared" si="1"/>
        <v>-0.11315693374679114</v>
      </c>
      <c r="K43" s="188">
        <f>+SUMPRODUCT(('2018'!$G43:$R43)*('2018'!$G$5:$R$5&lt;=Master!$B$3))</f>
        <v>6003212.1200000001</v>
      </c>
      <c r="L43" s="189">
        <f t="shared" si="7"/>
        <v>-18817.280000000261</v>
      </c>
      <c r="M43" s="191">
        <f t="shared" si="2"/>
        <v>-3.1345352494391854E-3</v>
      </c>
      <c r="N43" s="188">
        <f>+INDEX('2019'!$1:$1048576,MATCH('Analytics - 2019'!$A43,'2019'!$A:$A,0),MATCH('Analytics - 2019'!$N$6,'2019'!$6:$6,0))</f>
        <v>5984394.8399999999</v>
      </c>
      <c r="O43" s="188">
        <f>+INDEX('2019'!$1:$1048576,MATCH(CONCATENATE('Analytics - 2019'!$A43,"p"),'2019'!$A:$A,0),MATCH('Analytics - 2019'!$O$6,'2019'!$101:$101,0))</f>
        <v>6747975.0000000028</v>
      </c>
      <c r="P43" s="189">
        <f t="shared" si="3"/>
        <v>-763580.16000000294</v>
      </c>
      <c r="Q43" s="190">
        <f t="shared" si="4"/>
        <v>-0.11315693374679114</v>
      </c>
      <c r="R43" s="188">
        <f>+INDEX('2018'!$1:$1048576,MATCH('Analytics - 2019'!$A43,'2018'!$A:$A,0),MATCH('Analytics - 2019'!$R$6,'2018'!$6:$6,0))</f>
        <v>6003212.1200000001</v>
      </c>
      <c r="S43" s="189">
        <f t="shared" si="5"/>
        <v>-18817.280000000261</v>
      </c>
      <c r="T43" s="191">
        <f t="shared" si="6"/>
        <v>-3.1345352494391854E-3</v>
      </c>
    </row>
    <row r="44" spans="1:20">
      <c r="A44" s="175">
        <v>422</v>
      </c>
      <c r="B44" s="454" t="str">
        <f>+VLOOKUP($A44,Master!$D$27:$G$225,4,FALSE)</f>
        <v>Funds for redundant labor</v>
      </c>
      <c r="C44" s="455"/>
      <c r="D44" s="455"/>
      <c r="E44" s="455"/>
      <c r="F44" s="455"/>
      <c r="G44" s="188">
        <f>+SUMPRODUCT(('2019'!$G44:$R44)*('2019'!$G$5:$R$5&lt;=Master!$B$3)*($A44='2019'!$A$10:$A$66))</f>
        <v>43800</v>
      </c>
      <c r="H44" s="188">
        <f>+SUMPRODUCT(('2019'!$G139:$R139)*('2019'!$G$5:$R$5&lt;=Master!$B$3))</f>
        <v>1236031.8000000014</v>
      </c>
      <c r="I44" s="189">
        <f t="shared" si="0"/>
        <v>-1192231.8000000014</v>
      </c>
      <c r="J44" s="190">
        <f t="shared" si="1"/>
        <v>-0.96456401849855322</v>
      </c>
      <c r="K44" s="188">
        <f>+SUMPRODUCT(('2018'!$G44:$R44)*('2018'!$G$5:$R$5&lt;=Master!$B$3))</f>
        <v>110952</v>
      </c>
      <c r="L44" s="189">
        <f t="shared" si="7"/>
        <v>-67152</v>
      </c>
      <c r="M44" s="191">
        <f t="shared" si="2"/>
        <v>-0.60523469608479341</v>
      </c>
      <c r="N44" s="188">
        <f>+INDEX('2019'!$1:$1048576,MATCH('Analytics - 2019'!$A44,'2019'!$A:$A,0),MATCH('Analytics - 2019'!$N$6,'2019'!$6:$6,0))</f>
        <v>43800</v>
      </c>
      <c r="O44" s="188">
        <f>+INDEX('2019'!$1:$1048576,MATCH(CONCATENATE('Analytics - 2019'!$A44,"p"),'2019'!$A:$A,0),MATCH('Analytics - 2019'!$O$6,'2019'!$101:$101,0))</f>
        <v>1236031.8000000014</v>
      </c>
      <c r="P44" s="189">
        <f t="shared" si="3"/>
        <v>-1192231.8000000014</v>
      </c>
      <c r="Q44" s="190">
        <f t="shared" si="4"/>
        <v>-0.96456401849855322</v>
      </c>
      <c r="R44" s="188">
        <f>+INDEX('2018'!$1:$1048576,MATCH('Analytics - 2019'!$A44,'2018'!$A:$A,0),MATCH('Analytics - 2019'!$R$6,'2018'!$6:$6,0))</f>
        <v>110952</v>
      </c>
      <c r="S44" s="189">
        <f t="shared" si="5"/>
        <v>-67152</v>
      </c>
      <c r="T44" s="191">
        <f t="shared" si="6"/>
        <v>-0.60523469608479341</v>
      </c>
    </row>
    <row r="45" spans="1:20">
      <c r="A45" s="175">
        <v>423</v>
      </c>
      <c r="B45" s="454" t="str">
        <f>+VLOOKUP($A45,Master!$D$27:$G$225,4,FALSE)</f>
        <v>Pension and Disability Insurance</v>
      </c>
      <c r="C45" s="455"/>
      <c r="D45" s="455"/>
      <c r="E45" s="455"/>
      <c r="F45" s="455"/>
      <c r="G45" s="188">
        <f>+SUMPRODUCT(('2019'!$G45:$R45)*('2019'!$G$5:$R$5&lt;=Master!$B$3)*($A45='2019'!$A$10:$A$66))</f>
        <v>34463250.560000002</v>
      </c>
      <c r="H45" s="188">
        <f>+SUMPRODUCT(('2019'!$G140:$R140)*('2019'!$G$5:$R$5&lt;=Master!$B$3))</f>
        <v>35752084.619999975</v>
      </c>
      <c r="I45" s="189">
        <f t="shared" si="0"/>
        <v>-1288834.0599999726</v>
      </c>
      <c r="J45" s="190">
        <f t="shared" si="1"/>
        <v>-3.6049200310937612E-2</v>
      </c>
      <c r="K45" s="188">
        <f>+SUMPRODUCT(('2018'!$G45:$R45)*('2018'!$G$5:$R$5&lt;=Master!$B$3))</f>
        <v>34029606.390000001</v>
      </c>
      <c r="L45" s="189">
        <f t="shared" si="7"/>
        <v>433644.17000000179</v>
      </c>
      <c r="M45" s="191">
        <f t="shared" si="2"/>
        <v>1.2743143868024109E-2</v>
      </c>
      <c r="N45" s="188">
        <f>+INDEX('2019'!$1:$1048576,MATCH('Analytics - 2019'!$A45,'2019'!$A:$A,0),MATCH('Analytics - 2019'!$N$6,'2019'!$6:$6,0))</f>
        <v>34463250.560000002</v>
      </c>
      <c r="O45" s="188">
        <f>+INDEX('2019'!$1:$1048576,MATCH(CONCATENATE('Analytics - 2019'!$A45,"p"),'2019'!$A:$A,0),MATCH('Analytics - 2019'!$O$6,'2019'!$101:$101,0))</f>
        <v>35752084.619999975</v>
      </c>
      <c r="P45" s="189">
        <f t="shared" si="3"/>
        <v>-1288834.0599999726</v>
      </c>
      <c r="Q45" s="190">
        <f t="shared" si="4"/>
        <v>-3.6049200310937612E-2</v>
      </c>
      <c r="R45" s="188">
        <f>+INDEX('2018'!$1:$1048576,MATCH('Analytics - 2019'!$A45,'2018'!$A:$A,0),MATCH('Analytics - 2019'!$R$6,'2018'!$6:$6,0))</f>
        <v>34029606.390000001</v>
      </c>
      <c r="S45" s="189">
        <f t="shared" si="5"/>
        <v>433644.17000000179</v>
      </c>
      <c r="T45" s="191">
        <f t="shared" si="6"/>
        <v>1.2743143868024109E-2</v>
      </c>
    </row>
    <row r="46" spans="1:20">
      <c r="A46" s="175">
        <v>424</v>
      </c>
      <c r="B46" s="454" t="str">
        <f>+VLOOKUP($A46,Master!$D$27:$G$225,4,FALSE)</f>
        <v>Other Health Care Transfers</v>
      </c>
      <c r="C46" s="455"/>
      <c r="D46" s="455"/>
      <c r="E46" s="455"/>
      <c r="F46" s="455"/>
      <c r="G46" s="188">
        <f>+SUMPRODUCT(('2019'!$G46:$R46)*('2019'!$G$5:$R$5&lt;=Master!$B$3)*($A46='2019'!$A$10:$A$66))</f>
        <v>1579079.63</v>
      </c>
      <c r="H46" s="188">
        <f>+SUMPRODUCT(('2019'!$G141:$R141)*('2019'!$G$5:$R$5&lt;=Master!$B$3))</f>
        <v>1583341.7399999984</v>
      </c>
      <c r="I46" s="189">
        <f t="shared" si="0"/>
        <v>-4262.1099999984726</v>
      </c>
      <c r="J46" s="190">
        <f t="shared" si="1"/>
        <v>-2.6918446550890929E-3</v>
      </c>
      <c r="K46" s="188">
        <f>+SUMPRODUCT(('2018'!$G46:$R46)*('2018'!$G$5:$R$5&lt;=Master!$B$3))</f>
        <v>1365364.87</v>
      </c>
      <c r="L46" s="189">
        <f t="shared" si="7"/>
        <v>213714.75999999978</v>
      </c>
      <c r="M46" s="191">
        <f t="shared" si="2"/>
        <v>0.15652574977998346</v>
      </c>
      <c r="N46" s="188">
        <f>+INDEX('2019'!$1:$1048576,MATCH('Analytics - 2019'!$A46,'2019'!$A:$A,0),MATCH('Analytics - 2019'!$N$6,'2019'!$6:$6,0))</f>
        <v>1579079.63</v>
      </c>
      <c r="O46" s="188">
        <f>+INDEX('2019'!$1:$1048576,MATCH(CONCATENATE('Analytics - 2019'!$A46,"p"),'2019'!$A:$A,0),MATCH('Analytics - 2019'!$O$6,'2019'!$101:$101,0))</f>
        <v>1583341.7399999984</v>
      </c>
      <c r="P46" s="189">
        <f t="shared" si="3"/>
        <v>-4262.1099999984726</v>
      </c>
      <c r="Q46" s="190">
        <f t="shared" si="4"/>
        <v>-2.6918446550890929E-3</v>
      </c>
      <c r="R46" s="188">
        <f>+INDEX('2018'!$1:$1048576,MATCH('Analytics - 2019'!$A46,'2018'!$A:$A,0),MATCH('Analytics - 2019'!$R$6,'2018'!$6:$6,0))</f>
        <v>1365364.87</v>
      </c>
      <c r="S46" s="189">
        <f t="shared" si="5"/>
        <v>213714.75999999978</v>
      </c>
      <c r="T46" s="191">
        <f t="shared" si="6"/>
        <v>0.15652574977998346</v>
      </c>
    </row>
    <row r="47" spans="1:20">
      <c r="A47" s="175">
        <v>425</v>
      </c>
      <c r="B47" s="454" t="str">
        <f>+VLOOKUP($A47,Master!$D$27:$G$225,4,FALSE)</f>
        <v>Other Health Care Insurance</v>
      </c>
      <c r="C47" s="455"/>
      <c r="D47" s="455"/>
      <c r="E47" s="455"/>
      <c r="F47" s="455"/>
      <c r="G47" s="188">
        <f>+SUMPRODUCT(('2019'!$G47:$R47)*('2019'!$G$5:$R$5&lt;=Master!$B$3)*($A47='2019'!$A$10:$A$66))</f>
        <v>492655.92</v>
      </c>
      <c r="H47" s="188">
        <f>+SUMPRODUCT(('2019'!$G142:$R142)*('2019'!$G$5:$R$5&lt;=Master!$B$3))</f>
        <v>885416.75</v>
      </c>
      <c r="I47" s="189">
        <f t="shared" si="0"/>
        <v>-392760.83</v>
      </c>
      <c r="J47" s="190">
        <f t="shared" si="1"/>
        <v>-0.44358866036812605</v>
      </c>
      <c r="K47" s="188">
        <f>+SUMPRODUCT(('2018'!$G47:$R47)*('2018'!$G$5:$R$5&lt;=Master!$B$3))</f>
        <v>735682.19</v>
      </c>
      <c r="L47" s="189">
        <f t="shared" si="7"/>
        <v>-243026.26999999996</v>
      </c>
      <c r="M47" s="191">
        <f t="shared" si="2"/>
        <v>-0.33034138015492798</v>
      </c>
      <c r="N47" s="188">
        <f>+INDEX('2019'!$1:$1048576,MATCH('Analytics - 2019'!$A47,'2019'!$A:$A,0),MATCH('Analytics - 2019'!$N$6,'2019'!$6:$6,0))</f>
        <v>492655.92</v>
      </c>
      <c r="O47" s="188">
        <f>+INDEX('2019'!$1:$1048576,MATCH(CONCATENATE('Analytics - 2019'!$A47,"p"),'2019'!$A:$A,0),MATCH('Analytics - 2019'!$O$6,'2019'!$101:$101,0))</f>
        <v>885416.75</v>
      </c>
      <c r="P47" s="189">
        <f t="shared" si="3"/>
        <v>-392760.83</v>
      </c>
      <c r="Q47" s="190">
        <f t="shared" si="4"/>
        <v>-0.44358866036812605</v>
      </c>
      <c r="R47" s="188">
        <f>+INDEX('2018'!$1:$1048576,MATCH('Analytics - 2019'!$A47,'2018'!$A:$A,0),MATCH('Analytics - 2019'!$R$6,'2018'!$6:$6,0))</f>
        <v>735682.19</v>
      </c>
      <c r="S47" s="189">
        <f t="shared" si="5"/>
        <v>-243026.26999999996</v>
      </c>
      <c r="T47" s="191">
        <f t="shared" si="6"/>
        <v>-0.33034138015492798</v>
      </c>
    </row>
    <row r="48" spans="1:20">
      <c r="A48" s="175">
        <v>43</v>
      </c>
      <c r="B48" s="468" t="str">
        <f>+VLOOKUP($A48,Master!$D$27:$G$225,4,FALSE)</f>
        <v xml:space="preserve">Transfers to Institutions, Individuals, NGO and Public Sector </v>
      </c>
      <c r="C48" s="469"/>
      <c r="D48" s="469"/>
      <c r="E48" s="469"/>
      <c r="F48" s="469"/>
      <c r="G48" s="200">
        <f>+SUMPRODUCT(('2019'!$G48:$R48)*('2019'!$G$5:$R$5&lt;=Master!$B$3)*($A48='2019'!$A$10:$A$66))</f>
        <v>15740550.810000001</v>
      </c>
      <c r="H48" s="200">
        <f>+SUMPRODUCT(('2019'!$G143:$R143)*('2019'!$G$5:$R$5&lt;=Master!$B$3))</f>
        <v>20338750.958333332</v>
      </c>
      <c r="I48" s="201">
        <f t="shared" si="0"/>
        <v>-4598200.1483333316</v>
      </c>
      <c r="J48" s="202">
        <f t="shared" si="1"/>
        <v>-0.22608075381587411</v>
      </c>
      <c r="K48" s="200">
        <f>+SUMPRODUCT(('2018'!$G48:$R48)*('2018'!$G$5:$R$5&lt;=Master!$B$3))</f>
        <v>11036841.98</v>
      </c>
      <c r="L48" s="201">
        <f t="shared" si="7"/>
        <v>4703708.83</v>
      </c>
      <c r="M48" s="203">
        <f t="shared" si="2"/>
        <v>0.42618249301055955</v>
      </c>
      <c r="N48" s="200">
        <f>+INDEX('2019'!$1:$1048576,MATCH('Analytics - 2019'!$A48,'2019'!$A:$A,0),MATCH('Analytics - 2019'!$N$6,'2019'!$6:$6,0))</f>
        <v>15740550.810000001</v>
      </c>
      <c r="O48" s="200">
        <f>+INDEX('2019'!$1:$1048576,MATCH(CONCATENATE('Analytics - 2019'!$A48,"p"),'2019'!$A:$A,0),MATCH('Analytics - 2019'!$O$6,'2019'!$101:$101,0))</f>
        <v>20338750.958333332</v>
      </c>
      <c r="P48" s="201">
        <f t="shared" si="3"/>
        <v>-4598200.1483333316</v>
      </c>
      <c r="Q48" s="202">
        <f t="shared" si="4"/>
        <v>-0.22608075381587411</v>
      </c>
      <c r="R48" s="200">
        <f>+INDEX('2018'!$1:$1048576,MATCH('Analytics - 2019'!$A48,'2018'!$A:$A,0),MATCH('Analytics - 2019'!$R$6,'2018'!$6:$6,0))</f>
        <v>11036841.98</v>
      </c>
      <c r="S48" s="201">
        <f t="shared" si="5"/>
        <v>4703708.83</v>
      </c>
      <c r="T48" s="203">
        <f t="shared" si="6"/>
        <v>0.42618249301055955</v>
      </c>
    </row>
    <row r="49" spans="1:23">
      <c r="A49" s="175">
        <v>44</v>
      </c>
      <c r="B49" s="468" t="str">
        <f>+VLOOKUP($A49,Master!$D$27:$G$225,4,FALSE)</f>
        <v>Capital Expenditure</v>
      </c>
      <c r="C49" s="469"/>
      <c r="D49" s="469"/>
      <c r="E49" s="469"/>
      <c r="F49" s="469"/>
      <c r="G49" s="200">
        <f>+SUMPRODUCT(('2019'!$G49:$R49)*('2019'!$G$5:$R$5&lt;=Master!$B$3)*($A49='2019'!$A$10:$A$66))</f>
        <v>26660880.449999999</v>
      </c>
      <c r="H49" s="200">
        <f>+SUMPRODUCT(('2019'!$G144:$R144)*('2019'!$G$5:$R$5&lt;=Master!$B$3))</f>
        <v>26743749.989999995</v>
      </c>
      <c r="I49" s="201">
        <f t="shared" si="0"/>
        <v>-82869.539999995381</v>
      </c>
      <c r="J49" s="202">
        <f t="shared" si="1"/>
        <v>-3.0986507139418862E-3</v>
      </c>
      <c r="K49" s="200">
        <f>+SUMPRODUCT(('2018'!$G49:$R49)*('2018'!$G$5:$R$5&lt;=Master!$B$3))</f>
        <v>2163260.08</v>
      </c>
      <c r="L49" s="201">
        <f t="shared" si="7"/>
        <v>24497620.369999997</v>
      </c>
      <c r="M49" s="203">
        <f t="shared" si="2"/>
        <v>11.324399038510432</v>
      </c>
      <c r="N49" s="200">
        <f>+INDEX('2019'!$1:$1048576,MATCH('Analytics - 2019'!$A49,'2019'!$A:$A,0),MATCH('Analytics - 2019'!$N$6,'2019'!$6:$6,0))</f>
        <v>26660880.449999999</v>
      </c>
      <c r="O49" s="200">
        <f>+INDEX('2019'!$1:$1048576,MATCH(CONCATENATE('Analytics - 2019'!$A49,"p"),'2019'!$A:$A,0),MATCH('Analytics - 2019'!$O$6,'2019'!$101:$101,0))</f>
        <v>26743749.989999995</v>
      </c>
      <c r="P49" s="201">
        <f t="shared" si="3"/>
        <v>-82869.539999995381</v>
      </c>
      <c r="Q49" s="202">
        <f t="shared" si="4"/>
        <v>-3.0986507139418862E-3</v>
      </c>
      <c r="R49" s="200">
        <f>+INDEX('2018'!$1:$1048576,MATCH('Analytics - 2019'!$A49,'2018'!$A:$A,0),MATCH('Analytics - 2019'!$R$6,'2018'!$6:$6,0))</f>
        <v>2163260.08</v>
      </c>
      <c r="S49" s="201">
        <f t="shared" si="5"/>
        <v>24497620.369999997</v>
      </c>
      <c r="T49" s="203" t="s">
        <v>778</v>
      </c>
    </row>
    <row r="50" spans="1:23">
      <c r="A50" s="175">
        <v>451</v>
      </c>
      <c r="B50" s="472" t="str">
        <f>+VLOOKUP($A50,Master!$D$27:$G$225,4,FALSE)</f>
        <v>Credits and Borrowings</v>
      </c>
      <c r="C50" s="473"/>
      <c r="D50" s="473"/>
      <c r="E50" s="473"/>
      <c r="F50" s="473"/>
      <c r="G50" s="188">
        <f>+SUMPRODUCT(('2019'!$G50:$R50)*('2019'!$G$5:$R$5&lt;=Master!$B$3)*($A50='2019'!$A$10:$A$66))</f>
        <v>0</v>
      </c>
      <c r="H50" s="188">
        <f>+SUMPRODUCT(('2019'!$G145:$R145)*('2019'!$G$5:$R$5&lt;=Master!$B$3))</f>
        <v>190000.08333333334</v>
      </c>
      <c r="I50" s="189">
        <f>G50-H50</f>
        <v>-190000.08333333334</v>
      </c>
      <c r="J50" s="343">
        <f t="shared" si="1"/>
        <v>-1</v>
      </c>
      <c r="K50" s="188">
        <f>+SUMPRODUCT(('2018'!$G50:$R50)*('2018'!$G$5:$R$5&lt;=Master!$B$3))</f>
        <v>5000</v>
      </c>
      <c r="L50" s="349">
        <f t="shared" si="7"/>
        <v>-5000</v>
      </c>
      <c r="M50" s="352">
        <f t="shared" si="2"/>
        <v>-1</v>
      </c>
      <c r="N50" s="188">
        <f>+INDEX('2019'!$1:$1048576,MATCH('Analytics - 2019'!$A50,'2019'!$A:$A,0),MATCH('Analytics - 2019'!$N$6,'2019'!$6:$6,0))</f>
        <v>0</v>
      </c>
      <c r="O50" s="188">
        <f>+INDEX('2019'!$1:$1048576,MATCH(CONCATENATE('Analytics - 2019'!$A50,"p"),'2019'!$A:$A,0),MATCH('Analytics - 2019'!$O$6,'2019'!$101:$101,0))</f>
        <v>190000.08333333334</v>
      </c>
      <c r="P50" s="189">
        <f t="shared" si="3"/>
        <v>-190000.08333333334</v>
      </c>
      <c r="Q50" s="343">
        <f t="shared" si="4"/>
        <v>-1</v>
      </c>
      <c r="R50" s="188">
        <f>+INDEX('2018'!$1:$1048576,MATCH('Analytics - 2019'!$A50,'2018'!$A:$A,0),MATCH('Analytics - 2019'!$R$6,'2018'!$6:$6,0))</f>
        <v>5000</v>
      </c>
      <c r="S50" s="349">
        <f t="shared" si="5"/>
        <v>-5000</v>
      </c>
      <c r="T50" s="352" t="s">
        <v>778</v>
      </c>
    </row>
    <row r="51" spans="1:23">
      <c r="A51" s="175">
        <v>47</v>
      </c>
      <c r="B51" s="472" t="str">
        <f>+VLOOKUP($A51,Master!$D$27:$G$225,4,FALSE)</f>
        <v>Reserves</v>
      </c>
      <c r="C51" s="473"/>
      <c r="D51" s="473"/>
      <c r="E51" s="473"/>
      <c r="F51" s="473"/>
      <c r="G51" s="188">
        <f>+SUMPRODUCT(('2019'!$G51:$R51)*('2019'!$G$5:$R$5&lt;=Master!$B$3)*($A51='2019'!$A$10:$A$66))</f>
        <v>0</v>
      </c>
      <c r="H51" s="188">
        <f>+SUMPRODUCT(('2019'!$G146:$R146)*('2019'!$G$5:$R$5&lt;=Master!$B$3))</f>
        <v>1650583.3333333333</v>
      </c>
      <c r="I51" s="189">
        <f t="shared" ref="I51:I52" si="8">G51-H51</f>
        <v>-1650583.3333333333</v>
      </c>
      <c r="J51" s="344">
        <f t="shared" si="1"/>
        <v>-1</v>
      </c>
      <c r="K51" s="188">
        <f>+SUMPRODUCT(('2018'!$G51:$R51)*('2018'!$G$5:$R$5&lt;=Master!$B$3))</f>
        <v>190000</v>
      </c>
      <c r="L51" s="350">
        <f t="shared" si="7"/>
        <v>-190000</v>
      </c>
      <c r="M51" s="353">
        <f t="shared" si="2"/>
        <v>-1</v>
      </c>
      <c r="N51" s="188">
        <f>+INDEX('2019'!$1:$1048576,MATCH('Analytics - 2019'!$A51,'2019'!$A:$A,0),MATCH('Analytics - 2019'!$N$6,'2019'!$6:$6,0))</f>
        <v>0</v>
      </c>
      <c r="O51" s="188">
        <f>+INDEX('2019'!$1:$1048576,MATCH(CONCATENATE('Analytics - 2019'!$A51,"p"),'2019'!$A:$A,0),MATCH('Analytics - 2019'!$O$6,'2019'!$101:$101,0))</f>
        <v>1650583.3333333333</v>
      </c>
      <c r="P51" s="189">
        <f t="shared" si="3"/>
        <v>-1650583.3333333333</v>
      </c>
      <c r="Q51" s="344">
        <f t="shared" si="4"/>
        <v>-1</v>
      </c>
      <c r="R51" s="188">
        <f>+INDEX('2018'!$1:$1048576,MATCH('Analytics - 2019'!$A51,'2018'!$A:$A,0),MATCH('Analytics - 2019'!$R$6,'2018'!$6:$6,0))</f>
        <v>190000</v>
      </c>
      <c r="S51" s="350">
        <f t="shared" si="5"/>
        <v>-190000</v>
      </c>
      <c r="T51" s="353">
        <f t="shared" si="6"/>
        <v>-1</v>
      </c>
      <c r="W51" s="441"/>
    </row>
    <row r="52" spans="1:23" ht="15.75" thickBot="1">
      <c r="A52" s="175">
        <v>462</v>
      </c>
      <c r="B52" s="474" t="str">
        <f>+VLOOKUP($A52,Master!$D$27:$G$225,4,FALSE)</f>
        <v>Repayment of Guarantees</v>
      </c>
      <c r="C52" s="475"/>
      <c r="D52" s="475"/>
      <c r="E52" s="475"/>
      <c r="F52" s="475"/>
      <c r="G52" s="188">
        <f>+SUMPRODUCT(('2019'!$G52:$R52)*('2019'!$G$5:$R$5&lt;=Master!$B$3)*($A52='2019'!$A$10:$A$66))</f>
        <v>2253720.0299999998</v>
      </c>
      <c r="H52" s="188">
        <f>+SUMPRODUCT(('2019'!$G147:$R147)*('2019'!$G$5:$R$5&lt;=Master!$B$3))</f>
        <v>0</v>
      </c>
      <c r="I52" s="189">
        <f t="shared" si="8"/>
        <v>2253720.0299999998</v>
      </c>
      <c r="J52" s="345" t="str">
        <f t="shared" si="1"/>
        <v>…</v>
      </c>
      <c r="K52" s="188">
        <f>+SUMPRODUCT(('2018'!$G52:$R52)*('2018'!$G$5:$R$5&lt;=Master!$B$3))</f>
        <v>0</v>
      </c>
      <c r="L52" s="350">
        <f t="shared" si="7"/>
        <v>2253720.0299999998</v>
      </c>
      <c r="M52" s="354" t="str">
        <f t="shared" si="2"/>
        <v>…</v>
      </c>
      <c r="N52" s="188">
        <f>+INDEX('2019'!$1:$1048576,MATCH('Analytics - 2019'!$A52,'2019'!$A:$A,0),MATCH('Analytics - 2019'!$N$6,'2019'!$6:$6,0))</f>
        <v>2253720.0299999998</v>
      </c>
      <c r="O52" s="188">
        <f>+INDEX('2019'!$1:$1048576,MATCH(CONCATENATE('Analytics - 2019'!$A52,"p"),'2019'!$A:$A,0),MATCH('Analytics - 2019'!$O$6,'2019'!$101:$101,0))</f>
        <v>0</v>
      </c>
      <c r="P52" s="189">
        <f t="shared" si="3"/>
        <v>2253720.0299999998</v>
      </c>
      <c r="Q52" s="345" t="str">
        <f t="shared" si="4"/>
        <v>…</v>
      </c>
      <c r="R52" s="188">
        <f>+INDEX('2018'!$1:$1048576,MATCH('Analytics - 2019'!$A52,'2018'!$A:$A,0),MATCH('Analytics - 2019'!$R$6,'2018'!$6:$6,0))</f>
        <v>0</v>
      </c>
      <c r="S52" s="350">
        <f t="shared" si="5"/>
        <v>2253720.0299999998</v>
      </c>
      <c r="T52" s="354" t="str">
        <f t="shared" si="6"/>
        <v>…</v>
      </c>
    </row>
    <row r="53" spans="1:23" ht="15.75" thickBot="1">
      <c r="A53" s="169">
        <v>4630</v>
      </c>
      <c r="B53" s="474" t="str">
        <f>+VLOOKUP($A53,Master!$D$27:$G$225,4,FALSE)</f>
        <v>Repayments of Arrears</v>
      </c>
      <c r="C53" s="475"/>
      <c r="D53" s="475"/>
      <c r="E53" s="475"/>
      <c r="F53" s="475"/>
      <c r="G53" s="390">
        <f>+SUMPRODUCT(('2019'!$G53:$R53)*('2019'!$G$5:$R$5&lt;=Master!$B$3)*($A53='2019'!$A$10:$A$66))</f>
        <v>1059683.97</v>
      </c>
      <c r="H53" s="390">
        <f>+SUMPRODUCT(('2019'!$G148:$R148)*('2019'!$G$5:$R$5&lt;=Master!$B$3))</f>
        <v>1281814.4500000002</v>
      </c>
      <c r="I53" s="351">
        <f>G53-H53</f>
        <v>-222130.48000000021</v>
      </c>
      <c r="J53" s="346">
        <f t="shared" si="1"/>
        <v>-0.17329378678793972</v>
      </c>
      <c r="K53" s="390">
        <f>+SUMPRODUCT(('2018'!$G53:$R53)*('2018'!$G$5:$R$5&lt;=Master!$B$3))</f>
        <v>1698819.3</v>
      </c>
      <c r="L53" s="357">
        <f t="shared" si="7"/>
        <v>-639135.33000000007</v>
      </c>
      <c r="M53" s="355">
        <f t="shared" si="2"/>
        <v>-0.37622325694086478</v>
      </c>
      <c r="N53" s="390">
        <f>+INDEX('2019'!$1:$1048576,MATCH('Analytics - 2019'!$A53,'2019'!$A:$A,0),MATCH('Analytics - 2019'!$N$6,'2019'!$6:$6,0))</f>
        <v>1059683.97</v>
      </c>
      <c r="O53" s="390">
        <f>+INDEX('2019'!$1:$1048576,MATCH(CONCATENATE('Analytics - 2019'!$A53,"p"),'2019'!$A:$A,0),MATCH('Analytics - 2019'!$O$6,'2019'!$101:$101,0))</f>
        <v>1281814.4500000002</v>
      </c>
      <c r="P53" s="351">
        <f>N53-O53</f>
        <v>-222130.48000000021</v>
      </c>
      <c r="Q53" s="346">
        <f t="shared" si="4"/>
        <v>-0.17329378678793972</v>
      </c>
      <c r="R53" s="390">
        <f>+INDEX('2018'!$1:$1048576,MATCH('Analytics - 2019'!$A53,'2018'!$A:$A,0),MATCH('Analytics - 2019'!$R$6,'2018'!$6:$6,0))</f>
        <v>1698819.3</v>
      </c>
      <c r="S53" s="357">
        <f>+N53-R53</f>
        <v>-639135.33000000007</v>
      </c>
      <c r="T53" s="355">
        <f>+IF(ISNUMBER(N53/R53-1),N53/R53-1,"…")</f>
        <v>-0.37622325694086478</v>
      </c>
    </row>
    <row r="54" spans="1:23" ht="15.75" thickBot="1">
      <c r="A54" s="169">
        <v>1005</v>
      </c>
      <c r="B54" s="474" t="str">
        <f>+VLOOKUP($A54,Master!$D$27:$G$227,4,FALSE)</f>
        <v>Net increase of liabilities</v>
      </c>
      <c r="C54" s="475"/>
      <c r="D54" s="475"/>
      <c r="E54" s="475"/>
      <c r="F54" s="475"/>
      <c r="G54" s="188">
        <f>+SUMPRODUCT(('2019'!$G54:$R54)*('2019'!$G$5:$R$5&lt;=Master!$B$3)*($A54='2019'!$A$10:$A$66))</f>
        <v>0</v>
      </c>
      <c r="H54" s="188">
        <f>+SUMPRODUCT(('2019'!$G149:$R149)*('2019'!$G$5:$R$5&lt;=Master!$B$3))</f>
        <v>0</v>
      </c>
      <c r="I54" s="351">
        <f>G54-H54</f>
        <v>0</v>
      </c>
      <c r="J54" s="346" t="str">
        <f t="shared" si="1"/>
        <v>…</v>
      </c>
      <c r="K54" s="188">
        <f>+SUMPRODUCT(('2018'!$G54:$R54)*('2018'!$G$5:$R$5&lt;=Master!$B$3))</f>
        <v>0</v>
      </c>
      <c r="L54" s="357">
        <f t="shared" si="7"/>
        <v>0</v>
      </c>
      <c r="M54" s="355" t="str">
        <f t="shared" si="2"/>
        <v>…</v>
      </c>
      <c r="N54" s="188">
        <f>+INDEX('2019'!$1:$1048576,MATCH('Analytics - 2019'!$A54,'2019'!$A:$A,0),MATCH('Analytics - 2019'!$N$6,'2019'!$6:$6,0))</f>
        <v>0</v>
      </c>
      <c r="O54" s="188" t="e">
        <f>+INDEX('2019'!$1:$1048576,MATCH(CONCATENATE('Analytics - 2019'!$A54,"p"),'2019'!$A:$A,0),MATCH('Analytics - 2019'!$O$6,'2019'!$101:$101,0))</f>
        <v>#N/A</v>
      </c>
      <c r="P54" s="351" t="e">
        <f>N54-O54</f>
        <v>#N/A</v>
      </c>
      <c r="Q54" s="346" t="str">
        <f t="shared" si="4"/>
        <v>…</v>
      </c>
      <c r="R54" s="188">
        <f>+INDEX('2018'!$1:$1048576,MATCH('Analytics - 2019'!$A54,'2018'!$A:$A,0),MATCH('Analytics - 2019'!$R$6,'2018'!$6:$6,0))</f>
        <v>0</v>
      </c>
      <c r="S54" s="357">
        <f>+N54-R54</f>
        <v>0</v>
      </c>
      <c r="T54" s="355" t="str">
        <f>+IF(ISNUMBER(N54/R54-1),N54/R54-1,"…")</f>
        <v>…</v>
      </c>
    </row>
    <row r="55" spans="1:23" ht="15.75" thickBot="1">
      <c r="A55" s="169">
        <v>1000</v>
      </c>
      <c r="B55" s="476" t="str">
        <f>+VLOOKUP($A55,Master!$D$27:$G$225,4,FALSE)</f>
        <v>Surplus / deficit</v>
      </c>
      <c r="C55" s="477"/>
      <c r="D55" s="477"/>
      <c r="E55" s="477"/>
      <c r="F55" s="477"/>
      <c r="G55" s="176">
        <f>+SUMPRODUCT(('2019'!$G55:$R55)*('2019'!$G$5:$R$5&lt;=Master!$B$3)*($A55='2019'!$A$10:$A$66))</f>
        <v>-32274469.840000004</v>
      </c>
      <c r="H55" s="176">
        <f>+SUMPRODUCT(('2019'!$G150:$R150)*('2019'!$G$5:$R$5&lt;=Master!$B$3))</f>
        <v>-67279544.971551239</v>
      </c>
      <c r="I55" s="397">
        <f>+G55-H55</f>
        <v>35005075.131551236</v>
      </c>
      <c r="J55" s="348">
        <f t="shared" si="1"/>
        <v>-0.52029298275356828</v>
      </c>
      <c r="K55" s="176">
        <f>+SUMPRODUCT(('2018'!$G55:$R55)*('2018'!$G$5:$R$5&lt;=Master!$B$3))</f>
        <v>-24582428.059999987</v>
      </c>
      <c r="L55" s="358">
        <f t="shared" si="7"/>
        <v>-7692041.7800000161</v>
      </c>
      <c r="M55" s="356">
        <f t="shared" si="2"/>
        <v>0.31290813752105895</v>
      </c>
      <c r="N55" s="176">
        <f>+INDEX('2019'!$1:$1048576,MATCH('Analytics - 2019'!$A55,'2019'!$A:$A,0),MATCH('Analytics - 2019'!$N$6,'2019'!$6:$6,0))</f>
        <v>-32274469.840000004</v>
      </c>
      <c r="O55" s="176">
        <f>+INDEX('2019'!$1:$1048576,MATCH(CONCATENATE('Analytics - 2019'!$A55,"p"),'2019'!$A:$A,0),MATCH('Analytics - 2019'!$O$6,'2019'!$101:$101,0))</f>
        <v>-67279544.971551239</v>
      </c>
      <c r="P55" s="397">
        <f>N55-O55</f>
        <v>35005075.131551236</v>
      </c>
      <c r="Q55" s="348">
        <f t="shared" si="4"/>
        <v>-0.52029298275356828</v>
      </c>
      <c r="R55" s="176">
        <f>+INDEX('2018'!$1:$1048576,MATCH('Analytics - 2019'!$A55,'2018'!$A:$A,0),MATCH('Analytics - 2019'!$R$6,'2018'!$6:$6,0))</f>
        <v>-24582428.059999987</v>
      </c>
      <c r="S55" s="358">
        <f t="shared" si="5"/>
        <v>-7692041.7800000161</v>
      </c>
      <c r="T55" s="348">
        <f>+IF(ISNUMBER(N55/R55-1),N55/R55-1,"…")</f>
        <v>0.31290813752105895</v>
      </c>
    </row>
    <row r="56" spans="1:23" ht="15.75" thickBot="1">
      <c r="A56" s="169">
        <v>1001</v>
      </c>
      <c r="B56" s="478" t="str">
        <f>+VLOOKUP($A56,Master!$D$27:$G$225,4,FALSE)</f>
        <v>Primary balance</v>
      </c>
      <c r="C56" s="479"/>
      <c r="D56" s="479"/>
      <c r="E56" s="479"/>
      <c r="F56" s="479"/>
      <c r="G56" s="176">
        <f>+SUMPRODUCT(('2019'!$G56:$R56)*('2019'!$G$5:$R$5&lt;=Master!$B$3)*($A56='2019'!$A$10:$A$66))</f>
        <v>-26141415.780000005</v>
      </c>
      <c r="H56" s="176">
        <f>+SUMPRODUCT(('2019'!$G151:$R151)*('2019'!$G$5:$R$5&lt;=Master!$B$3))</f>
        <v>-59298819.971551239</v>
      </c>
      <c r="I56" s="231">
        <f t="shared" si="0"/>
        <v>33157404.191551235</v>
      </c>
      <c r="J56" s="232">
        <f t="shared" si="1"/>
        <v>-0.55915790917017549</v>
      </c>
      <c r="K56" s="176">
        <f>+SUMPRODUCT(('2018'!$G56:$R56)*('2018'!$G$5:$R$5&lt;=Master!$B$3))</f>
        <v>-20258350.509999987</v>
      </c>
      <c r="L56" s="231">
        <f t="shared" si="7"/>
        <v>-5883065.2700000182</v>
      </c>
      <c r="M56" s="233">
        <f t="shared" si="2"/>
        <v>0.29040198840947107</v>
      </c>
      <c r="N56" s="176">
        <f>+INDEX('2019'!$1:$1048576,MATCH('Analytics - 2019'!$A56,'2019'!$A:$A,0),MATCH('Analytics - 2019'!$N$6,'2019'!$6:$6,0))</f>
        <v>-26141415.780000005</v>
      </c>
      <c r="O56" s="176">
        <f>+INDEX('2019'!$1:$1048576,MATCH(CONCATENATE('Analytics - 2019'!$A56,"p"),'2019'!$A:$A,0),MATCH('Analytics - 2019'!$O$6,'2019'!$101:$101,0))</f>
        <v>-59298819.971551239</v>
      </c>
      <c r="P56" s="231">
        <f t="shared" si="3"/>
        <v>33157404.191551235</v>
      </c>
      <c r="Q56" s="232">
        <f t="shared" si="4"/>
        <v>-0.55915790917017549</v>
      </c>
      <c r="R56" s="176">
        <f>+INDEX('2018'!$1:$1048576,MATCH('Analytics - 2019'!$A56,'2018'!$A:$A,0),MATCH('Analytics - 2019'!$R$6,'2018'!$6:$6,0))</f>
        <v>-20258350.509999987</v>
      </c>
      <c r="S56" s="231">
        <f t="shared" si="5"/>
        <v>-5883065.2700000182</v>
      </c>
      <c r="T56" s="348">
        <f>+IF(ISNUMBER(N56/R56-1),N56/R56-1,"…")</f>
        <v>0.29040198840947107</v>
      </c>
    </row>
    <row r="57" spans="1:23">
      <c r="A57" s="169">
        <v>46</v>
      </c>
      <c r="B57" s="470" t="str">
        <f>+VLOOKUP($A57,Master!$D$27:$G$225,4,FALSE)</f>
        <v>Repayment of Debt</v>
      </c>
      <c r="C57" s="471"/>
      <c r="D57" s="471"/>
      <c r="E57" s="471"/>
      <c r="F57" s="471"/>
      <c r="G57" s="182">
        <f>+SUMPRODUCT(('2019'!$G57:$R57)*('2019'!$G$5:$R$5&lt;=Master!$B$3)*($A57='2019'!$A$10:$A$66))</f>
        <v>1518367.4000000001</v>
      </c>
      <c r="H57" s="182">
        <f>+SUMPRODUCT(('2019'!$G152:$R152)*('2019'!$G$5:$R$5&lt;=Master!$B$3))</f>
        <v>1718363.6600000001</v>
      </c>
      <c r="I57" s="219">
        <f t="shared" si="0"/>
        <v>-199996.26</v>
      </c>
      <c r="J57" s="220">
        <f t="shared" si="1"/>
        <v>-0.11638762193097119</v>
      </c>
      <c r="K57" s="182">
        <f>+SUMPRODUCT(('2018'!$G57:$R57)*('2018'!$G$5:$R$5&lt;=Master!$B$3))</f>
        <v>26200164.98</v>
      </c>
      <c r="L57" s="219">
        <f t="shared" si="7"/>
        <v>-24681797.580000002</v>
      </c>
      <c r="M57" s="221">
        <f t="shared" si="2"/>
        <v>-0.94204741072588472</v>
      </c>
      <c r="N57" s="182">
        <f>+INDEX('2019'!$1:$1048576,MATCH('Analytics - 2019'!$A57,'2019'!$A:$A,0),MATCH('Analytics - 2019'!$N$6,'2019'!$6:$6,0))</f>
        <v>1518367.4000000001</v>
      </c>
      <c r="O57" s="182">
        <f>+INDEX('2019'!$1:$1048576,MATCH(CONCATENATE('Analytics - 2019'!$A57,"p"),'2019'!$A:$A,0),MATCH('Analytics - 2019'!$O$6,'2019'!$101:$101,0))</f>
        <v>1718363.6600000001</v>
      </c>
      <c r="P57" s="219">
        <f t="shared" si="3"/>
        <v>-199996.26</v>
      </c>
      <c r="Q57" s="220">
        <f t="shared" si="4"/>
        <v>-0.11638762193097119</v>
      </c>
      <c r="R57" s="182">
        <f>+INDEX('2018'!$1:$1048576,MATCH('Analytics - 2019'!$A57,'2018'!$A:$A,0),MATCH('Analytics - 2019'!$R$6,'2018'!$6:$6,0))</f>
        <v>26200164.98</v>
      </c>
      <c r="S57" s="219">
        <f t="shared" si="5"/>
        <v>-24681797.580000002</v>
      </c>
      <c r="T57" s="221">
        <f t="shared" si="6"/>
        <v>-0.94204741072588472</v>
      </c>
    </row>
    <row r="58" spans="1:23">
      <c r="A58" s="169">
        <v>4611</v>
      </c>
      <c r="B58" s="496" t="str">
        <f>+VLOOKUP($A58,Master!$D$27:$G$225,4,FALSE)</f>
        <v>Repayment of Domestic Debt</v>
      </c>
      <c r="C58" s="497"/>
      <c r="D58" s="497"/>
      <c r="E58" s="497"/>
      <c r="F58" s="497"/>
      <c r="G58" s="188">
        <f>+SUMPRODUCT(('2019'!$G58:$R58)*('2019'!$G$5:$R$5&lt;=Master!$B$3)*($A58='2019'!$A$10:$A$66))</f>
        <v>84948.58</v>
      </c>
      <c r="H58" s="188">
        <f>+SUMPRODUCT(('2019'!$G153:$R153)*('2019'!$G$5:$R$5&lt;=Master!$B$3))</f>
        <v>84944.84</v>
      </c>
      <c r="I58" s="237">
        <f t="shared" si="0"/>
        <v>3.7400000000052387</v>
      </c>
      <c r="J58" s="238">
        <f t="shared" si="1"/>
        <v>4.4028571953402817E-5</v>
      </c>
      <c r="K58" s="188">
        <f>+SUMPRODUCT(('2018'!$G58:$R58)*('2018'!$G$5:$R$5&lt;=Master!$B$3))</f>
        <v>24566746.16</v>
      </c>
      <c r="L58" s="237">
        <f t="shared" si="7"/>
        <v>-24481797.580000002</v>
      </c>
      <c r="M58" s="239">
        <f t="shared" si="2"/>
        <v>-0.99654213140613979</v>
      </c>
      <c r="N58" s="188">
        <f>+INDEX('2019'!$1:$1048576,MATCH('Analytics - 2019'!$A58,'2019'!$A:$A,0),MATCH('Analytics - 2019'!$N$6,'2019'!$6:$6,0))</f>
        <v>84948.58</v>
      </c>
      <c r="O58" s="188">
        <f>+INDEX('2019'!$1:$1048576,MATCH(CONCATENATE('Analytics - 2019'!$A58,"p"),'2019'!$A:$A,0),MATCH('Analytics - 2019'!$O$6,'2019'!$101:$101,0))</f>
        <v>84944.84</v>
      </c>
      <c r="P58" s="237">
        <f t="shared" si="3"/>
        <v>3.7400000000052387</v>
      </c>
      <c r="Q58" s="238">
        <f t="shared" si="4"/>
        <v>4.4028571953402817E-5</v>
      </c>
      <c r="R58" s="188">
        <f>+INDEX('2018'!$1:$1048576,MATCH('Analytics - 2019'!$A58,'2018'!$A:$A,0),MATCH('Analytics - 2019'!$R$6,'2018'!$6:$6,0))</f>
        <v>24566746.16</v>
      </c>
      <c r="S58" s="237">
        <f t="shared" si="5"/>
        <v>-24481797.580000002</v>
      </c>
      <c r="T58" s="239">
        <f t="shared" si="6"/>
        <v>-0.99654213140613979</v>
      </c>
    </row>
    <row r="59" spans="1:23">
      <c r="A59" s="169">
        <v>4612</v>
      </c>
      <c r="B59" s="472" t="str">
        <f>+VLOOKUP($A59,Master!$D$27:$G$225,4,FALSE)</f>
        <v>Repayment of Foreign Debt</v>
      </c>
      <c r="C59" s="473"/>
      <c r="D59" s="473"/>
      <c r="E59" s="473"/>
      <c r="F59" s="473"/>
      <c r="G59" s="188">
        <f>+SUMPRODUCT(('2019'!$G59:$R59)*('2019'!$G$5:$R$5&lt;=Master!$B$3)*($A59='2019'!$A$10:$A$66))</f>
        <v>1433418.82</v>
      </c>
      <c r="H59" s="188">
        <f>+SUMPRODUCT(('2019'!$G154:$R154)*('2019'!$G$5:$R$5&lt;=Master!$B$3))</f>
        <v>1633418.82</v>
      </c>
      <c r="I59" s="237">
        <f t="shared" si="0"/>
        <v>-200000</v>
      </c>
      <c r="J59" s="238">
        <f t="shared" si="1"/>
        <v>-0.12244257109759515</v>
      </c>
      <c r="K59" s="188">
        <f>+SUMPRODUCT(('2018'!$G59:$R59)*('2018'!$G$5:$R$5&lt;=Master!$B$3))</f>
        <v>1633418.82</v>
      </c>
      <c r="L59" s="237">
        <f t="shared" si="7"/>
        <v>-200000</v>
      </c>
      <c r="M59" s="239">
        <f t="shared" si="2"/>
        <v>-0.12244257109759515</v>
      </c>
      <c r="N59" s="188">
        <f>+INDEX('2019'!$1:$1048576,MATCH('Analytics - 2019'!$A59,'2019'!$A:$A,0),MATCH('Analytics - 2019'!$N$6,'2019'!$6:$6,0))</f>
        <v>1433418.82</v>
      </c>
      <c r="O59" s="188">
        <f>+INDEX('2019'!$1:$1048576,MATCH(CONCATENATE('Analytics - 2019'!$A59,"p"),'2019'!$A:$A,0),MATCH('Analytics - 2019'!$O$6,'2019'!$101:$101,0))</f>
        <v>1633418.82</v>
      </c>
      <c r="P59" s="237">
        <f t="shared" si="3"/>
        <v>-200000</v>
      </c>
      <c r="Q59" s="238">
        <f t="shared" si="4"/>
        <v>-0.12244257109759515</v>
      </c>
      <c r="R59" s="188">
        <f>+INDEX('2018'!$1:$1048576,MATCH('Analytics - 2019'!$A59,'2018'!$A:$A,0),MATCH('Analytics - 2019'!$R$6,'2018'!$6:$6,0))</f>
        <v>1633418.82</v>
      </c>
      <c r="S59" s="237">
        <f t="shared" si="5"/>
        <v>-200000</v>
      </c>
      <c r="T59" s="239">
        <f t="shared" si="6"/>
        <v>-0.12244257109759515</v>
      </c>
    </row>
    <row r="60" spans="1:23" ht="15.75" thickBot="1">
      <c r="A60" s="169">
        <v>4418</v>
      </c>
      <c r="B60" s="460" t="s">
        <v>795</v>
      </c>
      <c r="C60" s="461"/>
      <c r="D60" s="461"/>
      <c r="E60" s="461"/>
      <c r="F60" s="461"/>
      <c r="G60" s="425">
        <f>+SUMPRODUCT(('2019'!$G60:$R60)*('2019'!$G$5:$R$5&lt;=Master!$B$3)*($A60='2019'!$A$10:$A$66))</f>
        <v>0</v>
      </c>
      <c r="H60" s="425">
        <f>+SUMPRODUCT(('2019'!$G155:$R155)*('2019'!$G$5:$R$5&lt;=Master!$B$3))</f>
        <v>26666.67</v>
      </c>
      <c r="I60" s="426">
        <f>+G60-H60</f>
        <v>-26666.67</v>
      </c>
      <c r="J60" s="427">
        <f>+IF(ISNUMBER(G60/H60-1),G60/H61-1,"…")</f>
        <v>-1</v>
      </c>
      <c r="K60" s="425">
        <f>+SUMPRODUCT(('2018'!$G60:$R60)*('2018'!$G$5:$R$5&lt;=Master!$B$3))</f>
        <v>0</v>
      </c>
      <c r="L60" s="426">
        <f>+G60-K60</f>
        <v>0</v>
      </c>
      <c r="M60" s="428" t="str">
        <f>+IF(ISNUMBER(G60/K60-1),G60/K61-1,"…")</f>
        <v>…</v>
      </c>
      <c r="N60" s="425">
        <f>+INDEX('2019'!$1:$1048576,MATCH('Analytics - 2019'!$A60,'2019'!$A:$A,0),MATCH('Analytics - 2019'!$N$6,'2019'!$6:$6,0))</f>
        <v>0</v>
      </c>
      <c r="O60" s="425">
        <f>+INDEX('2019'!$1:$1048576,MATCH('Analytics - 2019'!$A60,'2019'!$A:$A,0),MATCH('Analytics - 2019'!$O$6,'2019'!$101:$101,0))</f>
        <v>0</v>
      </c>
      <c r="P60" s="426">
        <f t="shared" ref="P60:P66" si="9">+N60-O60</f>
        <v>0</v>
      </c>
      <c r="Q60" s="427" t="str">
        <f t="shared" ref="Q60:Q66" si="10">+IF(ISNUMBER(N60/O60-1),N60/O60-1,"…")</f>
        <v>…</v>
      </c>
      <c r="R60" s="425">
        <f>+INDEX('2018'!$1:$1048576,MATCH('Analytics - 2019'!$A60,'2018'!$A:$A,0),MATCH('Analytics - 2019'!$R$6,'2018'!$6:$6,0))</f>
        <v>0</v>
      </c>
      <c r="S60" s="426">
        <f t="shared" ref="S60:S66" si="11">+N60-R60</f>
        <v>0</v>
      </c>
      <c r="T60" s="428" t="str">
        <f t="shared" ref="T60:T66" si="12">+IF(ISNUMBER(N60/R60-1),N60/R60-1,"…")</f>
        <v>…</v>
      </c>
    </row>
    <row r="61" spans="1:23" ht="15.75" thickBot="1">
      <c r="A61" s="169">
        <v>1002</v>
      </c>
      <c r="B61" s="498" t="str">
        <f>+VLOOKUP($A61,Master!$D$27:$G$225,4,FALSE)</f>
        <v>Financing needs</v>
      </c>
      <c r="C61" s="499"/>
      <c r="D61" s="499"/>
      <c r="E61" s="499"/>
      <c r="F61" s="499"/>
      <c r="G61" s="396">
        <f>+SUMPRODUCT(('2019'!$G62:$R62)*('2019'!$G$5:$R$5&lt;=Master!$B$3)*($A61='2019'!$A$10:$A$66))</f>
        <v>33792837.240000002</v>
      </c>
      <c r="H61" s="396">
        <f>+SUMPRODUCT(('2019'!$G156:$R156)*('2019'!$G$5:$R$5&lt;=Master!$B$3))</f>
        <v>-69024575.301551238</v>
      </c>
      <c r="I61" s="398">
        <f>+G61-H62</f>
        <v>-35231738.061551236</v>
      </c>
      <c r="J61" s="399">
        <f>+IF(ISNUMBER(G61/H62-1),G61/H62-1,"…")</f>
        <v>-0.5104231052148096</v>
      </c>
      <c r="K61" s="396">
        <f>+SUMPRODUCT(('2018'!$G61:$R61)*('2018'!$G$5:$R$5&lt;=Master!$B$3))</f>
        <v>-50782593.039999992</v>
      </c>
      <c r="L61" s="398">
        <f>+G61-K62</f>
        <v>-16989755.79999999</v>
      </c>
      <c r="M61" s="401">
        <f>+IF(ISNUMBER(G61/K62-1),G61/K62-1,"…")</f>
        <v>-0.334558650571814</v>
      </c>
      <c r="N61" s="396">
        <f>+INDEX('2019'!$1:$1048576,MATCH('Analytics - 2019'!$A61,'2019'!$A:$A,0),MATCH('Analytics - 2019'!$N$6,'2019'!$6:$6,0))</f>
        <v>-33792837.240000002</v>
      </c>
      <c r="O61" s="396">
        <f>+INDEX('2019'!$1:$1048576,MATCH(CONCATENATE('Analytics - 2019'!$A61,"p"),'2019'!$A:$A,0),MATCH('Analytics - 2019'!$O$6,'2019'!$101:$101,0))</f>
        <v>-69024575.301551238</v>
      </c>
      <c r="P61" s="398">
        <f t="shared" si="9"/>
        <v>35231738.061551236</v>
      </c>
      <c r="Q61" s="399">
        <f t="shared" si="10"/>
        <v>-0.5104231052148096</v>
      </c>
      <c r="R61" s="396">
        <f>+INDEX('2018'!$1:$1048576,MATCH('Analytics - 2019'!$A61,'2018'!$A:$A,0),MATCH('Analytics - 2019'!$R$6,'2018'!$6:$6,0))</f>
        <v>-50782593.039999992</v>
      </c>
      <c r="S61" s="398">
        <f t="shared" si="11"/>
        <v>16989755.79999999</v>
      </c>
      <c r="T61" s="401">
        <f t="shared" si="12"/>
        <v>-0.334558650571814</v>
      </c>
    </row>
    <row r="62" spans="1:23" ht="15.75" thickBot="1">
      <c r="A62" s="169">
        <v>1003</v>
      </c>
      <c r="B62" s="462" t="str">
        <f>+VLOOKUP($A62,Master!$D$27:$G$225,4,FALSE)</f>
        <v>Financing</v>
      </c>
      <c r="C62" s="463"/>
      <c r="D62" s="463"/>
      <c r="E62" s="463"/>
      <c r="F62" s="463"/>
      <c r="G62" s="176">
        <f>+SUMPRODUCT(('2019'!$G63:$R63)*('2019'!$G$5:$R$5&lt;=Master!$B$3)*($A62='2019'!$A$10:$A$66))</f>
        <v>18000000</v>
      </c>
      <c r="H62" s="176">
        <f>+SUMPRODUCT(('2019'!$G157:$R157)*('2019'!$G$5:$R$5&lt;=Master!$B$3))</f>
        <v>69024575.301551238</v>
      </c>
      <c r="I62" s="397">
        <f>+G62-H63</f>
        <v>18000000</v>
      </c>
      <c r="J62" s="400" t="str">
        <f>+IF(ISNUMBER(G62/H63-1),G62/H63-1,"…")</f>
        <v>…</v>
      </c>
      <c r="K62" s="176">
        <f>+SUMPRODUCT(('2018'!$G62:$R62)*('2018'!$G$5:$R$5&lt;=Master!$B$3))</f>
        <v>50782593.039999992</v>
      </c>
      <c r="L62" s="397">
        <f>+G62-K63</f>
        <v>-6535941.9600000009</v>
      </c>
      <c r="M62" s="402">
        <f>+IF(ISNUMBER(G62/K63-1),G62/K63-1,"…")</f>
        <v>-0.26638235331071836</v>
      </c>
      <c r="N62" s="176">
        <f>+INDEX('2019'!$1:$1048576,MATCH('Analytics - 2019'!$A62,'2019'!$A:$A,0),MATCH('Analytics - 2019'!$N$6,'2019'!$6:$6,0))</f>
        <v>33792837.240000002</v>
      </c>
      <c r="O62" s="176">
        <f>+INDEX('2019'!$1:$1048576,MATCH(CONCATENATE('Analytics - 2019'!$A62,"p"),'2019'!$A:$A,0),MATCH('Analytics - 2019'!$O$6,'2019'!$101:$101,0))</f>
        <v>69024575.301551238</v>
      </c>
      <c r="P62" s="397">
        <f t="shared" si="9"/>
        <v>-35231738.061551236</v>
      </c>
      <c r="Q62" s="400">
        <f t="shared" si="10"/>
        <v>-0.5104231052148096</v>
      </c>
      <c r="R62" s="176">
        <f>+INDEX('2018'!$1:$1048576,MATCH('Analytics - 2019'!$A62,'2018'!$A:$A,0),MATCH('Analytics - 2019'!$R$6,'2018'!$6:$6,0))</f>
        <v>50782593.039999992</v>
      </c>
      <c r="S62" s="397">
        <f t="shared" si="11"/>
        <v>-16989755.79999999</v>
      </c>
      <c r="T62" s="402">
        <f t="shared" si="12"/>
        <v>-0.334558650571814</v>
      </c>
    </row>
    <row r="63" spans="1:23">
      <c r="A63" s="169">
        <v>7511</v>
      </c>
      <c r="B63" s="496" t="str">
        <f>+VLOOKUP($A63,Master!$D$27:$G$225,4,FALSE)</f>
        <v>Domestic Loans and Borrowings</v>
      </c>
      <c r="C63" s="497"/>
      <c r="D63" s="497"/>
      <c r="E63" s="497"/>
      <c r="F63" s="497"/>
      <c r="G63" s="188">
        <f>+SUMPRODUCT(('2019'!$G64:$R64)*('2019'!$G$5:$R$5&lt;=Master!$B$3)*($A63='2019'!$A$10:$A$66))</f>
        <v>25745826.41</v>
      </c>
      <c r="H63" s="188">
        <f>+SUMPRODUCT(('2019'!$G158:$R158)*('2019'!$G$5:$R$5&lt;=Master!$B$3))</f>
        <v>0</v>
      </c>
      <c r="I63" s="237">
        <f>+G63-H64</f>
        <v>1722982.5599999987</v>
      </c>
      <c r="J63" s="238">
        <f>+IF(ISNUMBER(G63/H64-1),G63/H64-1,"…")</f>
        <v>7.1722672417903643E-2</v>
      </c>
      <c r="K63" s="188">
        <f>+SUMPRODUCT(('2018'!$G63:$R63)*('2018'!$G$5:$R$5&lt;=Master!$B$3))</f>
        <v>24535941.960000001</v>
      </c>
      <c r="L63" s="237">
        <f>+G63-K64</f>
        <v>25525503.57</v>
      </c>
      <c r="M63" s="239">
        <f>+IF(ISNUMBER(G63/K64-1),G63/K64-1,"…")</f>
        <v>115.85500427463626</v>
      </c>
      <c r="N63" s="188">
        <f>+INDEX('2019'!$1:$1048576,MATCH('Analytics - 2019'!$A63,'2019'!$A:$A,0),MATCH('Analytics - 2019'!$N$6,'2019'!$6:$6,0))</f>
        <v>18000000</v>
      </c>
      <c r="O63" s="188">
        <f>+INDEX('2019'!$1:$1048576,MATCH(CONCATENATE('Analytics - 2019'!$A63,"p"),'2019'!$A:$A,0),MATCH('Analytics - 2019'!$O$6,'2019'!$101:$101,0))</f>
        <v>0</v>
      </c>
      <c r="P63" s="237">
        <f t="shared" si="9"/>
        <v>18000000</v>
      </c>
      <c r="Q63" s="238" t="str">
        <f t="shared" si="10"/>
        <v>…</v>
      </c>
      <c r="R63" s="188">
        <f>+INDEX('2018'!$1:$1048576,MATCH('Analytics - 2019'!$A63,'2018'!$A:$A,0),MATCH('Analytics - 2019'!$R$6,'2018'!$6:$6,0))</f>
        <v>24535941.960000001</v>
      </c>
      <c r="S63" s="237">
        <f t="shared" si="11"/>
        <v>-6535941.9600000009</v>
      </c>
      <c r="T63" s="239">
        <f t="shared" si="12"/>
        <v>-0.26638235331071836</v>
      </c>
    </row>
    <row r="64" spans="1:23">
      <c r="A64" s="169">
        <v>7512</v>
      </c>
      <c r="B64" s="472" t="str">
        <f>+VLOOKUP($A64,Master!$D$27:$G$225,4,FALSE)</f>
        <v>Foreign Loans and Borrowings</v>
      </c>
      <c r="C64" s="473"/>
      <c r="D64" s="473"/>
      <c r="E64" s="473"/>
      <c r="F64" s="473"/>
      <c r="G64" s="188">
        <f>+SUMPRODUCT(('2019'!$G65:$R65)*('2019'!$G$5:$R$5&lt;=Master!$B$3)*($A64='2019'!$A$10:$A$66))</f>
        <v>26594.13</v>
      </c>
      <c r="H64" s="188">
        <f>+SUMPRODUCT(('2019'!$G159:$R159)*('2019'!$G$5:$R$5&lt;=Master!$B$3))</f>
        <v>24022843.850000001</v>
      </c>
      <c r="I64" s="237">
        <f>+G64-H65</f>
        <v>-473405.87</v>
      </c>
      <c r="J64" s="238">
        <f>+IF(ISNUMBER(G64/H65-1),G64/H65-1,"…")</f>
        <v>-0.94681174000000001</v>
      </c>
      <c r="K64" s="188">
        <f>+SUMPRODUCT(('2018'!$G64:$R64)*('2018'!$G$5:$R$5&lt;=Master!$B$3))</f>
        <v>220322.84</v>
      </c>
      <c r="L64" s="237">
        <f>+G64-K65</f>
        <v>-110077.66999999998</v>
      </c>
      <c r="M64" s="239">
        <f>+IF(ISNUMBER(G64/K65-1),G64/K65-1,"…")</f>
        <v>-0.80541611363865839</v>
      </c>
      <c r="N64" s="188">
        <f>+INDEX('2019'!$1:$1048576,MATCH('Analytics - 2019'!$A64,'2019'!$A:$A,0),MATCH('Analytics - 2019'!$N$6,'2019'!$6:$6,0))</f>
        <v>25745826.41</v>
      </c>
      <c r="O64" s="188">
        <f>+INDEX('2019'!$1:$1048576,MATCH(CONCATENATE('Analytics - 2019'!$A64,"p"),'2019'!$A:$A,0),MATCH('Analytics - 2019'!$O$6,'2019'!$101:$101,0))</f>
        <v>24022843.850000001</v>
      </c>
      <c r="P64" s="237">
        <f t="shared" si="9"/>
        <v>1722982.5599999987</v>
      </c>
      <c r="Q64" s="238">
        <f t="shared" si="10"/>
        <v>7.1722672417903643E-2</v>
      </c>
      <c r="R64" s="188">
        <f>+INDEX('2018'!$1:$1048576,MATCH('Analytics - 2019'!$A64,'2018'!$A:$A,0),MATCH('Analytics - 2019'!$R$6,'2018'!$6:$6,0))</f>
        <v>220322.84</v>
      </c>
      <c r="S64" s="237">
        <f t="shared" si="11"/>
        <v>25525503.57</v>
      </c>
      <c r="T64" s="239" t="s">
        <v>778</v>
      </c>
    </row>
    <row r="65" spans="1:20">
      <c r="A65" s="169">
        <v>72</v>
      </c>
      <c r="B65" s="472" t="str">
        <f>+VLOOKUP($A65,Master!$D$27:$G$225,4,FALSE)</f>
        <v>Revenues from Selling Assets</v>
      </c>
      <c r="C65" s="473"/>
      <c r="D65" s="473"/>
      <c r="E65" s="473"/>
      <c r="F65" s="473"/>
      <c r="G65" s="188">
        <f>+SUMPRODUCT(('2019'!$G66:$R66)*('2019'!$G$5:$R$5&lt;=Master!$B$3)*($A65='2019'!$A$10:$A$66))</f>
        <v>-9979583.299999997</v>
      </c>
      <c r="H65" s="188">
        <f>+SUMPRODUCT(('2019'!$G160:$R160)*('2019'!$G$5:$R$5&lt;=Master!$B$3))</f>
        <v>500000</v>
      </c>
      <c r="I65" s="237">
        <f>+G65-H66</f>
        <v>-54481314.751551233</v>
      </c>
      <c r="J65" s="238">
        <f>+IF(ISNUMBER(G65/H66-1),G65/H66-1,"…")</f>
        <v>-1.2242515734666348</v>
      </c>
      <c r="K65" s="188">
        <f>+SUMPRODUCT(('2018'!$G65:$R65)*('2018'!$G$5:$R$5&lt;=Master!$B$3))</f>
        <v>136671.79999999999</v>
      </c>
      <c r="L65" s="237">
        <f>+G65-K66</f>
        <v>-35869239.739999987</v>
      </c>
      <c r="M65" s="239">
        <f>+IF(ISNUMBER(G65/K66-1),G65/K66-1,"…")</f>
        <v>-1.3854660382662074</v>
      </c>
      <c r="N65" s="188">
        <f>+INDEX('2019'!$1:$1048576,MATCH('Analytics - 2019'!$A65,'2019'!$A:$A,0),MATCH('Analytics - 2019'!$N$6,'2019'!$6:$6,0))</f>
        <v>26594.13</v>
      </c>
      <c r="O65" s="188">
        <f>+INDEX('2019'!$1:$1048576,MATCH(CONCATENATE('Analytics - 2019'!$A65,"p"),'2019'!$A:$A,0),MATCH('Analytics - 2019'!$O$6,'2019'!$101:$101,0))</f>
        <v>500000</v>
      </c>
      <c r="P65" s="237">
        <f t="shared" si="9"/>
        <v>-473405.87</v>
      </c>
      <c r="Q65" s="238">
        <f t="shared" si="10"/>
        <v>-0.94681174000000001</v>
      </c>
      <c r="R65" s="188">
        <f>+INDEX('2018'!$1:$1048576,MATCH('Analytics - 2019'!$A65,'2018'!$A:$A,0),MATCH('Analytics - 2019'!$R$6,'2018'!$6:$6,0))</f>
        <v>136671.79999999999</v>
      </c>
      <c r="S65" s="237">
        <f t="shared" si="11"/>
        <v>-110077.66999999998</v>
      </c>
      <c r="T65" s="239">
        <f t="shared" si="12"/>
        <v>-0.80541611363865839</v>
      </c>
    </row>
    <row r="66" spans="1:20" ht="15.75" thickBot="1">
      <c r="A66" s="169">
        <v>1004</v>
      </c>
      <c r="B66" s="248" t="str">
        <f>+VLOOKUP($A66,Master!$D$27:$G$225,4,FALSE)</f>
        <v>Increase / decrease of deposits</v>
      </c>
      <c r="C66" s="249"/>
      <c r="D66" s="249"/>
      <c r="E66" s="249"/>
      <c r="F66" s="249"/>
      <c r="G66" s="394">
        <f>+SUMPRODUCT(('2019'!$G67:$R67)*('2019'!$G$5:$R$5&lt;=Master!$B$3)*($A66='2019'!$A$10:$A$66))</f>
        <v>0</v>
      </c>
      <c r="H66" s="394">
        <f>+SUMPRODUCT(('2019'!$G161:$R161)*('2019'!$G$5:$R$5&lt;=Master!$B$3))</f>
        <v>44501731.451551236</v>
      </c>
      <c r="I66" s="251" t="e">
        <f>+G66-#REF!</f>
        <v>#REF!</v>
      </c>
      <c r="J66" s="252">
        <f>+IF(ISNUMBER(G65/H66-1),G65/H66-1,"…")</f>
        <v>-1.2242515734666348</v>
      </c>
      <c r="K66" s="394">
        <f>+SUMPRODUCT(('2018'!$G66:$R66)*('2018'!$G$5:$R$5&lt;=Master!$B$3))</f>
        <v>25889656.43999999</v>
      </c>
      <c r="L66" s="251" t="e">
        <f>+G66-#REF!</f>
        <v>#REF!</v>
      </c>
      <c r="M66" s="253"/>
      <c r="N66" s="394">
        <f>+INDEX('2019'!$1:$1048576,MATCH('Analytics - 2019'!$A66,'2019'!$A:$A,0),MATCH('Analytics - 2019'!$N$6,'2019'!$6:$6,0))</f>
        <v>-9979583.299999997</v>
      </c>
      <c r="O66" s="394">
        <f>+INDEX('2019'!$1:$1048576,MATCH(CONCATENATE('Analytics - 2019'!$A66,"p"),'2019'!$A:$A,0),MATCH('Analytics - 2019'!$O$6,'2019'!$101:$101,0))</f>
        <v>44501731.451551236</v>
      </c>
      <c r="P66" s="251">
        <f t="shared" si="9"/>
        <v>-54481314.751551233</v>
      </c>
      <c r="Q66" s="252">
        <f t="shared" si="10"/>
        <v>-1.2242515734666348</v>
      </c>
      <c r="R66" s="394">
        <f>+INDEX('2018'!$1:$1048576,MATCH('Analytics - 2019'!$A66,'2018'!$A:$A,0),MATCH('Analytics - 2019'!$R$6,'2018'!$6:$6,0))</f>
        <v>25889656.43999999</v>
      </c>
      <c r="S66" s="251">
        <f t="shared" si="11"/>
        <v>-35869239.739999987</v>
      </c>
      <c r="T66" s="253">
        <f t="shared" si="12"/>
        <v>-1.3854660382662074</v>
      </c>
    </row>
    <row r="68" spans="1:20">
      <c r="H68" s="391"/>
    </row>
    <row r="69" spans="1:20">
      <c r="H69" s="364"/>
    </row>
    <row r="71" spans="1:20">
      <c r="R71" s="443"/>
    </row>
  </sheetData>
  <mergeCells count="63">
    <mergeCell ref="B7:F9"/>
    <mergeCell ref="G7:M7"/>
    <mergeCell ref="N7:T7"/>
    <mergeCell ref="I8:J8"/>
    <mergeCell ref="L8:M8"/>
    <mergeCell ref="P8:Q8"/>
    <mergeCell ref="S8:T8"/>
    <mergeCell ref="B20:F20"/>
    <mergeCell ref="B10:F10"/>
    <mergeCell ref="B11:F11"/>
    <mergeCell ref="B12:F12"/>
    <mergeCell ref="B13:F13"/>
    <mergeCell ref="B14:F14"/>
    <mergeCell ref="B15:F15"/>
    <mergeCell ref="B16:F16"/>
    <mergeCell ref="B17:F17"/>
    <mergeCell ref="B18:F18"/>
    <mergeCell ref="B19:F19"/>
    <mergeCell ref="B32:F32"/>
    <mergeCell ref="B21:F21"/>
    <mergeCell ref="B22:F22"/>
    <mergeCell ref="B23:F23"/>
    <mergeCell ref="B24:F24"/>
    <mergeCell ref="B25:F25"/>
    <mergeCell ref="B26:F26"/>
    <mergeCell ref="B27:F27"/>
    <mergeCell ref="B28:F28"/>
    <mergeCell ref="B29:F29"/>
    <mergeCell ref="B30:F30"/>
    <mergeCell ref="B31:F31"/>
    <mergeCell ref="B44:F44"/>
    <mergeCell ref="B33:F33"/>
    <mergeCell ref="B34:F34"/>
    <mergeCell ref="B35:F35"/>
    <mergeCell ref="B36:F36"/>
    <mergeCell ref="B37:F37"/>
    <mergeCell ref="B38:F38"/>
    <mergeCell ref="B39:F39"/>
    <mergeCell ref="B40:F40"/>
    <mergeCell ref="B41:F41"/>
    <mergeCell ref="B42:F42"/>
    <mergeCell ref="B43:F43"/>
    <mergeCell ref="B56:F56"/>
    <mergeCell ref="B45:F45"/>
    <mergeCell ref="B46:F46"/>
    <mergeCell ref="B47:F47"/>
    <mergeCell ref="B48:F48"/>
    <mergeCell ref="B49:F49"/>
    <mergeCell ref="B50:F50"/>
    <mergeCell ref="B51:F51"/>
    <mergeCell ref="B52:F52"/>
    <mergeCell ref="B53:F53"/>
    <mergeCell ref="B54:F54"/>
    <mergeCell ref="B55:F55"/>
    <mergeCell ref="B64:F64"/>
    <mergeCell ref="B65:F65"/>
    <mergeCell ref="B57:F57"/>
    <mergeCell ref="B58:F58"/>
    <mergeCell ref="B59:F59"/>
    <mergeCell ref="B61:F61"/>
    <mergeCell ref="B62:F62"/>
    <mergeCell ref="B63:F63"/>
    <mergeCell ref="B60:F60"/>
  </mergeCells>
  <pageMargins left="0.70866141732283472" right="0.70866141732283472" top="0.74803149606299213" bottom="0.74803149606299213" header="0.31496062992125984" footer="0.31496062992125984"/>
  <pageSetup paperSize="9" scale="9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Option Button 1">
              <controlPr defaultSize="0" autoFill="0" autoLine="0" autoPict="0">
                <anchor>
                  <from>
                    <xdr:col>0</xdr:col>
                    <xdr:colOff>19050</xdr:colOff>
                    <xdr:row>0</xdr:row>
                    <xdr:rowOff>28575</xdr:rowOff>
                  </from>
                  <to>
                    <xdr:col>1</xdr:col>
                    <xdr:colOff>628650</xdr:colOff>
                    <xdr:row>1</xdr:row>
                    <xdr:rowOff>47625</xdr:rowOff>
                  </to>
                </anchor>
              </controlPr>
            </control>
          </mc:Choice>
        </mc:AlternateContent>
        <mc:AlternateContent xmlns:mc="http://schemas.openxmlformats.org/markup-compatibility/2006">
          <mc:Choice Requires="x14">
            <control shapeId="17410" r:id="rId5" name="Option Button 2">
              <controlPr defaultSize="0" autoFill="0" autoLine="0" autoPict="0">
                <anchor>
                  <from>
                    <xdr:col>1</xdr:col>
                    <xdr:colOff>419100</xdr:colOff>
                    <xdr:row>0</xdr:row>
                    <xdr:rowOff>28575</xdr:rowOff>
                  </from>
                  <to>
                    <xdr:col>2</xdr:col>
                    <xdr:colOff>581025</xdr:colOff>
                    <xdr:row>1</xdr:row>
                    <xdr:rowOff>47625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161"/>
  <sheetViews>
    <sheetView zoomScaleNormal="100" workbookViewId="0">
      <pane ySplit="1" topLeftCell="A2" activePane="bottomLeft" state="frozen"/>
      <selection pane="bottomLeft" activeCell="B60" sqref="B60:F60"/>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783</v>
      </c>
      <c r="H6" s="259" t="s">
        <v>784</v>
      </c>
      <c r="I6" s="259" t="s">
        <v>785</v>
      </c>
      <c r="J6" s="259" t="s">
        <v>786</v>
      </c>
      <c r="K6" s="259" t="s">
        <v>787</v>
      </c>
      <c r="L6" s="259" t="s">
        <v>788</v>
      </c>
      <c r="M6" s="259" t="s">
        <v>789</v>
      </c>
      <c r="N6" s="259" t="s">
        <v>790</v>
      </c>
      <c r="O6" s="259" t="s">
        <v>791</v>
      </c>
      <c r="P6" s="259" t="s">
        <v>792</v>
      </c>
      <c r="Q6" s="259" t="s">
        <v>793</v>
      </c>
      <c r="R6" s="259" t="s">
        <v>794</v>
      </c>
      <c r="S6" s="258"/>
      <c r="T6" s="258"/>
    </row>
    <row r="7" spans="1:20" ht="15" customHeight="1" thickBot="1">
      <c r="A7" s="169"/>
      <c r="B7" s="502" t="str">
        <f>+Master!G251</f>
        <v>Budget Execution</v>
      </c>
      <c r="C7" s="483"/>
      <c r="D7" s="483"/>
      <c r="E7" s="483"/>
      <c r="F7" s="483"/>
      <c r="G7" s="491">
        <v>2019</v>
      </c>
      <c r="H7" s="492"/>
      <c r="I7" s="492"/>
      <c r="J7" s="492"/>
      <c r="K7" s="492"/>
      <c r="L7" s="492"/>
      <c r="M7" s="492"/>
      <c r="N7" s="492"/>
      <c r="O7" s="492"/>
      <c r="P7" s="492"/>
      <c r="Q7" s="492"/>
      <c r="R7" s="495"/>
      <c r="S7" s="260" t="str">
        <f>+Master!G248</f>
        <v>GDP</v>
      </c>
      <c r="T7" s="261">
        <v>4788600000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tr">
        <f>+Master!G245</f>
        <v>Jan - Jan</v>
      </c>
      <c r="T8" s="495"/>
    </row>
    <row r="9" spans="1:20" ht="13.5" thickBot="1">
      <c r="A9" s="169"/>
      <c r="B9" s="487"/>
      <c r="C9" s="488"/>
      <c r="D9" s="488"/>
      <c r="E9" s="488"/>
      <c r="F9" s="489"/>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0" t="str">
        <f>+VLOOKUP($A10,Master!$D$27:$G$225,4,FALSE)</f>
        <v>Total Revenues</v>
      </c>
      <c r="C10" s="451"/>
      <c r="D10" s="451"/>
      <c r="E10" s="451"/>
      <c r="F10" s="451"/>
      <c r="G10" s="176">
        <f t="shared" ref="G10:R10" si="1">+G11+G19+SUM(G24:G28)</f>
        <v>107148612.21000001</v>
      </c>
      <c r="H10" s="176">
        <f t="shared" si="1"/>
        <v>0</v>
      </c>
      <c r="I10" s="176">
        <f t="shared" si="1"/>
        <v>0</v>
      </c>
      <c r="J10" s="176">
        <f t="shared" si="1"/>
        <v>0</v>
      </c>
      <c r="K10" s="176">
        <f t="shared" si="1"/>
        <v>0</v>
      </c>
      <c r="L10" s="176">
        <f t="shared" si="1"/>
        <v>0</v>
      </c>
      <c r="M10" s="176">
        <f t="shared" si="1"/>
        <v>0</v>
      </c>
      <c r="N10" s="176">
        <f t="shared" si="1"/>
        <v>0</v>
      </c>
      <c r="O10" s="176">
        <f t="shared" si="1"/>
        <v>0</v>
      </c>
      <c r="P10" s="176">
        <f t="shared" si="1"/>
        <v>0</v>
      </c>
      <c r="Q10" s="176">
        <f t="shared" si="1"/>
        <v>0</v>
      </c>
      <c r="R10" s="176">
        <f t="shared" si="1"/>
        <v>0</v>
      </c>
      <c r="S10" s="264">
        <f>+SUM(G10:R10)</f>
        <v>107148612.21000001</v>
      </c>
      <c r="T10" s="265">
        <f>+S10/$T$7</f>
        <v>2.2375769997494049E-2</v>
      </c>
    </row>
    <row r="11" spans="1:20">
      <c r="A11" s="175">
        <v>711</v>
      </c>
      <c r="B11" s="452" t="str">
        <f>+VLOOKUP($A11,Master!$D$27:$G$225,4,FALSE)</f>
        <v>Taxes</v>
      </c>
      <c r="C11" s="453"/>
      <c r="D11" s="453"/>
      <c r="E11" s="453"/>
      <c r="F11" s="453"/>
      <c r="G11" s="182">
        <f t="shared" ref="G11:R11" si="2">+SUM(G12:G18)</f>
        <v>72429730.420000002</v>
      </c>
      <c r="H11" s="182">
        <f t="shared" si="2"/>
        <v>0</v>
      </c>
      <c r="I11" s="182">
        <f t="shared" si="2"/>
        <v>0</v>
      </c>
      <c r="J11" s="182">
        <f t="shared" si="2"/>
        <v>0</v>
      </c>
      <c r="K11" s="182">
        <f t="shared" si="2"/>
        <v>0</v>
      </c>
      <c r="L11" s="182">
        <f t="shared" si="2"/>
        <v>0</v>
      </c>
      <c r="M11" s="182">
        <f t="shared" si="2"/>
        <v>0</v>
      </c>
      <c r="N11" s="182">
        <f t="shared" si="2"/>
        <v>0</v>
      </c>
      <c r="O11" s="182">
        <f t="shared" si="2"/>
        <v>0</v>
      </c>
      <c r="P11" s="182">
        <f t="shared" si="2"/>
        <v>0</v>
      </c>
      <c r="Q11" s="182">
        <f t="shared" si="2"/>
        <v>0</v>
      </c>
      <c r="R11" s="266">
        <f t="shared" si="2"/>
        <v>0</v>
      </c>
      <c r="S11" s="267">
        <f t="shared" ref="S11:S65" si="3">+SUM(G11:R11)</f>
        <v>72429730.420000002</v>
      </c>
      <c r="T11" s="268">
        <f t="shared" ref="T11:T66" si="4">+S11/$T$7</f>
        <v>1.5125450114856116E-2</v>
      </c>
    </row>
    <row r="12" spans="1:20">
      <c r="A12" s="175">
        <v>7111</v>
      </c>
      <c r="B12" s="454" t="str">
        <f>+VLOOKUP($A12,Master!$D$27:$G$225,4,FALSE)</f>
        <v>Personal Income Tax</v>
      </c>
      <c r="C12" s="455"/>
      <c r="D12" s="455"/>
      <c r="E12" s="455"/>
      <c r="F12" s="455"/>
      <c r="G12" s="188">
        <f>+INDEX(DataEx!$1:$1048576,MATCH('2019'!$A12,DataEx!$D:$D,0),MATCH('2019'!G$6,DataEx!$7:$7,0))</f>
        <v>4240913.8099999996</v>
      </c>
      <c r="H12" s="188">
        <f>+INDEX(DataEx!$1:$1048576,MATCH('2019'!$A12,DataEx!$D:$D,0),MATCH('2019'!H$6,DataEx!$7:$7,0))</f>
        <v>0</v>
      </c>
      <c r="I12" s="188">
        <f>+INDEX(DataEx!$1:$1048576,MATCH('2019'!$A12,DataEx!$D:$D,0),MATCH('2019'!I$6,DataEx!$7:$7,0))</f>
        <v>0</v>
      </c>
      <c r="J12" s="188">
        <f>+INDEX(DataEx!$1:$1048576,MATCH('2019'!$A12,DataEx!$D:$D,0),MATCH('2019'!J$6,DataEx!$7:$7,0))</f>
        <v>0</v>
      </c>
      <c r="K12" s="188">
        <f>+INDEX(DataEx!$1:$1048576,MATCH('2019'!$A12,DataEx!$D:$D,0),MATCH('2019'!K$6,DataEx!$7:$7,0))</f>
        <v>0</v>
      </c>
      <c r="L12" s="188">
        <f>+INDEX(DataEx!$1:$1048576,MATCH('2019'!$A12,DataEx!$D:$D,0),MATCH('2019'!L$6,DataEx!$7:$7,0))</f>
        <v>0</v>
      </c>
      <c r="M12" s="188">
        <f>+INDEX(DataEx!$1:$1048576,MATCH('2019'!$A12,DataEx!$D:$D,0),MATCH('2019'!M$6,DataEx!$7:$7,0))</f>
        <v>0</v>
      </c>
      <c r="N12" s="188">
        <f>+INDEX(DataEx!$1:$1048576,MATCH('2019'!$A12,DataEx!$D:$D,0),MATCH('2019'!N$6,DataEx!$7:$7,0))</f>
        <v>0</v>
      </c>
      <c r="O12" s="188">
        <f>+INDEX(DataEx!$1:$1048576,MATCH('2019'!$A12,DataEx!$D:$D,0),MATCH('2019'!O$6,DataEx!$7:$7,0))</f>
        <v>0</v>
      </c>
      <c r="P12" s="188">
        <f>+INDEX(DataEx!$1:$1048576,MATCH('2019'!$A12,DataEx!$D:$D,0),MATCH('2019'!P$6,DataEx!$7:$7,0))</f>
        <v>0</v>
      </c>
      <c r="Q12" s="188">
        <f>+INDEX(DataEx!$1:$1048576,MATCH('2019'!$A12,DataEx!$D:$D,0),MATCH('2019'!Q$6,DataEx!$7:$7,0))</f>
        <v>0</v>
      </c>
      <c r="R12" s="188">
        <f>+INDEX(DataEx!$1:$1048576,MATCH('2019'!$A12,DataEx!$D:$D,0),MATCH('2019'!R$6,DataEx!$7:$7,0))</f>
        <v>0</v>
      </c>
      <c r="S12" s="269">
        <f t="shared" si="3"/>
        <v>4240913.8099999996</v>
      </c>
      <c r="T12" s="270">
        <f t="shared" si="4"/>
        <v>8.8562707471912449E-4</v>
      </c>
    </row>
    <row r="13" spans="1:20">
      <c r="A13" s="175">
        <v>7112</v>
      </c>
      <c r="B13" s="454" t="str">
        <f>+VLOOKUP($A13,Master!$D$27:$G$225,4,FALSE)</f>
        <v>Corporate Income Tax</v>
      </c>
      <c r="C13" s="455"/>
      <c r="D13" s="455"/>
      <c r="E13" s="455"/>
      <c r="F13" s="455"/>
      <c r="G13" s="188">
        <f>+INDEX(DataEx!$1:$1048576,MATCH('2019'!$A13,DataEx!$D:$D,0),MATCH('2019'!G$6,DataEx!$7:$7,0))</f>
        <v>936843.13</v>
      </c>
      <c r="H13" s="188">
        <f>+INDEX(DataEx!$1:$1048576,MATCH('2019'!$A13,DataEx!$D:$D,0),MATCH('2019'!H$6,DataEx!$7:$7,0))</f>
        <v>0</v>
      </c>
      <c r="I13" s="188">
        <f>+INDEX(DataEx!$1:$1048576,MATCH('2019'!$A13,DataEx!$D:$D,0),MATCH('2019'!I$6,DataEx!$7:$7,0))</f>
        <v>0</v>
      </c>
      <c r="J13" s="188">
        <f>+INDEX(DataEx!$1:$1048576,MATCH('2019'!$A13,DataEx!$D:$D,0),MATCH('2019'!J$6,DataEx!$7:$7,0))</f>
        <v>0</v>
      </c>
      <c r="K13" s="188">
        <f>+INDEX(DataEx!$1:$1048576,MATCH('2019'!$A13,DataEx!$D:$D,0),MATCH('2019'!K$6,DataEx!$7:$7,0))</f>
        <v>0</v>
      </c>
      <c r="L13" s="188">
        <f>+INDEX(DataEx!$1:$1048576,MATCH('2019'!$A13,DataEx!$D:$D,0),MATCH('2019'!L$6,DataEx!$7:$7,0))</f>
        <v>0</v>
      </c>
      <c r="M13" s="188">
        <f>+INDEX(DataEx!$1:$1048576,MATCH('2019'!$A13,DataEx!$D:$D,0),MATCH('2019'!M$6,DataEx!$7:$7,0))</f>
        <v>0</v>
      </c>
      <c r="N13" s="188">
        <f>+INDEX(DataEx!$1:$1048576,MATCH('2019'!$A13,DataEx!$D:$D,0),MATCH('2019'!N$6,DataEx!$7:$7,0))</f>
        <v>0</v>
      </c>
      <c r="O13" s="188">
        <f>+INDEX(DataEx!$1:$1048576,MATCH('2019'!$A13,DataEx!$D:$D,0),MATCH('2019'!O$6,DataEx!$7:$7,0))</f>
        <v>0</v>
      </c>
      <c r="P13" s="188">
        <f>+INDEX(DataEx!$1:$1048576,MATCH('2019'!$A13,DataEx!$D:$D,0),MATCH('2019'!P$6,DataEx!$7:$7,0))</f>
        <v>0</v>
      </c>
      <c r="Q13" s="188">
        <f>+INDEX(DataEx!$1:$1048576,MATCH('2019'!$A13,DataEx!$D:$D,0),MATCH('2019'!Q$6,DataEx!$7:$7,0))</f>
        <v>0</v>
      </c>
      <c r="R13" s="188">
        <f>+INDEX(DataEx!$1:$1048576,MATCH('2019'!$A13,DataEx!$D:$D,0),MATCH('2019'!R$6,DataEx!$7:$7,0))</f>
        <v>0</v>
      </c>
      <c r="S13" s="269">
        <f t="shared" si="3"/>
        <v>936843.13</v>
      </c>
      <c r="T13" s="270">
        <f t="shared" si="4"/>
        <v>1.9564029779058596E-4</v>
      </c>
    </row>
    <row r="14" spans="1:20">
      <c r="A14" s="175">
        <v>7113</v>
      </c>
      <c r="B14" s="454" t="str">
        <f>+VLOOKUP($A14,Master!$D$27:$G$225,4,FALSE)</f>
        <v xml:space="preserve">Taxes on Sales of Property </v>
      </c>
      <c r="C14" s="455"/>
      <c r="D14" s="455"/>
      <c r="E14" s="455"/>
      <c r="F14" s="455"/>
      <c r="G14" s="188">
        <f>+INDEX(DataEx!$1:$1048576,MATCH('2019'!$A14,DataEx!$D:$D,0),MATCH('2019'!G$6,DataEx!$7:$7,0))</f>
        <v>118243.45</v>
      </c>
      <c r="H14" s="188">
        <f>+INDEX(DataEx!$1:$1048576,MATCH('2019'!$A14,DataEx!$D:$D,0),MATCH('2019'!H$6,DataEx!$7:$7,0))</f>
        <v>0</v>
      </c>
      <c r="I14" s="188">
        <f>+INDEX(DataEx!$1:$1048576,MATCH('2019'!$A14,DataEx!$D:$D,0),MATCH('2019'!I$6,DataEx!$7:$7,0))</f>
        <v>0</v>
      </c>
      <c r="J14" s="188">
        <f>+INDEX(DataEx!$1:$1048576,MATCH('2019'!$A14,DataEx!$D:$D,0),MATCH('2019'!J$6,DataEx!$7:$7,0))</f>
        <v>0</v>
      </c>
      <c r="K14" s="188">
        <f>+INDEX(DataEx!$1:$1048576,MATCH('2019'!$A14,DataEx!$D:$D,0),MATCH('2019'!K$6,DataEx!$7:$7,0))</f>
        <v>0</v>
      </c>
      <c r="L14" s="188">
        <f>+INDEX(DataEx!$1:$1048576,MATCH('2019'!$A14,DataEx!$D:$D,0),MATCH('2019'!L$6,DataEx!$7:$7,0))</f>
        <v>0</v>
      </c>
      <c r="M14" s="188">
        <f>+INDEX(DataEx!$1:$1048576,MATCH('2019'!$A14,DataEx!$D:$D,0),MATCH('2019'!M$6,DataEx!$7:$7,0))</f>
        <v>0</v>
      </c>
      <c r="N14" s="188">
        <f>+INDEX(DataEx!$1:$1048576,MATCH('2019'!$A14,DataEx!$D:$D,0),MATCH('2019'!N$6,DataEx!$7:$7,0))</f>
        <v>0</v>
      </c>
      <c r="O14" s="188">
        <f>+INDEX(DataEx!$1:$1048576,MATCH('2019'!$A14,DataEx!$D:$D,0),MATCH('2019'!O$6,DataEx!$7:$7,0))</f>
        <v>0</v>
      </c>
      <c r="P14" s="188">
        <f>+INDEX(DataEx!$1:$1048576,MATCH('2019'!$A14,DataEx!$D:$D,0),MATCH('2019'!P$6,DataEx!$7:$7,0))</f>
        <v>0</v>
      </c>
      <c r="Q14" s="188">
        <f>+INDEX(DataEx!$1:$1048576,MATCH('2019'!$A14,DataEx!$D:$D,0),MATCH('2019'!Q$6,DataEx!$7:$7,0))</f>
        <v>0</v>
      </c>
      <c r="R14" s="188">
        <f>+INDEX(DataEx!$1:$1048576,MATCH('2019'!$A14,DataEx!$D:$D,0),MATCH('2019'!R$6,DataEx!$7:$7,0))</f>
        <v>0</v>
      </c>
      <c r="S14" s="269">
        <f t="shared" si="3"/>
        <v>118243.45</v>
      </c>
      <c r="T14" s="270">
        <f t="shared" si="4"/>
        <v>2.4692697239276616E-5</v>
      </c>
    </row>
    <row r="15" spans="1:20">
      <c r="A15" s="175">
        <v>7114</v>
      </c>
      <c r="B15" s="454" t="str">
        <f>+VLOOKUP($A15,Master!$D$27:$G$225,4,FALSE)</f>
        <v>Value Added Tax</v>
      </c>
      <c r="C15" s="455"/>
      <c r="D15" s="455"/>
      <c r="E15" s="455"/>
      <c r="F15" s="455"/>
      <c r="G15" s="188">
        <f>+INDEX(DataEx!$1:$1048576,MATCH('2019'!$A15,DataEx!$D:$D,0),MATCH('2019'!G$6,DataEx!$7:$7,0))</f>
        <v>49847223.18</v>
      </c>
      <c r="H15" s="188">
        <f>+INDEX(DataEx!$1:$1048576,MATCH('2019'!$A15,DataEx!$D:$D,0),MATCH('2019'!H$6,DataEx!$7:$7,0))</f>
        <v>0</v>
      </c>
      <c r="I15" s="188">
        <f>+INDEX(DataEx!$1:$1048576,MATCH('2019'!$A15,DataEx!$D:$D,0),MATCH('2019'!I$6,DataEx!$7:$7,0))</f>
        <v>0</v>
      </c>
      <c r="J15" s="188">
        <f>+INDEX(DataEx!$1:$1048576,MATCH('2019'!$A15,DataEx!$D:$D,0),MATCH('2019'!J$6,DataEx!$7:$7,0))</f>
        <v>0</v>
      </c>
      <c r="K15" s="188">
        <f>+INDEX(DataEx!$1:$1048576,MATCH('2019'!$A15,DataEx!$D:$D,0),MATCH('2019'!K$6,DataEx!$7:$7,0))</f>
        <v>0</v>
      </c>
      <c r="L15" s="188">
        <f>+INDEX(DataEx!$1:$1048576,MATCH('2019'!$A15,DataEx!$D:$D,0),MATCH('2019'!L$6,DataEx!$7:$7,0))</f>
        <v>0</v>
      </c>
      <c r="M15" s="188">
        <f>+INDEX(DataEx!$1:$1048576,MATCH('2019'!$A15,DataEx!$D:$D,0),MATCH('2019'!M$6,DataEx!$7:$7,0))</f>
        <v>0</v>
      </c>
      <c r="N15" s="188">
        <f>+INDEX(DataEx!$1:$1048576,MATCH('2019'!$A15,DataEx!$D:$D,0),MATCH('2019'!N$6,DataEx!$7:$7,0))</f>
        <v>0</v>
      </c>
      <c r="O15" s="188">
        <f>+INDEX(DataEx!$1:$1048576,MATCH('2019'!$A15,DataEx!$D:$D,0),MATCH('2019'!O$6,DataEx!$7:$7,0))</f>
        <v>0</v>
      </c>
      <c r="P15" s="188">
        <f>+INDEX(DataEx!$1:$1048576,MATCH('2019'!$A15,DataEx!$D:$D,0),MATCH('2019'!P$6,DataEx!$7:$7,0))</f>
        <v>0</v>
      </c>
      <c r="Q15" s="188">
        <f>+INDEX(DataEx!$1:$1048576,MATCH('2019'!$A15,DataEx!$D:$D,0),MATCH('2019'!Q$6,DataEx!$7:$7,0))</f>
        <v>0</v>
      </c>
      <c r="R15" s="188">
        <f>+INDEX(DataEx!$1:$1048576,MATCH('2019'!$A15,DataEx!$D:$D,0),MATCH('2019'!R$6,DataEx!$7:$7,0))</f>
        <v>0</v>
      </c>
      <c r="S15" s="269">
        <f t="shared" si="3"/>
        <v>49847223.18</v>
      </c>
      <c r="T15" s="270">
        <f t="shared" si="4"/>
        <v>1.0409560869565217E-2</v>
      </c>
    </row>
    <row r="16" spans="1:20">
      <c r="A16" s="175">
        <v>7115</v>
      </c>
      <c r="B16" s="454" t="str">
        <f>+VLOOKUP($A16,Master!$D$27:$G$225,4,FALSE)</f>
        <v>Excises</v>
      </c>
      <c r="C16" s="455"/>
      <c r="D16" s="455"/>
      <c r="E16" s="455"/>
      <c r="F16" s="455"/>
      <c r="G16" s="188">
        <f>+INDEX(DataEx!$1:$1048576,MATCH('2019'!$A16,DataEx!$D:$D,0),MATCH('2019'!G$6,DataEx!$7:$7,0))</f>
        <v>15141217.210000001</v>
      </c>
      <c r="H16" s="188">
        <f>+INDEX(DataEx!$1:$1048576,MATCH('2019'!$A16,DataEx!$D:$D,0),MATCH('2019'!H$6,DataEx!$7:$7,0))</f>
        <v>0</v>
      </c>
      <c r="I16" s="188">
        <f>+INDEX(DataEx!$1:$1048576,MATCH('2019'!$A16,DataEx!$D:$D,0),MATCH('2019'!I$6,DataEx!$7:$7,0))</f>
        <v>0</v>
      </c>
      <c r="J16" s="188">
        <f>+INDEX(DataEx!$1:$1048576,MATCH('2019'!$A16,DataEx!$D:$D,0),MATCH('2019'!J$6,DataEx!$7:$7,0))</f>
        <v>0</v>
      </c>
      <c r="K16" s="188">
        <f>+INDEX(DataEx!$1:$1048576,MATCH('2019'!$A16,DataEx!$D:$D,0),MATCH('2019'!K$6,DataEx!$7:$7,0))</f>
        <v>0</v>
      </c>
      <c r="L16" s="188">
        <f>+INDEX(DataEx!$1:$1048576,MATCH('2019'!$A16,DataEx!$D:$D,0),MATCH('2019'!L$6,DataEx!$7:$7,0))</f>
        <v>0</v>
      </c>
      <c r="M16" s="188">
        <f>+INDEX(DataEx!$1:$1048576,MATCH('2019'!$A16,DataEx!$D:$D,0),MATCH('2019'!M$6,DataEx!$7:$7,0))</f>
        <v>0</v>
      </c>
      <c r="N16" s="188">
        <f>+INDEX(DataEx!$1:$1048576,MATCH('2019'!$A16,DataEx!$D:$D,0),MATCH('2019'!N$6,DataEx!$7:$7,0))</f>
        <v>0</v>
      </c>
      <c r="O16" s="188">
        <f>+INDEX(DataEx!$1:$1048576,MATCH('2019'!$A16,DataEx!$D:$D,0),MATCH('2019'!O$6,DataEx!$7:$7,0))</f>
        <v>0</v>
      </c>
      <c r="P16" s="188">
        <f>+INDEX(DataEx!$1:$1048576,MATCH('2019'!$A16,DataEx!$D:$D,0),MATCH('2019'!P$6,DataEx!$7:$7,0))</f>
        <v>0</v>
      </c>
      <c r="Q16" s="188">
        <f>+INDEX(DataEx!$1:$1048576,MATCH('2019'!$A16,DataEx!$D:$D,0),MATCH('2019'!Q$6,DataEx!$7:$7,0))</f>
        <v>0</v>
      </c>
      <c r="R16" s="188">
        <f>+INDEX(DataEx!$1:$1048576,MATCH('2019'!$A16,DataEx!$D:$D,0),MATCH('2019'!R$6,DataEx!$7:$7,0))</f>
        <v>0</v>
      </c>
      <c r="S16" s="269">
        <f t="shared" si="3"/>
        <v>15141217.210000001</v>
      </c>
      <c r="T16" s="270">
        <f t="shared" si="4"/>
        <v>3.1619298354425094E-3</v>
      </c>
    </row>
    <row r="17" spans="1:25">
      <c r="A17" s="175">
        <v>7116</v>
      </c>
      <c r="B17" s="454" t="str">
        <f>+VLOOKUP($A17,Master!$D$27:$G$225,4,FALSE)</f>
        <v>Tax on International Trade and Transactions</v>
      </c>
      <c r="C17" s="455"/>
      <c r="D17" s="455"/>
      <c r="E17" s="455"/>
      <c r="F17" s="455"/>
      <c r="G17" s="188">
        <f>+INDEX(DataEx!$1:$1048576,MATCH('2019'!$A17,DataEx!$D:$D,0),MATCH('2019'!G$6,DataEx!$7:$7,0))</f>
        <v>1424968.68</v>
      </c>
      <c r="H17" s="188">
        <f>+INDEX(DataEx!$1:$1048576,MATCH('2019'!$A17,DataEx!$D:$D,0),MATCH('2019'!H$6,DataEx!$7:$7,0))</f>
        <v>0</v>
      </c>
      <c r="I17" s="188">
        <f>+INDEX(DataEx!$1:$1048576,MATCH('2019'!$A17,DataEx!$D:$D,0),MATCH('2019'!I$6,DataEx!$7:$7,0))</f>
        <v>0</v>
      </c>
      <c r="J17" s="188">
        <f>+INDEX(DataEx!$1:$1048576,MATCH('2019'!$A17,DataEx!$D:$D,0),MATCH('2019'!J$6,DataEx!$7:$7,0))</f>
        <v>0</v>
      </c>
      <c r="K17" s="188">
        <f>+INDEX(DataEx!$1:$1048576,MATCH('2019'!$A17,DataEx!$D:$D,0),MATCH('2019'!K$6,DataEx!$7:$7,0))</f>
        <v>0</v>
      </c>
      <c r="L17" s="188">
        <f>+INDEX(DataEx!$1:$1048576,MATCH('2019'!$A17,DataEx!$D:$D,0),MATCH('2019'!L$6,DataEx!$7:$7,0))</f>
        <v>0</v>
      </c>
      <c r="M17" s="188">
        <f>+INDEX(DataEx!$1:$1048576,MATCH('2019'!$A17,DataEx!$D:$D,0),MATCH('2019'!M$6,DataEx!$7:$7,0))</f>
        <v>0</v>
      </c>
      <c r="N17" s="188">
        <f>+INDEX(DataEx!$1:$1048576,MATCH('2019'!$A17,DataEx!$D:$D,0),MATCH('2019'!N$6,DataEx!$7:$7,0))</f>
        <v>0</v>
      </c>
      <c r="O17" s="188">
        <f>+INDEX(DataEx!$1:$1048576,MATCH('2019'!$A17,DataEx!$D:$D,0),MATCH('2019'!O$6,DataEx!$7:$7,0))</f>
        <v>0</v>
      </c>
      <c r="P17" s="188">
        <f>+INDEX(DataEx!$1:$1048576,MATCH('2019'!$A17,DataEx!$D:$D,0),MATCH('2019'!P$6,DataEx!$7:$7,0))</f>
        <v>0</v>
      </c>
      <c r="Q17" s="188">
        <f>+INDEX(DataEx!$1:$1048576,MATCH('2019'!$A17,DataEx!$D:$D,0),MATCH('2019'!Q$6,DataEx!$7:$7,0))</f>
        <v>0</v>
      </c>
      <c r="R17" s="188">
        <f>+INDEX(DataEx!$1:$1048576,MATCH('2019'!$A17,DataEx!$D:$D,0),MATCH('2019'!R$6,DataEx!$7:$7,0))</f>
        <v>0</v>
      </c>
      <c r="S17" s="269">
        <f t="shared" si="3"/>
        <v>1424968.68</v>
      </c>
      <c r="T17" s="270">
        <f t="shared" si="4"/>
        <v>2.9757521613832849E-4</v>
      </c>
    </row>
    <row r="18" spans="1:25">
      <c r="A18" s="175">
        <v>7118</v>
      </c>
      <c r="B18" s="454" t="str">
        <f>+VLOOKUP($A18,Master!$D$27:$G$225,4,FALSE)</f>
        <v>Other Republic Taxes</v>
      </c>
      <c r="C18" s="455"/>
      <c r="D18" s="455"/>
      <c r="E18" s="455"/>
      <c r="F18" s="455"/>
      <c r="G18" s="188">
        <f>+INDEX(DataEx!$1:$1048576,MATCH('2019'!$A18,DataEx!$D:$D,0),MATCH('2019'!G$6,DataEx!$7:$7,0))</f>
        <v>720320.96</v>
      </c>
      <c r="H18" s="188">
        <f>+INDEX(DataEx!$1:$1048576,MATCH('2019'!$A18,DataEx!$D:$D,0),MATCH('2019'!H$6,DataEx!$7:$7,0))</f>
        <v>0</v>
      </c>
      <c r="I18" s="188">
        <f>+INDEX(DataEx!$1:$1048576,MATCH('2019'!$A18,DataEx!$D:$D,0),MATCH('2019'!I$6,DataEx!$7:$7,0))</f>
        <v>0</v>
      </c>
      <c r="J18" s="188">
        <f>+INDEX(DataEx!$1:$1048576,MATCH('2019'!$A18,DataEx!$D:$D,0),MATCH('2019'!J$6,DataEx!$7:$7,0))</f>
        <v>0</v>
      </c>
      <c r="K18" s="188">
        <f>+INDEX(DataEx!$1:$1048576,MATCH('2019'!$A18,DataEx!$D:$D,0),MATCH('2019'!K$6,DataEx!$7:$7,0))</f>
        <v>0</v>
      </c>
      <c r="L18" s="188">
        <f>+INDEX(DataEx!$1:$1048576,MATCH('2019'!$A18,DataEx!$D:$D,0),MATCH('2019'!L$6,DataEx!$7:$7,0))</f>
        <v>0</v>
      </c>
      <c r="M18" s="188">
        <f>+INDEX(DataEx!$1:$1048576,MATCH('2019'!$A18,DataEx!$D:$D,0),MATCH('2019'!M$6,DataEx!$7:$7,0))</f>
        <v>0</v>
      </c>
      <c r="N18" s="188">
        <f>+INDEX(DataEx!$1:$1048576,MATCH('2019'!$A18,DataEx!$D:$D,0),MATCH('2019'!N$6,DataEx!$7:$7,0))</f>
        <v>0</v>
      </c>
      <c r="O18" s="188">
        <f>+INDEX(DataEx!$1:$1048576,MATCH('2019'!$A18,DataEx!$D:$D,0),MATCH('2019'!O$6,DataEx!$7:$7,0))</f>
        <v>0</v>
      </c>
      <c r="P18" s="188">
        <f>+INDEX(DataEx!$1:$1048576,MATCH('2019'!$A18,DataEx!$D:$D,0),MATCH('2019'!P$6,DataEx!$7:$7,0))</f>
        <v>0</v>
      </c>
      <c r="Q18" s="188">
        <f>+INDEX(DataEx!$1:$1048576,MATCH('2019'!$A18,DataEx!$D:$D,0),MATCH('2019'!Q$6,DataEx!$7:$7,0))</f>
        <v>0</v>
      </c>
      <c r="R18" s="188">
        <f>+INDEX(DataEx!$1:$1048576,MATCH('2019'!$A18,DataEx!$D:$D,0),MATCH('2019'!R$6,DataEx!$7:$7,0))</f>
        <v>0</v>
      </c>
      <c r="S18" s="269">
        <f t="shared" si="3"/>
        <v>720320.96</v>
      </c>
      <c r="T18" s="270">
        <f t="shared" si="4"/>
        <v>1.504241239610742E-4</v>
      </c>
    </row>
    <row r="19" spans="1:25">
      <c r="A19" s="175">
        <v>712</v>
      </c>
      <c r="B19" s="458" t="str">
        <f>+VLOOKUP($A19,Master!$D$27:$G$225,4,FALSE)</f>
        <v>Contributions</v>
      </c>
      <c r="C19" s="459"/>
      <c r="D19" s="459"/>
      <c r="E19" s="459"/>
      <c r="F19" s="459"/>
      <c r="G19" s="194">
        <f>+INDEX(DataEx!$1:$1048576,MATCH('2019'!$A19,DataEx!$D:$D,0),MATCH('2019'!G$6,DataEx!$7:$7,0))</f>
        <v>16498881.48</v>
      </c>
      <c r="H19" s="194">
        <f>+INDEX(DataEx!$1:$1048576,MATCH('2019'!$A19,DataEx!$D:$D,0),MATCH('2019'!H$6,DataEx!$7:$7,0))</f>
        <v>0</v>
      </c>
      <c r="I19" s="194">
        <f>+INDEX(DataEx!$1:$1048576,MATCH('2019'!$A19,DataEx!$D:$D,0),MATCH('2019'!I$6,DataEx!$7:$7,0))</f>
        <v>0</v>
      </c>
      <c r="J19" s="194">
        <f>+INDEX(DataEx!$1:$1048576,MATCH('2019'!$A19,DataEx!$D:$D,0),MATCH('2019'!J$6,DataEx!$7:$7,0))</f>
        <v>0</v>
      </c>
      <c r="K19" s="194">
        <f>+INDEX(DataEx!$1:$1048576,MATCH('2019'!$A19,DataEx!$D:$D,0),MATCH('2019'!K$6,DataEx!$7:$7,0))</f>
        <v>0</v>
      </c>
      <c r="L19" s="194">
        <f>+INDEX(DataEx!$1:$1048576,MATCH('2019'!$A19,DataEx!$D:$D,0),MATCH('2019'!L$6,DataEx!$7:$7,0))</f>
        <v>0</v>
      </c>
      <c r="M19" s="194">
        <f>+INDEX(DataEx!$1:$1048576,MATCH('2019'!$A19,DataEx!$D:$D,0),MATCH('2019'!M$6,DataEx!$7:$7,0))</f>
        <v>0</v>
      </c>
      <c r="N19" s="194">
        <f>+INDEX(DataEx!$1:$1048576,MATCH('2019'!$A19,DataEx!$D:$D,0),MATCH('2019'!N$6,DataEx!$7:$7,0))</f>
        <v>0</v>
      </c>
      <c r="O19" s="194">
        <f>+INDEX(DataEx!$1:$1048576,MATCH('2019'!$A19,DataEx!$D:$D,0),MATCH('2019'!O$6,DataEx!$7:$7,0))</f>
        <v>0</v>
      </c>
      <c r="P19" s="194">
        <f>+INDEX(DataEx!$1:$1048576,MATCH('2019'!$A19,DataEx!$D:$D,0),MATCH('2019'!P$6,DataEx!$7:$7,0))</f>
        <v>0</v>
      </c>
      <c r="Q19" s="194">
        <f>+INDEX(DataEx!$1:$1048576,MATCH('2019'!$A19,DataEx!$D:$D,0),MATCH('2019'!Q$6,DataEx!$7:$7,0))</f>
        <v>0</v>
      </c>
      <c r="R19" s="194">
        <f>+INDEX(DataEx!$1:$1048576,MATCH('2019'!$A19,DataEx!$D:$D,0),MATCH('2019'!R$6,DataEx!$7:$7,0))</f>
        <v>0</v>
      </c>
      <c r="S19" s="272">
        <f t="shared" si="3"/>
        <v>16498881.48</v>
      </c>
      <c r="T19" s="273">
        <f t="shared" si="4"/>
        <v>3.4454499185565721E-3</v>
      </c>
    </row>
    <row r="20" spans="1:25">
      <c r="A20" s="175">
        <v>7121</v>
      </c>
      <c r="B20" s="454" t="str">
        <f>+VLOOKUP($A20,Master!$D$27:$G$225,4,FALSE)</f>
        <v>Contributions for Pension and Disability Insurance</v>
      </c>
      <c r="C20" s="455"/>
      <c r="D20" s="455"/>
      <c r="E20" s="455"/>
      <c r="F20" s="455"/>
      <c r="G20" s="188">
        <f>+INDEX(DataEx!$1:$1048576,MATCH('2019'!$A20,DataEx!$D:$D,0),MATCH('2019'!G$6,DataEx!$7:$7,0))</f>
        <v>9695765.5800000001</v>
      </c>
      <c r="H20" s="188">
        <f>+INDEX(DataEx!$1:$1048576,MATCH('2019'!$A20,DataEx!$D:$D,0),MATCH('2019'!H$6,DataEx!$7:$7,0))</f>
        <v>0</v>
      </c>
      <c r="I20" s="188">
        <f>+INDEX(DataEx!$1:$1048576,MATCH('2019'!$A20,DataEx!$D:$D,0),MATCH('2019'!I$6,DataEx!$7:$7,0))</f>
        <v>0</v>
      </c>
      <c r="J20" s="188">
        <f>+INDEX(DataEx!$1:$1048576,MATCH('2019'!$A20,DataEx!$D:$D,0),MATCH('2019'!J$6,DataEx!$7:$7,0))</f>
        <v>0</v>
      </c>
      <c r="K20" s="188">
        <f>+INDEX(DataEx!$1:$1048576,MATCH('2019'!$A20,DataEx!$D:$D,0),MATCH('2019'!K$6,DataEx!$7:$7,0))</f>
        <v>0</v>
      </c>
      <c r="L20" s="188">
        <f>+INDEX(DataEx!$1:$1048576,MATCH('2019'!$A20,DataEx!$D:$D,0),MATCH('2019'!L$6,DataEx!$7:$7,0))</f>
        <v>0</v>
      </c>
      <c r="M20" s="188">
        <f>+INDEX(DataEx!$1:$1048576,MATCH('2019'!$A20,DataEx!$D:$D,0),MATCH('2019'!M$6,DataEx!$7:$7,0))</f>
        <v>0</v>
      </c>
      <c r="N20" s="188">
        <f>+INDEX(DataEx!$1:$1048576,MATCH('2019'!$A20,DataEx!$D:$D,0),MATCH('2019'!N$6,DataEx!$7:$7,0))</f>
        <v>0</v>
      </c>
      <c r="O20" s="188">
        <f>+INDEX(DataEx!$1:$1048576,MATCH('2019'!$A20,DataEx!$D:$D,0),MATCH('2019'!O$6,DataEx!$7:$7,0))</f>
        <v>0</v>
      </c>
      <c r="P20" s="188">
        <f>+INDEX(DataEx!$1:$1048576,MATCH('2019'!$A20,DataEx!$D:$D,0),MATCH('2019'!P$6,DataEx!$7:$7,0))</f>
        <v>0</v>
      </c>
      <c r="Q20" s="188">
        <f>+INDEX(DataEx!$1:$1048576,MATCH('2019'!$A20,DataEx!$D:$D,0),MATCH('2019'!Q$6,DataEx!$7:$7,0))</f>
        <v>0</v>
      </c>
      <c r="R20" s="188">
        <f>+INDEX(DataEx!$1:$1048576,MATCH('2019'!$A20,DataEx!$D:$D,0),MATCH('2019'!R$6,DataEx!$7:$7,0))</f>
        <v>0</v>
      </c>
      <c r="S20" s="269">
        <f t="shared" si="3"/>
        <v>9695765.5800000001</v>
      </c>
      <c r="T20" s="270">
        <f t="shared" si="4"/>
        <v>2.0247599674226287E-3</v>
      </c>
    </row>
    <row r="21" spans="1:25">
      <c r="A21" s="175">
        <v>7122</v>
      </c>
      <c r="B21" s="454" t="str">
        <f>+VLOOKUP($A21,Master!$D$27:$G$225,4,FALSE)</f>
        <v>Contributions for Health Insurance</v>
      </c>
      <c r="C21" s="455"/>
      <c r="D21" s="455"/>
      <c r="E21" s="455"/>
      <c r="F21" s="455"/>
      <c r="G21" s="188">
        <f>+INDEX(DataEx!$1:$1048576,MATCH('2019'!$A21,DataEx!$D:$D,0),MATCH('2019'!G$6,DataEx!$7:$7,0))</f>
        <v>5963049.2000000002</v>
      </c>
      <c r="H21" s="188">
        <f>+INDEX(DataEx!$1:$1048576,MATCH('2019'!$A21,DataEx!$D:$D,0),MATCH('2019'!H$6,DataEx!$7:$7,0))</f>
        <v>0</v>
      </c>
      <c r="I21" s="188">
        <f>+INDEX(DataEx!$1:$1048576,MATCH('2019'!$A21,DataEx!$D:$D,0),MATCH('2019'!I$6,DataEx!$7:$7,0))</f>
        <v>0</v>
      </c>
      <c r="J21" s="188">
        <f>+INDEX(DataEx!$1:$1048576,MATCH('2019'!$A21,DataEx!$D:$D,0),MATCH('2019'!J$6,DataEx!$7:$7,0))</f>
        <v>0</v>
      </c>
      <c r="K21" s="188">
        <f>+INDEX(DataEx!$1:$1048576,MATCH('2019'!$A21,DataEx!$D:$D,0),MATCH('2019'!K$6,DataEx!$7:$7,0))</f>
        <v>0</v>
      </c>
      <c r="L21" s="188">
        <f>+INDEX(DataEx!$1:$1048576,MATCH('2019'!$A21,DataEx!$D:$D,0),MATCH('2019'!L$6,DataEx!$7:$7,0))</f>
        <v>0</v>
      </c>
      <c r="M21" s="188">
        <f>+INDEX(DataEx!$1:$1048576,MATCH('2019'!$A21,DataEx!$D:$D,0),MATCH('2019'!M$6,DataEx!$7:$7,0))</f>
        <v>0</v>
      </c>
      <c r="N21" s="188">
        <f>+INDEX(DataEx!$1:$1048576,MATCH('2019'!$A21,DataEx!$D:$D,0),MATCH('2019'!N$6,DataEx!$7:$7,0))</f>
        <v>0</v>
      </c>
      <c r="O21" s="188">
        <f>+INDEX(DataEx!$1:$1048576,MATCH('2019'!$A21,DataEx!$D:$D,0),MATCH('2019'!O$6,DataEx!$7:$7,0))</f>
        <v>0</v>
      </c>
      <c r="P21" s="188">
        <f>+INDEX(DataEx!$1:$1048576,MATCH('2019'!$A21,DataEx!$D:$D,0),MATCH('2019'!P$6,DataEx!$7:$7,0))</f>
        <v>0</v>
      </c>
      <c r="Q21" s="188">
        <f>+INDEX(DataEx!$1:$1048576,MATCH('2019'!$A21,DataEx!$D:$D,0),MATCH('2019'!Q$6,DataEx!$7:$7,0))</f>
        <v>0</v>
      </c>
      <c r="R21" s="188">
        <f>+INDEX(DataEx!$1:$1048576,MATCH('2019'!$A21,DataEx!$D:$D,0),MATCH('2019'!R$6,DataEx!$7:$7,0))</f>
        <v>0</v>
      </c>
      <c r="S21" s="269">
        <f t="shared" si="3"/>
        <v>5963049.2000000002</v>
      </c>
      <c r="T21" s="270">
        <f t="shared" si="4"/>
        <v>1.245259407760097E-3</v>
      </c>
    </row>
    <row r="22" spans="1:25">
      <c r="A22" s="175">
        <v>7123</v>
      </c>
      <c r="B22" s="454" t="str">
        <f>+VLOOKUP($A22,Master!$D$27:$G$225,4,FALSE)</f>
        <v>Contributions for  Unemployment Insurance</v>
      </c>
      <c r="C22" s="455"/>
      <c r="D22" s="455"/>
      <c r="E22" s="455"/>
      <c r="F22" s="455"/>
      <c r="G22" s="188">
        <f>+INDEX(DataEx!$1:$1048576,MATCH('2019'!$A22,DataEx!$D:$D,0),MATCH('2019'!G$6,DataEx!$7:$7,0))</f>
        <v>459881.42</v>
      </c>
      <c r="H22" s="188">
        <f>+INDEX(DataEx!$1:$1048576,MATCH('2019'!$A22,DataEx!$D:$D,0),MATCH('2019'!H$6,DataEx!$7:$7,0))</f>
        <v>0</v>
      </c>
      <c r="I22" s="188">
        <f>+INDEX(DataEx!$1:$1048576,MATCH('2019'!$A22,DataEx!$D:$D,0),MATCH('2019'!I$6,DataEx!$7:$7,0))</f>
        <v>0</v>
      </c>
      <c r="J22" s="188">
        <f>+INDEX(DataEx!$1:$1048576,MATCH('2019'!$A22,DataEx!$D:$D,0),MATCH('2019'!J$6,DataEx!$7:$7,0))</f>
        <v>0</v>
      </c>
      <c r="K22" s="188">
        <f>+INDEX(DataEx!$1:$1048576,MATCH('2019'!$A22,DataEx!$D:$D,0),MATCH('2019'!K$6,DataEx!$7:$7,0))</f>
        <v>0</v>
      </c>
      <c r="L22" s="188">
        <f>+INDEX(DataEx!$1:$1048576,MATCH('2019'!$A22,DataEx!$D:$D,0),MATCH('2019'!L$6,DataEx!$7:$7,0))</f>
        <v>0</v>
      </c>
      <c r="M22" s="188">
        <f>+INDEX(DataEx!$1:$1048576,MATCH('2019'!$A22,DataEx!$D:$D,0),MATCH('2019'!M$6,DataEx!$7:$7,0))</f>
        <v>0</v>
      </c>
      <c r="N22" s="188">
        <f>+INDEX(DataEx!$1:$1048576,MATCH('2019'!$A22,DataEx!$D:$D,0),MATCH('2019'!N$6,DataEx!$7:$7,0))</f>
        <v>0</v>
      </c>
      <c r="O22" s="188">
        <f>+INDEX(DataEx!$1:$1048576,MATCH('2019'!$A22,DataEx!$D:$D,0),MATCH('2019'!O$6,DataEx!$7:$7,0))</f>
        <v>0</v>
      </c>
      <c r="P22" s="188">
        <f>+INDEX(DataEx!$1:$1048576,MATCH('2019'!$A22,DataEx!$D:$D,0),MATCH('2019'!P$6,DataEx!$7:$7,0))</f>
        <v>0</v>
      </c>
      <c r="Q22" s="188">
        <f>+INDEX(DataEx!$1:$1048576,MATCH('2019'!$A22,DataEx!$D:$D,0),MATCH('2019'!Q$6,DataEx!$7:$7,0))</f>
        <v>0</v>
      </c>
      <c r="R22" s="188">
        <f>+INDEX(DataEx!$1:$1048576,MATCH('2019'!$A22,DataEx!$D:$D,0),MATCH('2019'!R$6,DataEx!$7:$7,0))</f>
        <v>0</v>
      </c>
      <c r="S22" s="269">
        <f t="shared" si="3"/>
        <v>459881.42</v>
      </c>
      <c r="T22" s="270">
        <f t="shared" si="4"/>
        <v>9.6036716368040761E-5</v>
      </c>
    </row>
    <row r="23" spans="1:25">
      <c r="A23" s="175">
        <v>7124</v>
      </c>
      <c r="B23" s="454" t="str">
        <f>+VLOOKUP($A23,Master!$D$27:$G$225,4,FALSE)</f>
        <v>Other contributions</v>
      </c>
      <c r="C23" s="455"/>
      <c r="D23" s="455"/>
      <c r="E23" s="455"/>
      <c r="F23" s="455"/>
      <c r="G23" s="188">
        <f>+INDEX(DataEx!$1:$1048576,MATCH('2019'!$A23,DataEx!$D:$D,0),MATCH('2019'!G$6,DataEx!$7:$7,0))</f>
        <v>380185.28</v>
      </c>
      <c r="H23" s="188">
        <f>+INDEX(DataEx!$1:$1048576,MATCH('2019'!$A23,DataEx!$D:$D,0),MATCH('2019'!H$6,DataEx!$7:$7,0))</f>
        <v>0</v>
      </c>
      <c r="I23" s="188">
        <f>+INDEX(DataEx!$1:$1048576,MATCH('2019'!$A23,DataEx!$D:$D,0),MATCH('2019'!I$6,DataEx!$7:$7,0))</f>
        <v>0</v>
      </c>
      <c r="J23" s="188">
        <f>+INDEX(DataEx!$1:$1048576,MATCH('2019'!$A23,DataEx!$D:$D,0),MATCH('2019'!J$6,DataEx!$7:$7,0))</f>
        <v>0</v>
      </c>
      <c r="K23" s="188">
        <f>+INDEX(DataEx!$1:$1048576,MATCH('2019'!$A23,DataEx!$D:$D,0),MATCH('2019'!K$6,DataEx!$7:$7,0))</f>
        <v>0</v>
      </c>
      <c r="L23" s="188">
        <f>+INDEX(DataEx!$1:$1048576,MATCH('2019'!$A23,DataEx!$D:$D,0),MATCH('2019'!L$6,DataEx!$7:$7,0))</f>
        <v>0</v>
      </c>
      <c r="M23" s="188">
        <f>+INDEX(DataEx!$1:$1048576,MATCH('2019'!$A23,DataEx!$D:$D,0),MATCH('2019'!M$6,DataEx!$7:$7,0))</f>
        <v>0</v>
      </c>
      <c r="N23" s="188">
        <f>+INDEX(DataEx!$1:$1048576,MATCH('2019'!$A23,DataEx!$D:$D,0),MATCH('2019'!N$6,DataEx!$7:$7,0))</f>
        <v>0</v>
      </c>
      <c r="O23" s="188">
        <f>+INDEX(DataEx!$1:$1048576,MATCH('2019'!$A23,DataEx!$D:$D,0),MATCH('2019'!O$6,DataEx!$7:$7,0))</f>
        <v>0</v>
      </c>
      <c r="P23" s="188">
        <f>+INDEX(DataEx!$1:$1048576,MATCH('2019'!$A23,DataEx!$D:$D,0),MATCH('2019'!P$6,DataEx!$7:$7,0))</f>
        <v>0</v>
      </c>
      <c r="Q23" s="188">
        <f>+INDEX(DataEx!$1:$1048576,MATCH('2019'!$A23,DataEx!$D:$D,0),MATCH('2019'!Q$6,DataEx!$7:$7,0))</f>
        <v>0</v>
      </c>
      <c r="R23" s="188">
        <f>+INDEX(DataEx!$1:$1048576,MATCH('2019'!$A23,DataEx!$D:$D,0),MATCH('2019'!R$6,DataEx!$7:$7,0))</f>
        <v>0</v>
      </c>
      <c r="S23" s="269">
        <f t="shared" si="3"/>
        <v>380185.28</v>
      </c>
      <c r="T23" s="270">
        <f t="shared" si="4"/>
        <v>7.9393827005805461E-5</v>
      </c>
      <c r="Y23" s="379"/>
    </row>
    <row r="24" spans="1:25">
      <c r="A24" s="175">
        <v>713</v>
      </c>
      <c r="B24" s="456" t="str">
        <f>+VLOOKUP($A24,Master!$D$27:$G$225,4,FALSE)</f>
        <v>Duties</v>
      </c>
      <c r="C24" s="457"/>
      <c r="D24" s="457"/>
      <c r="E24" s="457"/>
      <c r="F24" s="457"/>
      <c r="G24" s="200">
        <f>+INDEX(DataEx!$1:$1048576,MATCH('2019'!$A24,DataEx!$D:$D,0),MATCH('2019'!G$6,DataEx!$7:$7,0))</f>
        <v>803704.72</v>
      </c>
      <c r="H24" s="200">
        <f>+INDEX(DataEx!$1:$1048576,MATCH('2019'!$A24,DataEx!$D:$D,0),MATCH('2019'!H$6,DataEx!$7:$7,0))</f>
        <v>0</v>
      </c>
      <c r="I24" s="200">
        <f>+INDEX(DataEx!$1:$1048576,MATCH('2019'!$A24,DataEx!$D:$D,0),MATCH('2019'!I$6,DataEx!$7:$7,0))</f>
        <v>0</v>
      </c>
      <c r="J24" s="200">
        <f>+INDEX(DataEx!$1:$1048576,MATCH('2019'!$A24,DataEx!$D:$D,0),MATCH('2019'!J$6,DataEx!$7:$7,0))</f>
        <v>0</v>
      </c>
      <c r="K24" s="200">
        <f>+INDEX(DataEx!$1:$1048576,MATCH('2019'!$A24,DataEx!$D:$D,0),MATCH('2019'!K$6,DataEx!$7:$7,0))</f>
        <v>0</v>
      </c>
      <c r="L24" s="200">
        <f>+INDEX(DataEx!$1:$1048576,MATCH('2019'!$A24,DataEx!$D:$D,0),MATCH('2019'!L$6,DataEx!$7:$7,0))</f>
        <v>0</v>
      </c>
      <c r="M24" s="200">
        <f>+INDEX(DataEx!$1:$1048576,MATCH('2019'!$A24,DataEx!$D:$D,0),MATCH('2019'!M$6,DataEx!$7:$7,0))</f>
        <v>0</v>
      </c>
      <c r="N24" s="200">
        <f>+INDEX(DataEx!$1:$1048576,MATCH('2019'!$A24,DataEx!$D:$D,0),MATCH('2019'!N$6,DataEx!$7:$7,0))</f>
        <v>0</v>
      </c>
      <c r="O24" s="200">
        <f>+INDEX(DataEx!$1:$1048576,MATCH('2019'!$A24,DataEx!$D:$D,0),MATCH('2019'!O$6,DataEx!$7:$7,0))</f>
        <v>0</v>
      </c>
      <c r="P24" s="200">
        <f>+INDEX(DataEx!$1:$1048576,MATCH('2019'!$A24,DataEx!$D:$D,0),MATCH('2019'!P$6,DataEx!$7:$7,0))</f>
        <v>0</v>
      </c>
      <c r="Q24" s="200">
        <f>+INDEX(DataEx!$1:$1048576,MATCH('2019'!$A24,DataEx!$D:$D,0),MATCH('2019'!Q$6,DataEx!$7:$7,0))</f>
        <v>0</v>
      </c>
      <c r="R24" s="274">
        <f>+INDEX(DataEx!$1:$1048576,MATCH('2019'!$A24,DataEx!$D:$D,0),MATCH('2019'!R$6,DataEx!$7:$7,0))</f>
        <v>0</v>
      </c>
      <c r="S24" s="272">
        <f t="shared" si="3"/>
        <v>803704.72</v>
      </c>
      <c r="T24" s="273">
        <f t="shared" si="4"/>
        <v>1.6783709643737208E-4</v>
      </c>
      <c r="Y24" s="379"/>
    </row>
    <row r="25" spans="1:25">
      <c r="A25" s="175">
        <v>714</v>
      </c>
      <c r="B25" s="456" t="str">
        <f>+VLOOKUP($A25,Master!$D$27:$G$225,4,FALSE)</f>
        <v>Fees</v>
      </c>
      <c r="C25" s="457"/>
      <c r="D25" s="457"/>
      <c r="E25" s="457"/>
      <c r="F25" s="457"/>
      <c r="G25" s="200">
        <f>+INDEX(DataEx!$1:$1048576,MATCH('2019'!$A25,DataEx!$D:$D,0),MATCH('2019'!G$6,DataEx!$7:$7,0))</f>
        <v>2315003.25</v>
      </c>
      <c r="H25" s="200">
        <f>+INDEX(DataEx!$1:$1048576,MATCH('2019'!$A25,DataEx!$D:$D,0),MATCH('2019'!H$6,DataEx!$7:$7,0))</f>
        <v>0</v>
      </c>
      <c r="I25" s="200">
        <f>+INDEX(DataEx!$1:$1048576,MATCH('2019'!$A25,DataEx!$D:$D,0),MATCH('2019'!I$6,DataEx!$7:$7,0))</f>
        <v>0</v>
      </c>
      <c r="J25" s="200">
        <f>+INDEX(DataEx!$1:$1048576,MATCH('2019'!$A25,DataEx!$D:$D,0),MATCH('2019'!J$6,DataEx!$7:$7,0))</f>
        <v>0</v>
      </c>
      <c r="K25" s="200">
        <f>+INDEX(DataEx!$1:$1048576,MATCH('2019'!$A25,DataEx!$D:$D,0),MATCH('2019'!K$6,DataEx!$7:$7,0))</f>
        <v>0</v>
      </c>
      <c r="L25" s="200">
        <f>+INDEX(DataEx!$1:$1048576,MATCH('2019'!$A25,DataEx!$D:$D,0),MATCH('2019'!L$6,DataEx!$7:$7,0))</f>
        <v>0</v>
      </c>
      <c r="M25" s="200">
        <f>+INDEX(DataEx!$1:$1048576,MATCH('2019'!$A25,DataEx!$D:$D,0),MATCH('2019'!M$6,DataEx!$7:$7,0))</f>
        <v>0</v>
      </c>
      <c r="N25" s="200">
        <f>+INDEX(DataEx!$1:$1048576,MATCH('2019'!$A25,DataEx!$D:$D,0),MATCH('2019'!N$6,DataEx!$7:$7,0))</f>
        <v>0</v>
      </c>
      <c r="O25" s="200">
        <f>+INDEX(DataEx!$1:$1048576,MATCH('2019'!$A25,DataEx!$D:$D,0),MATCH('2019'!O$6,DataEx!$7:$7,0))</f>
        <v>0</v>
      </c>
      <c r="P25" s="200">
        <f>+INDEX(DataEx!$1:$1048576,MATCH('2019'!$A25,DataEx!$D:$D,0),MATCH('2019'!P$6,DataEx!$7:$7,0))</f>
        <v>0</v>
      </c>
      <c r="Q25" s="200">
        <f>+INDEX(DataEx!$1:$1048576,MATCH('2019'!$A25,DataEx!$D:$D,0),MATCH('2019'!Q$6,DataEx!$7:$7,0))</f>
        <v>0</v>
      </c>
      <c r="R25" s="274">
        <f>+INDEX(DataEx!$1:$1048576,MATCH('2019'!$A25,DataEx!$D:$D,0),MATCH('2019'!R$6,DataEx!$7:$7,0))</f>
        <v>0</v>
      </c>
      <c r="S25" s="272">
        <f t="shared" si="3"/>
        <v>2315003.25</v>
      </c>
      <c r="T25" s="273">
        <f t="shared" si="4"/>
        <v>4.8344051497306101E-4</v>
      </c>
      <c r="W25" s="366"/>
    </row>
    <row r="26" spans="1:25">
      <c r="A26" s="175">
        <v>715</v>
      </c>
      <c r="B26" s="456" t="str">
        <f>+VLOOKUP($A26,Master!$D$27:$G$225,4,FALSE)</f>
        <v>Other revenues</v>
      </c>
      <c r="C26" s="457"/>
      <c r="D26" s="457"/>
      <c r="E26" s="457"/>
      <c r="F26" s="457"/>
      <c r="G26" s="200">
        <f>+INDEX(DataEx!$1:$1048576,MATCH('2019'!$A26,DataEx!$D:$D,0),MATCH('2019'!G$6,DataEx!$7:$7,0))</f>
        <v>1513907.86</v>
      </c>
      <c r="H26" s="200">
        <f>+INDEX(DataEx!$1:$1048576,MATCH('2019'!$A26,DataEx!$D:$D,0),MATCH('2019'!H$6,DataEx!$7:$7,0))</f>
        <v>0</v>
      </c>
      <c r="I26" s="200">
        <f>+INDEX(DataEx!$1:$1048576,MATCH('2019'!$A26,DataEx!$D:$D,0),MATCH('2019'!I$6,DataEx!$7:$7,0))</f>
        <v>0</v>
      </c>
      <c r="J26" s="200">
        <f>+INDEX(DataEx!$1:$1048576,MATCH('2019'!$A26,DataEx!$D:$D,0),MATCH('2019'!J$6,DataEx!$7:$7,0))</f>
        <v>0</v>
      </c>
      <c r="K26" s="200">
        <f>+INDEX(DataEx!$1:$1048576,MATCH('2019'!$A26,DataEx!$D:$D,0),MATCH('2019'!K$6,DataEx!$7:$7,0))</f>
        <v>0</v>
      </c>
      <c r="L26" s="200">
        <f>+INDEX(DataEx!$1:$1048576,MATCH('2019'!$A26,DataEx!$D:$D,0),MATCH('2019'!L$6,DataEx!$7:$7,0))</f>
        <v>0</v>
      </c>
      <c r="M26" s="200">
        <f>+INDEX(DataEx!$1:$1048576,MATCH('2019'!$A26,DataEx!$D:$D,0),MATCH('2019'!M$6,DataEx!$7:$7,0))</f>
        <v>0</v>
      </c>
      <c r="N26" s="200">
        <f>+INDEX(DataEx!$1:$1048576,MATCH('2019'!$A26,DataEx!$D:$D,0),MATCH('2019'!N$6,DataEx!$7:$7,0))</f>
        <v>0</v>
      </c>
      <c r="O26" s="200">
        <f>+INDEX(DataEx!$1:$1048576,MATCH('2019'!$A26,DataEx!$D:$D,0),MATCH('2019'!O$6,DataEx!$7:$7,0))</f>
        <v>0</v>
      </c>
      <c r="P26" s="200">
        <f>+INDEX(DataEx!$1:$1048576,MATCH('2019'!$A26,DataEx!$D:$D,0),MATCH('2019'!P$6,DataEx!$7:$7,0))</f>
        <v>0</v>
      </c>
      <c r="Q26" s="200">
        <f>+INDEX(DataEx!$1:$1048576,MATCH('2019'!$A26,DataEx!$D:$D,0),MATCH('2019'!Q$6,DataEx!$7:$7,0))</f>
        <v>0</v>
      </c>
      <c r="R26" s="274">
        <f>+INDEX(DataEx!$1:$1048576,MATCH('2019'!$A26,DataEx!$D:$D,0),MATCH('2019'!R$6,DataEx!$7:$7,0))</f>
        <v>0</v>
      </c>
      <c r="S26" s="272">
        <f t="shared" si="3"/>
        <v>1513907.86</v>
      </c>
      <c r="T26" s="273">
        <f t="shared" si="4"/>
        <v>3.1614832310069749E-4</v>
      </c>
    </row>
    <row r="27" spans="1:25">
      <c r="A27" s="175">
        <v>73</v>
      </c>
      <c r="B27" s="456" t="str">
        <f>+VLOOKUP($A27,Master!$D$27:$G$225,4,FALSE)</f>
        <v>Receipts from Repayment of Loans and Funds Carried over from Previous Year</v>
      </c>
      <c r="C27" s="457"/>
      <c r="D27" s="457"/>
      <c r="E27" s="457"/>
      <c r="F27" s="457"/>
      <c r="G27" s="200">
        <f>+INDEX(DataEx!$1:$1048576,MATCH('2019'!$A27,DataEx!$D:$D,0),MATCH('2019'!G$6,DataEx!$7:$7,0))</f>
        <v>69158.880000000005</v>
      </c>
      <c r="H27" s="200">
        <f>+INDEX(DataEx!$1:$1048576,MATCH('2019'!$A27,DataEx!$D:$D,0),MATCH('2019'!H$6,DataEx!$7:$7,0))</f>
        <v>0</v>
      </c>
      <c r="I27" s="200">
        <f>+INDEX(DataEx!$1:$1048576,MATCH('2019'!$A27,DataEx!$D:$D,0),MATCH('2019'!I$6,DataEx!$7:$7,0))</f>
        <v>0</v>
      </c>
      <c r="J27" s="200">
        <f>+INDEX(DataEx!$1:$1048576,MATCH('2019'!$A27,DataEx!$D:$D,0),MATCH('2019'!J$6,DataEx!$7:$7,0))</f>
        <v>0</v>
      </c>
      <c r="K27" s="200">
        <f>+INDEX(DataEx!$1:$1048576,MATCH('2019'!$A27,DataEx!$D:$D,0),MATCH('2019'!K$6,DataEx!$7:$7,0))</f>
        <v>0</v>
      </c>
      <c r="L27" s="200">
        <f>+INDEX(DataEx!$1:$1048576,MATCH('2019'!$A27,DataEx!$D:$D,0),MATCH('2019'!L$6,DataEx!$7:$7,0))</f>
        <v>0</v>
      </c>
      <c r="M27" s="200">
        <f>+INDEX(DataEx!$1:$1048576,MATCH('2019'!$A27,DataEx!$D:$D,0),MATCH('2019'!M$6,DataEx!$7:$7,0))</f>
        <v>0</v>
      </c>
      <c r="N27" s="200">
        <f>+INDEX(DataEx!$1:$1048576,MATCH('2019'!$A27,DataEx!$D:$D,0),MATCH('2019'!N$6,DataEx!$7:$7,0))</f>
        <v>0</v>
      </c>
      <c r="O27" s="200">
        <f>+INDEX(DataEx!$1:$1048576,MATCH('2019'!$A27,DataEx!$D:$D,0),MATCH('2019'!O$6,DataEx!$7:$7,0))</f>
        <v>0</v>
      </c>
      <c r="P27" s="200">
        <f>+INDEX(DataEx!$1:$1048576,MATCH('2019'!$A27,DataEx!$D:$D,0),MATCH('2019'!P$6,DataEx!$7:$7,0))</f>
        <v>0</v>
      </c>
      <c r="Q27" s="200">
        <f>+INDEX(DataEx!$1:$1048576,MATCH('2019'!$A27,DataEx!$D:$D,0),MATCH('2019'!Q$6,DataEx!$7:$7,0))</f>
        <v>0</v>
      </c>
      <c r="R27" s="274">
        <f>+INDEX(DataEx!$1:$1048576,MATCH('2019'!$A27,DataEx!$D:$D,0),MATCH('2019'!R$6,DataEx!$7:$7,0))</f>
        <v>0</v>
      </c>
      <c r="S27" s="272">
        <f t="shared" si="3"/>
        <v>69158.880000000005</v>
      </c>
      <c r="T27" s="273">
        <f t="shared" si="4"/>
        <v>1.4442400701666458E-5</v>
      </c>
    </row>
    <row r="28" spans="1:25" ht="13.5" thickBot="1">
      <c r="A28" s="175">
        <v>74</v>
      </c>
      <c r="B28" s="460" t="str">
        <f>+VLOOKUP($A28,Master!$D$27:$G$225,4,FALSE)</f>
        <v>Grants and Transfers</v>
      </c>
      <c r="C28" s="461"/>
      <c r="D28" s="461"/>
      <c r="E28" s="461"/>
      <c r="F28" s="461"/>
      <c r="G28" s="200">
        <f>+INDEX(DataEx!$1:$1048576,MATCH('2019'!$A28,DataEx!$D:$D,0),MATCH('2019'!G$6,DataEx!$7:$7,0))</f>
        <v>13518225.6</v>
      </c>
      <c r="H28" s="200">
        <f>+INDEX(DataEx!$1:$1048576,MATCH('2019'!$A28,DataEx!$D:$D,0),MATCH('2019'!H$6,DataEx!$7:$7,0))</f>
        <v>0</v>
      </c>
      <c r="I28" s="200">
        <f>+INDEX(DataEx!$1:$1048576,MATCH('2019'!$A28,DataEx!$D:$D,0),MATCH('2019'!I$6,DataEx!$7:$7,0))</f>
        <v>0</v>
      </c>
      <c r="J28" s="200">
        <f>+INDEX(DataEx!$1:$1048576,MATCH('2019'!$A28,DataEx!$D:$D,0),MATCH('2019'!J$6,DataEx!$7:$7,0))</f>
        <v>0</v>
      </c>
      <c r="K28" s="200">
        <f>+INDEX(DataEx!$1:$1048576,MATCH('2019'!$A28,DataEx!$D:$D,0),MATCH('2019'!K$6,DataEx!$7:$7,0))</f>
        <v>0</v>
      </c>
      <c r="L28" s="200">
        <f>+INDEX(DataEx!$1:$1048576,MATCH('2019'!$A28,DataEx!$D:$D,0),MATCH('2019'!L$6,DataEx!$7:$7,0))</f>
        <v>0</v>
      </c>
      <c r="M28" s="200">
        <f>+INDEX(DataEx!$1:$1048576,MATCH('2019'!$A28,DataEx!$D:$D,0),MATCH('2019'!M$6,DataEx!$7:$7,0))</f>
        <v>0</v>
      </c>
      <c r="N28" s="200">
        <f>+INDEX(DataEx!$1:$1048576,MATCH('2019'!$A28,DataEx!$D:$D,0),MATCH('2019'!N$6,DataEx!$7:$7,0))</f>
        <v>0</v>
      </c>
      <c r="O28" s="200">
        <f>+INDEX(DataEx!$1:$1048576,MATCH('2019'!$A28,DataEx!$D:$D,0),MATCH('2019'!O$6,DataEx!$7:$7,0))</f>
        <v>0</v>
      </c>
      <c r="P28" s="200">
        <f>+INDEX(DataEx!$1:$1048576,MATCH('2019'!$A28,DataEx!$D:$D,0),MATCH('2019'!P$6,DataEx!$7:$7,0))</f>
        <v>0</v>
      </c>
      <c r="Q28" s="200">
        <f>+INDEX(DataEx!$1:$1048576,MATCH('2019'!$A28,DataEx!$D:$D,0),MATCH('2019'!Q$6,DataEx!$7:$7,0))</f>
        <v>0</v>
      </c>
      <c r="R28" s="274">
        <f>+INDEX(DataEx!$1:$1048576,MATCH('2019'!$A28,DataEx!$D:$D,0),MATCH('2019'!R$6,DataEx!$7:$7,0))</f>
        <v>0</v>
      </c>
      <c r="S28" s="272">
        <f t="shared" si="3"/>
        <v>13518225.6</v>
      </c>
      <c r="T28" s="276">
        <f t="shared" si="4"/>
        <v>2.8230016288685626E-3</v>
      </c>
    </row>
    <row r="29" spans="1:25" ht="13.5" thickBot="1">
      <c r="A29" s="175">
        <v>4</v>
      </c>
      <c r="B29" s="462" t="str">
        <f>+VLOOKUP($A29,Master!$D$27:$G$225,4,FALSE)</f>
        <v>Total Expenditures</v>
      </c>
      <c r="C29" s="463"/>
      <c r="D29" s="463"/>
      <c r="E29" s="463"/>
      <c r="F29" s="463"/>
      <c r="G29" s="176">
        <f>+G31+G42+G48+SUM(G49:G53)</f>
        <v>139423082.05000001</v>
      </c>
      <c r="H29" s="176">
        <f t="shared" ref="H29:R29" si="5">+H31+H42+H48+SUM(H49:H53)</f>
        <v>0</v>
      </c>
      <c r="I29" s="176">
        <f t="shared" si="5"/>
        <v>0</v>
      </c>
      <c r="J29" s="176">
        <f t="shared" si="5"/>
        <v>0</v>
      </c>
      <c r="K29" s="176">
        <f t="shared" si="5"/>
        <v>0</v>
      </c>
      <c r="L29" s="176">
        <f t="shared" si="5"/>
        <v>0</v>
      </c>
      <c r="M29" s="176">
        <f t="shared" si="5"/>
        <v>0</v>
      </c>
      <c r="N29" s="176">
        <f t="shared" si="5"/>
        <v>0</v>
      </c>
      <c r="O29" s="176">
        <f t="shared" si="5"/>
        <v>0</v>
      </c>
      <c r="P29" s="176">
        <f t="shared" si="5"/>
        <v>0</v>
      </c>
      <c r="Q29" s="176">
        <f t="shared" si="5"/>
        <v>0</v>
      </c>
      <c r="R29" s="176">
        <f t="shared" si="5"/>
        <v>0</v>
      </c>
      <c r="S29" s="277">
        <f t="shared" si="3"/>
        <v>139423082.05000001</v>
      </c>
      <c r="T29" s="278">
        <f t="shared" si="4"/>
        <v>2.9115625036545131E-2</v>
      </c>
    </row>
    <row r="30" spans="1:25" ht="13.5" thickBot="1">
      <c r="A30" s="175">
        <v>41</v>
      </c>
      <c r="B30" s="464" t="str">
        <f>+VLOOKUP($A30,Master!$D$27:$G$225,4,FALSE)</f>
        <v>Current Expenditures</v>
      </c>
      <c r="C30" s="465"/>
      <c r="D30" s="465"/>
      <c r="E30" s="465"/>
      <c r="F30" s="465"/>
      <c r="G30" s="206">
        <f>+G29-G49</f>
        <v>112762201.60000001</v>
      </c>
      <c r="H30" s="206">
        <f t="shared" ref="H30:R30" si="6">+H29-H49</f>
        <v>0</v>
      </c>
      <c r="I30" s="206">
        <f t="shared" si="6"/>
        <v>0</v>
      </c>
      <c r="J30" s="206">
        <f t="shared" si="6"/>
        <v>0</v>
      </c>
      <c r="K30" s="206">
        <f t="shared" si="6"/>
        <v>0</v>
      </c>
      <c r="L30" s="206">
        <f t="shared" si="6"/>
        <v>0</v>
      </c>
      <c r="M30" s="206">
        <f t="shared" si="6"/>
        <v>0</v>
      </c>
      <c r="N30" s="206">
        <f t="shared" si="6"/>
        <v>0</v>
      </c>
      <c r="O30" s="206">
        <f t="shared" si="6"/>
        <v>0</v>
      </c>
      <c r="P30" s="206">
        <f t="shared" si="6"/>
        <v>0</v>
      </c>
      <c r="Q30" s="206">
        <f t="shared" si="6"/>
        <v>0</v>
      </c>
      <c r="R30" s="206">
        <f t="shared" si="6"/>
        <v>0</v>
      </c>
      <c r="S30" s="431">
        <f t="shared" si="3"/>
        <v>112762201.60000001</v>
      </c>
      <c r="T30" s="280">
        <f t="shared" si="4"/>
        <v>2.354805195673057E-2</v>
      </c>
    </row>
    <row r="31" spans="1:25">
      <c r="A31" s="175">
        <v>40</v>
      </c>
      <c r="B31" s="466" t="str">
        <f>+VLOOKUP($A31,Master!$D$27:$G$225,4,FALSE)</f>
        <v>Current Budgetary Expenditures</v>
      </c>
      <c r="C31" s="467"/>
      <c r="D31" s="467"/>
      <c r="E31" s="467"/>
      <c r="F31" s="467"/>
      <c r="G31" s="212">
        <f>+SUM(G32:G41)</f>
        <v>51145065.840000011</v>
      </c>
      <c r="H31" s="212">
        <f t="shared" ref="H31:R31" si="7">+SUM(H32:H41)</f>
        <v>0</v>
      </c>
      <c r="I31" s="212">
        <f t="shared" si="7"/>
        <v>0</v>
      </c>
      <c r="J31" s="212">
        <f t="shared" si="7"/>
        <v>0</v>
      </c>
      <c r="K31" s="212">
        <f t="shared" si="7"/>
        <v>0</v>
      </c>
      <c r="L31" s="212">
        <f t="shared" si="7"/>
        <v>0</v>
      </c>
      <c r="M31" s="212">
        <f t="shared" si="7"/>
        <v>0</v>
      </c>
      <c r="N31" s="212">
        <f t="shared" si="7"/>
        <v>0</v>
      </c>
      <c r="O31" s="212">
        <f t="shared" si="7"/>
        <v>0</v>
      </c>
      <c r="P31" s="212">
        <f t="shared" si="7"/>
        <v>0</v>
      </c>
      <c r="Q31" s="212">
        <f t="shared" si="7"/>
        <v>0</v>
      </c>
      <c r="R31" s="281">
        <f t="shared" si="7"/>
        <v>0</v>
      </c>
      <c r="S31" s="432">
        <f t="shared" si="3"/>
        <v>51145065.840000011</v>
      </c>
      <c r="T31" s="268">
        <f t="shared" si="4"/>
        <v>1.0680588447562964E-2</v>
      </c>
    </row>
    <row r="32" spans="1:25">
      <c r="A32" s="175">
        <v>411</v>
      </c>
      <c r="B32" s="454" t="str">
        <f>+VLOOKUP($A32,Master!$D$27:$G$225,4,FALSE)</f>
        <v>Gross Salaries and Contributions</v>
      </c>
      <c r="C32" s="455"/>
      <c r="D32" s="455"/>
      <c r="E32" s="455"/>
      <c r="F32" s="455"/>
      <c r="G32" s="188">
        <f>+INDEX(DataEx!$1:$1048576,MATCH('2019'!$A32,DataEx!$D:$D,0),MATCH('2019'!G$6,DataEx!$7:$7,0))</f>
        <v>38898745.609999999</v>
      </c>
      <c r="H32" s="188">
        <f>+INDEX(DataEx!$1:$1048576,MATCH('2019'!$A32,DataEx!$D:$D,0),MATCH('2019'!H$6,DataEx!$7:$7,0))</f>
        <v>0</v>
      </c>
      <c r="I32" s="188">
        <f>+INDEX(DataEx!$1:$1048576,MATCH('2019'!$A32,DataEx!$D:$D,0),MATCH('2019'!I$6,DataEx!$7:$7,0))</f>
        <v>0</v>
      </c>
      <c r="J32" s="188">
        <f>+INDEX(DataEx!$1:$1048576,MATCH('2019'!$A32,DataEx!$D:$D,0),MATCH('2019'!J$6,DataEx!$7:$7,0))</f>
        <v>0</v>
      </c>
      <c r="K32" s="188">
        <f>+INDEX(DataEx!$1:$1048576,MATCH('2019'!$A32,DataEx!$D:$D,0),MATCH('2019'!K$6,DataEx!$7:$7,0))</f>
        <v>0</v>
      </c>
      <c r="L32" s="188">
        <f>+INDEX(DataEx!$1:$1048576,MATCH('2019'!$A32,DataEx!$D:$D,0),MATCH('2019'!L$6,DataEx!$7:$7,0))</f>
        <v>0</v>
      </c>
      <c r="M32" s="188">
        <f>+INDEX(DataEx!$1:$1048576,MATCH('2019'!$A32,DataEx!$D:$D,0),MATCH('2019'!M$6,DataEx!$7:$7,0))</f>
        <v>0</v>
      </c>
      <c r="N32" s="188">
        <f>+INDEX(DataEx!$1:$1048576,MATCH('2019'!$A32,DataEx!$D:$D,0),MATCH('2019'!N$6,DataEx!$7:$7,0))</f>
        <v>0</v>
      </c>
      <c r="O32" s="188">
        <f>+INDEX(DataEx!$1:$1048576,MATCH('2019'!$A32,DataEx!$D:$D,0),MATCH('2019'!O$6,DataEx!$7:$7,0))</f>
        <v>0</v>
      </c>
      <c r="P32" s="188">
        <f>+INDEX(DataEx!$1:$1048576,MATCH('2019'!$A32,DataEx!$D:$D,0),MATCH('2019'!P$6,DataEx!$7:$7,0))</f>
        <v>0</v>
      </c>
      <c r="Q32" s="188">
        <f>+INDEX(DataEx!$1:$1048576,MATCH('2019'!$A32,DataEx!$D:$D,0),MATCH('2019'!Q$6,DataEx!$7:$7,0))</f>
        <v>0</v>
      </c>
      <c r="R32" s="188">
        <f>+INDEX(DataEx!$1:$1048576,MATCH('2019'!$A32,DataEx!$D:$D,0),MATCH('2019'!R$6,DataEx!$7:$7,0))</f>
        <v>0</v>
      </c>
      <c r="S32" s="269">
        <f t="shared" si="3"/>
        <v>38898745.609999999</v>
      </c>
      <c r="T32" s="270">
        <f t="shared" si="4"/>
        <v>8.1231979305016085E-3</v>
      </c>
    </row>
    <row r="33" spans="1:22">
      <c r="A33" s="175">
        <v>412</v>
      </c>
      <c r="B33" s="454" t="str">
        <f>+VLOOKUP($A33,Master!$D$27:$G$225,4,FALSE)</f>
        <v>Other Personal Income</v>
      </c>
      <c r="C33" s="455"/>
      <c r="D33" s="455"/>
      <c r="E33" s="455"/>
      <c r="F33" s="455"/>
      <c r="G33" s="188">
        <f>+INDEX(DataEx!$1:$1048576,MATCH('2019'!$A33,DataEx!$D:$D,0),MATCH('2019'!G$6,DataEx!$7:$7,0))</f>
        <v>432717.77</v>
      </c>
      <c r="H33" s="188">
        <f>+INDEX(DataEx!$1:$1048576,MATCH('2019'!$A33,DataEx!$D:$D,0),MATCH('2019'!H$6,DataEx!$7:$7,0))</f>
        <v>0</v>
      </c>
      <c r="I33" s="188">
        <f>+INDEX(DataEx!$1:$1048576,MATCH('2019'!$A33,DataEx!$D:$D,0),MATCH('2019'!I$6,DataEx!$7:$7,0))</f>
        <v>0</v>
      </c>
      <c r="J33" s="188">
        <f>+INDEX(DataEx!$1:$1048576,MATCH('2019'!$A33,DataEx!$D:$D,0),MATCH('2019'!J$6,DataEx!$7:$7,0))</f>
        <v>0</v>
      </c>
      <c r="K33" s="188">
        <f>+INDEX(DataEx!$1:$1048576,MATCH('2019'!$A33,DataEx!$D:$D,0),MATCH('2019'!K$6,DataEx!$7:$7,0))</f>
        <v>0</v>
      </c>
      <c r="L33" s="188">
        <f>+INDEX(DataEx!$1:$1048576,MATCH('2019'!$A33,DataEx!$D:$D,0),MATCH('2019'!L$6,DataEx!$7:$7,0))</f>
        <v>0</v>
      </c>
      <c r="M33" s="188">
        <f>+INDEX(DataEx!$1:$1048576,MATCH('2019'!$A33,DataEx!$D:$D,0),MATCH('2019'!M$6,DataEx!$7:$7,0))</f>
        <v>0</v>
      </c>
      <c r="N33" s="188">
        <f>+INDEX(DataEx!$1:$1048576,MATCH('2019'!$A33,DataEx!$D:$D,0),MATCH('2019'!N$6,DataEx!$7:$7,0))</f>
        <v>0</v>
      </c>
      <c r="O33" s="188">
        <f>+INDEX(DataEx!$1:$1048576,MATCH('2019'!$A33,DataEx!$D:$D,0),MATCH('2019'!O$6,DataEx!$7:$7,0))</f>
        <v>0</v>
      </c>
      <c r="P33" s="188">
        <f>+INDEX(DataEx!$1:$1048576,MATCH('2019'!$A33,DataEx!$D:$D,0),MATCH('2019'!P$6,DataEx!$7:$7,0))</f>
        <v>0</v>
      </c>
      <c r="Q33" s="188">
        <f>+INDEX(DataEx!$1:$1048576,MATCH('2019'!$A33,DataEx!$D:$D,0),MATCH('2019'!Q$6,DataEx!$7:$7,0))</f>
        <v>0</v>
      </c>
      <c r="R33" s="188">
        <f>+INDEX(DataEx!$1:$1048576,MATCH('2019'!$A33,DataEx!$D:$D,0),MATCH('2019'!R$6,DataEx!$7:$7,0))</f>
        <v>0</v>
      </c>
      <c r="S33" s="269">
        <f t="shared" si="3"/>
        <v>432717.77</v>
      </c>
      <c r="T33" s="270">
        <f t="shared" si="4"/>
        <v>9.0364150273566395E-5</v>
      </c>
      <c r="U33" s="367"/>
    </row>
    <row r="34" spans="1:22">
      <c r="A34" s="175">
        <v>413</v>
      </c>
      <c r="B34" s="454" t="str">
        <f>+VLOOKUP($A34,Master!$D$27:$G$225,4,FALSE)</f>
        <v>Expenditures for Supplies</v>
      </c>
      <c r="C34" s="455"/>
      <c r="D34" s="455"/>
      <c r="E34" s="455"/>
      <c r="F34" s="455"/>
      <c r="G34" s="188">
        <f>+INDEX(DataEx!$1:$1048576,MATCH('2019'!$A34,DataEx!$D:$D,0),MATCH('2019'!G$6,DataEx!$7:$7,0))</f>
        <v>854167.64</v>
      </c>
      <c r="H34" s="188">
        <f>+INDEX(DataEx!$1:$1048576,MATCH('2019'!$A34,DataEx!$D:$D,0),MATCH('2019'!H$6,DataEx!$7:$7,0))</f>
        <v>0</v>
      </c>
      <c r="I34" s="188">
        <f>+INDEX(DataEx!$1:$1048576,MATCH('2019'!$A34,DataEx!$D:$D,0),MATCH('2019'!I$6,DataEx!$7:$7,0))</f>
        <v>0</v>
      </c>
      <c r="J34" s="188">
        <f>+INDEX(DataEx!$1:$1048576,MATCH('2019'!$A34,DataEx!$D:$D,0),MATCH('2019'!J$6,DataEx!$7:$7,0))</f>
        <v>0</v>
      </c>
      <c r="K34" s="188">
        <f>+INDEX(DataEx!$1:$1048576,MATCH('2019'!$A34,DataEx!$D:$D,0),MATCH('2019'!K$6,DataEx!$7:$7,0))</f>
        <v>0</v>
      </c>
      <c r="L34" s="188">
        <f>+INDEX(DataEx!$1:$1048576,MATCH('2019'!$A34,DataEx!$D:$D,0),MATCH('2019'!L$6,DataEx!$7:$7,0))</f>
        <v>0</v>
      </c>
      <c r="M34" s="188">
        <f>+INDEX(DataEx!$1:$1048576,MATCH('2019'!$A34,DataEx!$D:$D,0),MATCH('2019'!M$6,DataEx!$7:$7,0))</f>
        <v>0</v>
      </c>
      <c r="N34" s="188">
        <f>+INDEX(DataEx!$1:$1048576,MATCH('2019'!$A34,DataEx!$D:$D,0),MATCH('2019'!N$6,DataEx!$7:$7,0))</f>
        <v>0</v>
      </c>
      <c r="O34" s="188">
        <f>+INDEX(DataEx!$1:$1048576,MATCH('2019'!$A34,DataEx!$D:$D,0),MATCH('2019'!O$6,DataEx!$7:$7,0))</f>
        <v>0</v>
      </c>
      <c r="P34" s="188">
        <f>+INDEX(DataEx!$1:$1048576,MATCH('2019'!$A34,DataEx!$D:$D,0),MATCH('2019'!P$6,DataEx!$7:$7,0))</f>
        <v>0</v>
      </c>
      <c r="Q34" s="188">
        <f>+INDEX(DataEx!$1:$1048576,MATCH('2019'!$A34,DataEx!$D:$D,0),MATCH('2019'!Q$6,DataEx!$7:$7,0))</f>
        <v>0</v>
      </c>
      <c r="R34" s="188">
        <f>+INDEX(DataEx!$1:$1048576,MATCH('2019'!$A34,DataEx!$D:$D,0),MATCH('2019'!R$6,DataEx!$7:$7,0))</f>
        <v>0</v>
      </c>
      <c r="S34" s="269">
        <f t="shared" si="3"/>
        <v>854167.64</v>
      </c>
      <c r="T34" s="270">
        <f t="shared" si="4"/>
        <v>1.7837523284467275E-4</v>
      </c>
      <c r="U34" s="385"/>
      <c r="V34" s="365"/>
    </row>
    <row r="35" spans="1:22">
      <c r="A35" s="175">
        <v>414</v>
      </c>
      <c r="B35" s="454" t="str">
        <f>+VLOOKUP($A35,Master!$D$27:$G$225,4,FALSE)</f>
        <v>Expenditures for Services</v>
      </c>
      <c r="C35" s="455"/>
      <c r="D35" s="455"/>
      <c r="E35" s="455"/>
      <c r="F35" s="455"/>
      <c r="G35" s="188">
        <f>+INDEX(DataEx!$1:$1048576,MATCH('2019'!$A35,DataEx!$D:$D,0),MATCH('2019'!G$6,DataEx!$7:$7,0))</f>
        <v>2813388.82</v>
      </c>
      <c r="H35" s="188">
        <f>+INDEX(DataEx!$1:$1048576,MATCH('2019'!$A35,DataEx!$D:$D,0),MATCH('2019'!H$6,DataEx!$7:$7,0))</f>
        <v>0</v>
      </c>
      <c r="I35" s="188">
        <f>+INDEX(DataEx!$1:$1048576,MATCH('2019'!$A35,DataEx!$D:$D,0),MATCH('2019'!I$6,DataEx!$7:$7,0))</f>
        <v>0</v>
      </c>
      <c r="J35" s="188">
        <f>+INDEX(DataEx!$1:$1048576,MATCH('2019'!$A35,DataEx!$D:$D,0),MATCH('2019'!J$6,DataEx!$7:$7,0))</f>
        <v>0</v>
      </c>
      <c r="K35" s="188">
        <f>+INDEX(DataEx!$1:$1048576,MATCH('2019'!$A35,DataEx!$D:$D,0),MATCH('2019'!K$6,DataEx!$7:$7,0))</f>
        <v>0</v>
      </c>
      <c r="L35" s="188">
        <f>+INDEX(DataEx!$1:$1048576,MATCH('2019'!$A35,DataEx!$D:$D,0),MATCH('2019'!L$6,DataEx!$7:$7,0))</f>
        <v>0</v>
      </c>
      <c r="M35" s="188">
        <f>+INDEX(DataEx!$1:$1048576,MATCH('2019'!$A35,DataEx!$D:$D,0),MATCH('2019'!M$6,DataEx!$7:$7,0))</f>
        <v>0</v>
      </c>
      <c r="N35" s="188">
        <f>+INDEX(DataEx!$1:$1048576,MATCH('2019'!$A35,DataEx!$D:$D,0),MATCH('2019'!N$6,DataEx!$7:$7,0))</f>
        <v>0</v>
      </c>
      <c r="O35" s="188">
        <f>+INDEX(DataEx!$1:$1048576,MATCH('2019'!$A35,DataEx!$D:$D,0),MATCH('2019'!O$6,DataEx!$7:$7,0))</f>
        <v>0</v>
      </c>
      <c r="P35" s="188">
        <f>+INDEX(DataEx!$1:$1048576,MATCH('2019'!$A35,DataEx!$D:$D,0),MATCH('2019'!P$6,DataEx!$7:$7,0))</f>
        <v>0</v>
      </c>
      <c r="Q35" s="188">
        <f>+INDEX(DataEx!$1:$1048576,MATCH('2019'!$A35,DataEx!$D:$D,0),MATCH('2019'!Q$6,DataEx!$7:$7,0))</f>
        <v>0</v>
      </c>
      <c r="R35" s="188">
        <f>+INDEX(DataEx!$1:$1048576,MATCH('2019'!$A35,DataEx!$D:$D,0),MATCH('2019'!R$6,DataEx!$7:$7,0))</f>
        <v>0</v>
      </c>
      <c r="S35" s="269">
        <f t="shared" si="3"/>
        <v>2813388.82</v>
      </c>
      <c r="T35" s="270">
        <f t="shared" si="4"/>
        <v>5.8751802614542869E-4</v>
      </c>
    </row>
    <row r="36" spans="1:22">
      <c r="A36" s="175">
        <v>415</v>
      </c>
      <c r="B36" s="454" t="str">
        <f>+VLOOKUP($A36,Master!$D$27:$G$225,4,FALSE)</f>
        <v>Current Maintenance</v>
      </c>
      <c r="C36" s="455"/>
      <c r="D36" s="455"/>
      <c r="E36" s="455"/>
      <c r="F36" s="455"/>
      <c r="G36" s="188">
        <f>+INDEX(DataEx!$1:$1048576,MATCH('2019'!$A36,DataEx!$D:$D,0),MATCH('2019'!G$6,DataEx!$7:$7,0))</f>
        <v>109483.07</v>
      </c>
      <c r="H36" s="188">
        <f>+INDEX(DataEx!$1:$1048576,MATCH('2019'!$A36,DataEx!$D:$D,0),MATCH('2019'!H$6,DataEx!$7:$7,0))</f>
        <v>0</v>
      </c>
      <c r="I36" s="188">
        <f>+INDEX(DataEx!$1:$1048576,MATCH('2019'!$A36,DataEx!$D:$D,0),MATCH('2019'!I$6,DataEx!$7:$7,0))</f>
        <v>0</v>
      </c>
      <c r="J36" s="188">
        <f>+INDEX(DataEx!$1:$1048576,MATCH('2019'!$A36,DataEx!$D:$D,0),MATCH('2019'!J$6,DataEx!$7:$7,0))</f>
        <v>0</v>
      </c>
      <c r="K36" s="188">
        <f>+INDEX(DataEx!$1:$1048576,MATCH('2019'!$A36,DataEx!$D:$D,0),MATCH('2019'!K$6,DataEx!$7:$7,0))</f>
        <v>0</v>
      </c>
      <c r="L36" s="188">
        <f>+INDEX(DataEx!$1:$1048576,MATCH('2019'!$A36,DataEx!$D:$D,0),MATCH('2019'!L$6,DataEx!$7:$7,0))</f>
        <v>0</v>
      </c>
      <c r="M36" s="188">
        <f>+INDEX(DataEx!$1:$1048576,MATCH('2019'!$A36,DataEx!$D:$D,0),MATCH('2019'!M$6,DataEx!$7:$7,0))</f>
        <v>0</v>
      </c>
      <c r="N36" s="188">
        <f>+INDEX(DataEx!$1:$1048576,MATCH('2019'!$A36,DataEx!$D:$D,0),MATCH('2019'!N$6,DataEx!$7:$7,0))</f>
        <v>0</v>
      </c>
      <c r="O36" s="188">
        <f>+INDEX(DataEx!$1:$1048576,MATCH('2019'!$A36,DataEx!$D:$D,0),MATCH('2019'!O$6,DataEx!$7:$7,0))</f>
        <v>0</v>
      </c>
      <c r="P36" s="188">
        <f>+INDEX(DataEx!$1:$1048576,MATCH('2019'!$A36,DataEx!$D:$D,0),MATCH('2019'!P$6,DataEx!$7:$7,0))</f>
        <v>0</v>
      </c>
      <c r="Q36" s="188">
        <f>+INDEX(DataEx!$1:$1048576,MATCH('2019'!$A36,DataEx!$D:$D,0),MATCH('2019'!Q$6,DataEx!$7:$7,0))</f>
        <v>0</v>
      </c>
      <c r="R36" s="188">
        <f>+INDEX(DataEx!$1:$1048576,MATCH('2019'!$A36,DataEx!$D:$D,0),MATCH('2019'!R$6,DataEx!$7:$7,0))</f>
        <v>0</v>
      </c>
      <c r="S36" s="269">
        <f t="shared" si="3"/>
        <v>109483.07</v>
      </c>
      <c r="T36" s="270">
        <f t="shared" si="4"/>
        <v>2.2863273190494093E-5</v>
      </c>
    </row>
    <row r="37" spans="1:22">
      <c r="A37" s="175">
        <v>416</v>
      </c>
      <c r="B37" s="454" t="str">
        <f>+VLOOKUP($A37,Master!$D$27:$G$225,4,FALSE)</f>
        <v>Interests</v>
      </c>
      <c r="C37" s="455"/>
      <c r="D37" s="455"/>
      <c r="E37" s="455"/>
      <c r="F37" s="455"/>
      <c r="G37" s="188">
        <f>+INDEX(DataEx!$1:$1048576,MATCH('2019'!$A37,DataEx!$D:$D,0),MATCH('2019'!G$6,DataEx!$7:$7,0))</f>
        <v>6133054.0599999996</v>
      </c>
      <c r="H37" s="188">
        <f>+INDEX(DataEx!$1:$1048576,MATCH('2019'!$A37,DataEx!$D:$D,0),MATCH('2019'!H$6,DataEx!$7:$7,0))</f>
        <v>0</v>
      </c>
      <c r="I37" s="188">
        <f>+INDEX(DataEx!$1:$1048576,MATCH('2019'!$A37,DataEx!$D:$D,0),MATCH('2019'!I$6,DataEx!$7:$7,0))</f>
        <v>0</v>
      </c>
      <c r="J37" s="188">
        <f>+INDEX(DataEx!$1:$1048576,MATCH('2019'!$A37,DataEx!$D:$D,0),MATCH('2019'!J$6,DataEx!$7:$7,0))</f>
        <v>0</v>
      </c>
      <c r="K37" s="188">
        <f>+INDEX(DataEx!$1:$1048576,MATCH('2019'!$A37,DataEx!$D:$D,0),MATCH('2019'!K$6,DataEx!$7:$7,0))</f>
        <v>0</v>
      </c>
      <c r="L37" s="188">
        <f>+INDEX(DataEx!$1:$1048576,MATCH('2019'!$A37,DataEx!$D:$D,0),MATCH('2019'!L$6,DataEx!$7:$7,0))</f>
        <v>0</v>
      </c>
      <c r="M37" s="188">
        <f>+INDEX(DataEx!$1:$1048576,MATCH('2019'!$A37,DataEx!$D:$D,0),MATCH('2019'!M$6,DataEx!$7:$7,0))</f>
        <v>0</v>
      </c>
      <c r="N37" s="188">
        <f>+INDEX(DataEx!$1:$1048576,MATCH('2019'!$A37,DataEx!$D:$D,0),MATCH('2019'!N$6,DataEx!$7:$7,0))</f>
        <v>0</v>
      </c>
      <c r="O37" s="188">
        <f>+INDEX(DataEx!$1:$1048576,MATCH('2019'!$A37,DataEx!$D:$D,0),MATCH('2019'!O$6,DataEx!$7:$7,0))</f>
        <v>0</v>
      </c>
      <c r="P37" s="188">
        <f>+INDEX(DataEx!$1:$1048576,MATCH('2019'!$A37,DataEx!$D:$D,0),MATCH('2019'!P$6,DataEx!$7:$7,0))</f>
        <v>0</v>
      </c>
      <c r="Q37" s="188">
        <f>+INDEX(DataEx!$1:$1048576,MATCH('2019'!$A37,DataEx!$D:$D,0),MATCH('2019'!Q$6,DataEx!$7:$7,0))</f>
        <v>0</v>
      </c>
      <c r="R37" s="188">
        <f>+INDEX(DataEx!$1:$1048576,MATCH('2019'!$A37,DataEx!$D:$D,0),MATCH('2019'!R$6,DataEx!$7:$7,0))</f>
        <v>0</v>
      </c>
      <c r="S37" s="269">
        <f>+SUM(G37:R37)</f>
        <v>6133054.0599999996</v>
      </c>
      <c r="T37" s="270">
        <f t="shared" si="4"/>
        <v>1.2807614041682328E-3</v>
      </c>
    </row>
    <row r="38" spans="1:22">
      <c r="A38" s="175">
        <v>417</v>
      </c>
      <c r="B38" s="454" t="str">
        <f>+VLOOKUP($A38,Master!$D$27:$G$225,4,FALSE)</f>
        <v>Rent</v>
      </c>
      <c r="C38" s="455"/>
      <c r="D38" s="455"/>
      <c r="E38" s="455"/>
      <c r="F38" s="455"/>
      <c r="G38" s="188">
        <f>+INDEX(DataEx!$1:$1048576,MATCH('2019'!$A38,DataEx!$D:$D,0),MATCH('2019'!G$6,DataEx!$7:$7,0))</f>
        <v>220526.46</v>
      </c>
      <c r="H38" s="188">
        <f>+INDEX(DataEx!$1:$1048576,MATCH('2019'!$A38,DataEx!$D:$D,0),MATCH('2019'!H$6,DataEx!$7:$7,0))</f>
        <v>0</v>
      </c>
      <c r="I38" s="188">
        <f>+INDEX(DataEx!$1:$1048576,MATCH('2019'!$A38,DataEx!$D:$D,0),MATCH('2019'!I$6,DataEx!$7:$7,0))</f>
        <v>0</v>
      </c>
      <c r="J38" s="188">
        <f>+INDEX(DataEx!$1:$1048576,MATCH('2019'!$A38,DataEx!$D:$D,0),MATCH('2019'!J$6,DataEx!$7:$7,0))</f>
        <v>0</v>
      </c>
      <c r="K38" s="188">
        <f>+INDEX(DataEx!$1:$1048576,MATCH('2019'!$A38,DataEx!$D:$D,0),MATCH('2019'!K$6,DataEx!$7:$7,0))</f>
        <v>0</v>
      </c>
      <c r="L38" s="188">
        <f>+INDEX(DataEx!$1:$1048576,MATCH('2019'!$A38,DataEx!$D:$D,0),MATCH('2019'!L$6,DataEx!$7:$7,0))</f>
        <v>0</v>
      </c>
      <c r="M38" s="188">
        <f>+INDEX(DataEx!$1:$1048576,MATCH('2019'!$A38,DataEx!$D:$D,0),MATCH('2019'!M$6,DataEx!$7:$7,0))</f>
        <v>0</v>
      </c>
      <c r="N38" s="188">
        <f>+INDEX(DataEx!$1:$1048576,MATCH('2019'!$A38,DataEx!$D:$D,0),MATCH('2019'!N$6,DataEx!$7:$7,0))</f>
        <v>0</v>
      </c>
      <c r="O38" s="188">
        <f>+INDEX(DataEx!$1:$1048576,MATCH('2019'!$A38,DataEx!$D:$D,0),MATCH('2019'!O$6,DataEx!$7:$7,0))</f>
        <v>0</v>
      </c>
      <c r="P38" s="188">
        <f>+INDEX(DataEx!$1:$1048576,MATCH('2019'!$A38,DataEx!$D:$D,0),MATCH('2019'!P$6,DataEx!$7:$7,0))</f>
        <v>0</v>
      </c>
      <c r="Q38" s="188">
        <f>+INDEX(DataEx!$1:$1048576,MATCH('2019'!$A38,DataEx!$D:$D,0),MATCH('2019'!Q$6,DataEx!$7:$7,0))</f>
        <v>0</v>
      </c>
      <c r="R38" s="188">
        <f>+INDEX(DataEx!$1:$1048576,MATCH('2019'!$A38,DataEx!$D:$D,0),MATCH('2019'!R$6,DataEx!$7:$7,0))</f>
        <v>0</v>
      </c>
      <c r="S38" s="269">
        <f t="shared" si="3"/>
        <v>220526.46</v>
      </c>
      <c r="T38" s="270">
        <f t="shared" si="4"/>
        <v>4.605238691893246E-5</v>
      </c>
    </row>
    <row r="39" spans="1:22">
      <c r="A39" s="175">
        <v>418</v>
      </c>
      <c r="B39" s="454" t="str">
        <f>+VLOOKUP($A39,Master!$D$27:$G$225,4,FALSE)</f>
        <v>Subsidies</v>
      </c>
      <c r="C39" s="455"/>
      <c r="D39" s="455"/>
      <c r="E39" s="455"/>
      <c r="F39" s="455"/>
      <c r="G39" s="188">
        <f>+INDEX(DataEx!$1:$1048576,MATCH('2019'!$A39,DataEx!$D:$D,0),MATCH('2019'!G$6,DataEx!$7:$7,0))</f>
        <v>99006.6</v>
      </c>
      <c r="H39" s="188">
        <f>+INDEX(DataEx!$1:$1048576,MATCH('2019'!$A39,DataEx!$D:$D,0),MATCH('2019'!H$6,DataEx!$7:$7,0))</f>
        <v>0</v>
      </c>
      <c r="I39" s="188">
        <f>+INDEX(DataEx!$1:$1048576,MATCH('2019'!$A39,DataEx!$D:$D,0),MATCH('2019'!I$6,DataEx!$7:$7,0))</f>
        <v>0</v>
      </c>
      <c r="J39" s="188">
        <f>+INDEX(DataEx!$1:$1048576,MATCH('2019'!$A39,DataEx!$D:$D,0),MATCH('2019'!J$6,DataEx!$7:$7,0))</f>
        <v>0</v>
      </c>
      <c r="K39" s="188">
        <f>+INDEX(DataEx!$1:$1048576,MATCH('2019'!$A39,DataEx!$D:$D,0),MATCH('2019'!K$6,DataEx!$7:$7,0))</f>
        <v>0</v>
      </c>
      <c r="L39" s="188">
        <f>+INDEX(DataEx!$1:$1048576,MATCH('2019'!$A39,DataEx!$D:$D,0),MATCH('2019'!L$6,DataEx!$7:$7,0))</f>
        <v>0</v>
      </c>
      <c r="M39" s="188">
        <f>+INDEX(DataEx!$1:$1048576,MATCH('2019'!$A39,DataEx!$D:$D,0),MATCH('2019'!M$6,DataEx!$7:$7,0))</f>
        <v>0</v>
      </c>
      <c r="N39" s="188">
        <f>+INDEX(DataEx!$1:$1048576,MATCH('2019'!$A39,DataEx!$D:$D,0),MATCH('2019'!N$6,DataEx!$7:$7,0))</f>
        <v>0</v>
      </c>
      <c r="O39" s="188">
        <f>+INDEX(DataEx!$1:$1048576,MATCH('2019'!$A39,DataEx!$D:$D,0),MATCH('2019'!O$6,DataEx!$7:$7,0))</f>
        <v>0</v>
      </c>
      <c r="P39" s="188">
        <f>+INDEX(DataEx!$1:$1048576,MATCH('2019'!$A39,DataEx!$D:$D,0),MATCH('2019'!P$6,DataEx!$7:$7,0))</f>
        <v>0</v>
      </c>
      <c r="Q39" s="188">
        <f>+INDEX(DataEx!$1:$1048576,MATCH('2019'!$A39,DataEx!$D:$D,0),MATCH('2019'!Q$6,DataEx!$7:$7,0))</f>
        <v>0</v>
      </c>
      <c r="R39" s="188">
        <f>+INDEX(DataEx!$1:$1048576,MATCH('2019'!$A39,DataEx!$D:$D,0),MATCH('2019'!R$6,DataEx!$7:$7,0))</f>
        <v>0</v>
      </c>
      <c r="S39" s="269">
        <f t="shared" si="3"/>
        <v>99006.6</v>
      </c>
      <c r="T39" s="270">
        <f t="shared" si="4"/>
        <v>2.0675479263250222E-5</v>
      </c>
    </row>
    <row r="40" spans="1:22">
      <c r="A40" s="175">
        <v>419</v>
      </c>
      <c r="B40" s="454" t="str">
        <f>+VLOOKUP($A40,Master!$D$27:$G$225,4,FALSE)</f>
        <v>Other expenditures</v>
      </c>
      <c r="C40" s="455"/>
      <c r="D40" s="455"/>
      <c r="E40" s="455"/>
      <c r="F40" s="455"/>
      <c r="G40" s="188">
        <f>+INDEX(DataEx!$1:$1048576,MATCH('2019'!$A40,DataEx!$D:$D,0),MATCH('2019'!G$6,DataEx!$7:$7,0))</f>
        <v>695586.92</v>
      </c>
      <c r="H40" s="188">
        <f>+INDEX(DataEx!$1:$1048576,MATCH('2019'!$A40,DataEx!$D:$D,0),MATCH('2019'!H$6,DataEx!$7:$7,0))</f>
        <v>0</v>
      </c>
      <c r="I40" s="188">
        <f>+INDEX(DataEx!$1:$1048576,MATCH('2019'!$A40,DataEx!$D:$D,0),MATCH('2019'!I$6,DataEx!$7:$7,0))</f>
        <v>0</v>
      </c>
      <c r="J40" s="188">
        <f>+INDEX(DataEx!$1:$1048576,MATCH('2019'!$A40,DataEx!$D:$D,0),MATCH('2019'!J$6,DataEx!$7:$7,0))</f>
        <v>0</v>
      </c>
      <c r="K40" s="188">
        <f>+INDEX(DataEx!$1:$1048576,MATCH('2019'!$A40,DataEx!$D:$D,0),MATCH('2019'!K$6,DataEx!$7:$7,0))</f>
        <v>0</v>
      </c>
      <c r="L40" s="188">
        <f>+INDEX(DataEx!$1:$1048576,MATCH('2019'!$A40,DataEx!$D:$D,0),MATCH('2019'!L$6,DataEx!$7:$7,0))</f>
        <v>0</v>
      </c>
      <c r="M40" s="188">
        <f>+INDEX(DataEx!$1:$1048576,MATCH('2019'!$A40,DataEx!$D:$D,0),MATCH('2019'!M$6,DataEx!$7:$7,0))</f>
        <v>0</v>
      </c>
      <c r="N40" s="188">
        <f>+INDEX(DataEx!$1:$1048576,MATCH('2019'!$A40,DataEx!$D:$D,0),MATCH('2019'!N$6,DataEx!$7:$7,0))</f>
        <v>0</v>
      </c>
      <c r="O40" s="188">
        <f>+INDEX(DataEx!$1:$1048576,MATCH('2019'!$A40,DataEx!$D:$D,0),MATCH('2019'!O$6,DataEx!$7:$7,0))</f>
        <v>0</v>
      </c>
      <c r="P40" s="188">
        <f>+INDEX(DataEx!$1:$1048576,MATCH('2019'!$A40,DataEx!$D:$D,0),MATCH('2019'!P$6,DataEx!$7:$7,0))</f>
        <v>0</v>
      </c>
      <c r="Q40" s="188">
        <f>+INDEX(DataEx!$1:$1048576,MATCH('2019'!$A40,DataEx!$D:$D,0),MATCH('2019'!Q$6,DataEx!$7:$7,0))</f>
        <v>0</v>
      </c>
      <c r="R40" s="188">
        <f>+INDEX(DataEx!$1:$1048576,MATCH('2019'!$A40,DataEx!$D:$D,0),MATCH('2019'!R$6,DataEx!$7:$7,0))</f>
        <v>0</v>
      </c>
      <c r="S40" s="269">
        <f t="shared" si="3"/>
        <v>695586.92</v>
      </c>
      <c r="T40" s="270">
        <f t="shared" si="4"/>
        <v>1.4525893162928622E-4</v>
      </c>
    </row>
    <row r="41" spans="1:22">
      <c r="A41" s="175">
        <v>440</v>
      </c>
      <c r="B41" s="454" t="str">
        <f>+VLOOKUP($A41,Master!$D$27:$G$225,4,FALSE)</f>
        <v>Current Capital Expenditure</v>
      </c>
      <c r="C41" s="455"/>
      <c r="D41" s="455"/>
      <c r="E41" s="455"/>
      <c r="F41" s="455"/>
      <c r="G41" s="188">
        <f>+INDEX(DataEx!$1:$1048576,MATCH('2019'!$A41,DataEx!$D:$D,0),MATCH('2019'!G$6,DataEx!$7:$7,0))</f>
        <v>888388.89</v>
      </c>
      <c r="H41" s="188">
        <f>+INDEX(DataEx!$1:$1048576,MATCH('2019'!$A41,DataEx!$D:$D,0),MATCH('2019'!H$6,DataEx!$7:$7,0))</f>
        <v>0</v>
      </c>
      <c r="I41" s="188">
        <f>+INDEX(DataEx!$1:$1048576,MATCH('2019'!$A41,DataEx!$D:$D,0),MATCH('2019'!I$6,DataEx!$7:$7,0))</f>
        <v>0</v>
      </c>
      <c r="J41" s="188">
        <f>+INDEX(DataEx!$1:$1048576,MATCH('2019'!$A41,DataEx!$D:$D,0),MATCH('2019'!J$6,DataEx!$7:$7,0))</f>
        <v>0</v>
      </c>
      <c r="K41" s="188">
        <f>+INDEX(DataEx!$1:$1048576,MATCH('2019'!$A41,DataEx!$D:$D,0),MATCH('2019'!K$6,DataEx!$7:$7,0))</f>
        <v>0</v>
      </c>
      <c r="L41" s="188">
        <f>+INDEX(DataEx!$1:$1048576,MATCH('2019'!$A41,DataEx!$D:$D,0),MATCH('2019'!L$6,DataEx!$7:$7,0))</f>
        <v>0</v>
      </c>
      <c r="M41" s="188">
        <f>+INDEX(DataEx!$1:$1048576,MATCH('2019'!$A41,DataEx!$D:$D,0),MATCH('2019'!M$6,DataEx!$7:$7,0))</f>
        <v>0</v>
      </c>
      <c r="N41" s="188">
        <f>+INDEX(DataEx!$1:$1048576,MATCH('2019'!$A41,DataEx!$D:$D,0),MATCH('2019'!N$6,DataEx!$7:$7,0))</f>
        <v>0</v>
      </c>
      <c r="O41" s="188">
        <f>+INDEX(DataEx!$1:$1048576,MATCH('2019'!$A41,DataEx!$D:$D,0),MATCH('2019'!O$6,DataEx!$7:$7,0))</f>
        <v>0</v>
      </c>
      <c r="P41" s="188">
        <f>+INDEX(DataEx!$1:$1048576,MATCH('2019'!$A41,DataEx!$D:$D,0),MATCH('2019'!P$6,DataEx!$7:$7,0))</f>
        <v>0</v>
      </c>
      <c r="Q41" s="188">
        <f>+INDEX(DataEx!$1:$1048576,MATCH('2019'!$A41,DataEx!$D:$D,0),MATCH('2019'!Q$6,DataEx!$7:$7,0))</f>
        <v>0</v>
      </c>
      <c r="R41" s="188">
        <f>+INDEX(DataEx!$1:$1048576,MATCH('2019'!$A41,DataEx!$D:$D,0),MATCH('2019'!R$6,DataEx!$7:$7,0))</f>
        <v>0</v>
      </c>
      <c r="S41" s="269">
        <f t="shared" si="3"/>
        <v>888388.89</v>
      </c>
      <c r="T41" s="270">
        <f t="shared" si="4"/>
        <v>1.8552163262749028E-4</v>
      </c>
    </row>
    <row r="42" spans="1:22">
      <c r="A42" s="175">
        <v>42</v>
      </c>
      <c r="B42" s="470" t="str">
        <f>+VLOOKUP($A42,Master!$D$27:$G$225,4,FALSE)</f>
        <v>Social Security Transfers</v>
      </c>
      <c r="C42" s="471"/>
      <c r="D42" s="471"/>
      <c r="E42" s="471"/>
      <c r="F42" s="471"/>
      <c r="G42" s="218">
        <f>+SUM(G43:G47)</f>
        <v>42563180.95000001</v>
      </c>
      <c r="H42" s="218">
        <f t="shared" ref="H42:R42" si="8">+SUM(H43:H47)</f>
        <v>0</v>
      </c>
      <c r="I42" s="218">
        <f t="shared" si="8"/>
        <v>0</v>
      </c>
      <c r="J42" s="200">
        <f t="shared" si="8"/>
        <v>0</v>
      </c>
      <c r="K42" s="218">
        <f t="shared" si="8"/>
        <v>0</v>
      </c>
      <c r="L42" s="218">
        <f t="shared" si="8"/>
        <v>0</v>
      </c>
      <c r="M42" s="218">
        <f t="shared" si="8"/>
        <v>0</v>
      </c>
      <c r="N42" s="218">
        <f t="shared" si="8"/>
        <v>0</v>
      </c>
      <c r="O42" s="218">
        <f t="shared" si="8"/>
        <v>0</v>
      </c>
      <c r="P42" s="218">
        <f t="shared" si="8"/>
        <v>0</v>
      </c>
      <c r="Q42" s="218">
        <f t="shared" si="8"/>
        <v>0</v>
      </c>
      <c r="R42" s="282">
        <f t="shared" si="8"/>
        <v>0</v>
      </c>
      <c r="S42" s="272">
        <f t="shared" si="3"/>
        <v>42563180.95000001</v>
      </c>
      <c r="T42" s="273">
        <f t="shared" si="4"/>
        <v>8.8884394081777569E-3</v>
      </c>
    </row>
    <row r="43" spans="1:22">
      <c r="A43" s="175">
        <v>421</v>
      </c>
      <c r="B43" s="454" t="str">
        <f>+VLOOKUP($A43,Master!$D$27:$G$225,4,FALSE)</f>
        <v>Social Security</v>
      </c>
      <c r="C43" s="455"/>
      <c r="D43" s="455"/>
      <c r="E43" s="455"/>
      <c r="F43" s="455"/>
      <c r="G43" s="188">
        <f>+INDEX(DataEx!$1:$1048576,MATCH('2019'!$A43,DataEx!$D:$D,0),MATCH('2019'!G$6,DataEx!$7:$7,0))</f>
        <v>5984394.8399999999</v>
      </c>
      <c r="H43" s="188">
        <f>+INDEX(DataEx!$1:$1048576,MATCH('2019'!$A43,DataEx!$D:$D,0),MATCH('2019'!H$6,DataEx!$7:$7,0))</f>
        <v>0</v>
      </c>
      <c r="I43" s="188">
        <f>+INDEX(DataEx!$1:$1048576,MATCH('2019'!$A43,DataEx!$D:$D,0),MATCH('2019'!I$6,DataEx!$7:$7,0))</f>
        <v>0</v>
      </c>
      <c r="J43" s="188">
        <f>+INDEX(DataEx!$1:$1048576,MATCH('2019'!$A43,DataEx!$D:$D,0),MATCH('2019'!J$6,DataEx!$7:$7,0))</f>
        <v>0</v>
      </c>
      <c r="K43" s="188">
        <f>+INDEX(DataEx!$1:$1048576,MATCH('2019'!$A43,DataEx!$D:$D,0),MATCH('2019'!K$6,DataEx!$7:$7,0))</f>
        <v>0</v>
      </c>
      <c r="L43" s="188">
        <f>+INDEX(DataEx!$1:$1048576,MATCH('2019'!$A43,DataEx!$D:$D,0),MATCH('2019'!L$6,DataEx!$7:$7,0))</f>
        <v>0</v>
      </c>
      <c r="M43" s="188">
        <f>+INDEX(DataEx!$1:$1048576,MATCH('2019'!$A43,DataEx!$D:$D,0),MATCH('2019'!M$6,DataEx!$7:$7,0))</f>
        <v>0</v>
      </c>
      <c r="N43" s="188">
        <f>+INDEX(DataEx!$1:$1048576,MATCH('2019'!$A43,DataEx!$D:$D,0),MATCH('2019'!N$6,DataEx!$7:$7,0))</f>
        <v>0</v>
      </c>
      <c r="O43" s="188">
        <f>+INDEX(DataEx!$1:$1048576,MATCH('2019'!$A43,DataEx!$D:$D,0),MATCH('2019'!O$6,DataEx!$7:$7,0))</f>
        <v>0</v>
      </c>
      <c r="P43" s="188">
        <f>+INDEX(DataEx!$1:$1048576,MATCH('2019'!$A43,DataEx!$D:$D,0),MATCH('2019'!P$6,DataEx!$7:$7,0))</f>
        <v>0</v>
      </c>
      <c r="Q43" s="188">
        <f>+INDEX(DataEx!$1:$1048576,MATCH('2019'!$A43,DataEx!$D:$D,0),MATCH('2019'!Q$6,DataEx!$7:$7,0))</f>
        <v>0</v>
      </c>
      <c r="R43" s="188">
        <f>+INDEX(DataEx!$1:$1048576,MATCH('2019'!$A43,DataEx!$D:$D,0),MATCH('2019'!R$6,DataEx!$7:$7,0))</f>
        <v>0</v>
      </c>
      <c r="S43" s="269">
        <f t="shared" si="3"/>
        <v>5984394.8399999999</v>
      </c>
      <c r="T43" s="270">
        <f t="shared" si="4"/>
        <v>1.2497170028818443E-3</v>
      </c>
    </row>
    <row r="44" spans="1:22">
      <c r="A44" s="175">
        <v>422</v>
      </c>
      <c r="B44" s="454" t="str">
        <f>+VLOOKUP($A44,Master!$D$27:$G$225,4,FALSE)</f>
        <v>Funds for redundant labor</v>
      </c>
      <c r="C44" s="455"/>
      <c r="D44" s="455"/>
      <c r="E44" s="455"/>
      <c r="F44" s="455"/>
      <c r="G44" s="188">
        <f>+INDEX(DataEx!$1:$1048576,MATCH('2019'!$A44,DataEx!$D:$D,0),MATCH('2019'!G$6,DataEx!$7:$7,0))</f>
        <v>43800</v>
      </c>
      <c r="H44" s="188">
        <f>+INDEX(DataEx!$1:$1048576,MATCH('2019'!$A44,DataEx!$D:$D,0),MATCH('2019'!H$6,DataEx!$7:$7,0))</f>
        <v>0</v>
      </c>
      <c r="I44" s="188">
        <f>+INDEX(DataEx!$1:$1048576,MATCH('2019'!$A44,DataEx!$D:$D,0),MATCH('2019'!I$6,DataEx!$7:$7,0))</f>
        <v>0</v>
      </c>
      <c r="J44" s="188">
        <f>+INDEX(DataEx!$1:$1048576,MATCH('2019'!$A44,DataEx!$D:$D,0),MATCH('2019'!J$6,DataEx!$7:$7,0))</f>
        <v>0</v>
      </c>
      <c r="K44" s="188">
        <f>+INDEX(DataEx!$1:$1048576,MATCH('2019'!$A44,DataEx!$D:$D,0),MATCH('2019'!K$6,DataEx!$7:$7,0))</f>
        <v>0</v>
      </c>
      <c r="L44" s="188">
        <f>+INDEX(DataEx!$1:$1048576,MATCH('2019'!$A44,DataEx!$D:$D,0),MATCH('2019'!L$6,DataEx!$7:$7,0))</f>
        <v>0</v>
      </c>
      <c r="M44" s="188">
        <f>+INDEX(DataEx!$1:$1048576,MATCH('2019'!$A44,DataEx!$D:$D,0),MATCH('2019'!M$6,DataEx!$7:$7,0))</f>
        <v>0</v>
      </c>
      <c r="N44" s="188">
        <f>+INDEX(DataEx!$1:$1048576,MATCH('2019'!$A44,DataEx!$D:$D,0),MATCH('2019'!N$6,DataEx!$7:$7,0))</f>
        <v>0</v>
      </c>
      <c r="O44" s="188">
        <f>+INDEX(DataEx!$1:$1048576,MATCH('2019'!$A44,DataEx!$D:$D,0),MATCH('2019'!O$6,DataEx!$7:$7,0))</f>
        <v>0</v>
      </c>
      <c r="P44" s="188">
        <f>+INDEX(DataEx!$1:$1048576,MATCH('2019'!$A44,DataEx!$D:$D,0),MATCH('2019'!P$6,DataEx!$7:$7,0))</f>
        <v>0</v>
      </c>
      <c r="Q44" s="188">
        <f>+INDEX(DataEx!$1:$1048576,MATCH('2019'!$A44,DataEx!$D:$D,0),MATCH('2019'!Q$6,DataEx!$7:$7,0))</f>
        <v>0</v>
      </c>
      <c r="R44" s="188">
        <f>+INDEX(DataEx!$1:$1048576,MATCH('2019'!$A44,DataEx!$D:$D,0),MATCH('2019'!R$6,DataEx!$7:$7,0))</f>
        <v>0</v>
      </c>
      <c r="S44" s="269">
        <f t="shared" si="3"/>
        <v>43800</v>
      </c>
      <c r="T44" s="270">
        <f t="shared" si="4"/>
        <v>9.1467234682370634E-6</v>
      </c>
    </row>
    <row r="45" spans="1:22">
      <c r="A45" s="175">
        <v>423</v>
      </c>
      <c r="B45" s="454" t="str">
        <f>+VLOOKUP($A45,Master!$D$27:$G$225,4,FALSE)</f>
        <v>Pension and Disability Insurance</v>
      </c>
      <c r="C45" s="455"/>
      <c r="D45" s="455"/>
      <c r="E45" s="455"/>
      <c r="F45" s="455"/>
      <c r="G45" s="188">
        <f>+INDEX(DataEx!$1:$1048576,MATCH('2019'!$A45,DataEx!$D:$D,0),MATCH('2019'!G$6,DataEx!$7:$7,0))</f>
        <v>34463250.560000002</v>
      </c>
      <c r="H45" s="188">
        <f>+INDEX(DataEx!$1:$1048576,MATCH('2019'!$A45,DataEx!$D:$D,0),MATCH('2019'!H$6,DataEx!$7:$7,0))</f>
        <v>0</v>
      </c>
      <c r="I45" s="188">
        <f>+INDEX(DataEx!$1:$1048576,MATCH('2019'!$A45,DataEx!$D:$D,0),MATCH('2019'!I$6,DataEx!$7:$7,0))</f>
        <v>0</v>
      </c>
      <c r="J45" s="188">
        <f>+INDEX(DataEx!$1:$1048576,MATCH('2019'!$A45,DataEx!$D:$D,0),MATCH('2019'!J$6,DataEx!$7:$7,0))</f>
        <v>0</v>
      </c>
      <c r="K45" s="188">
        <f>+INDEX(DataEx!$1:$1048576,MATCH('2019'!$A45,DataEx!$D:$D,0),MATCH('2019'!K$6,DataEx!$7:$7,0))</f>
        <v>0</v>
      </c>
      <c r="L45" s="188">
        <f>+INDEX(DataEx!$1:$1048576,MATCH('2019'!$A45,DataEx!$D:$D,0),MATCH('2019'!L$6,DataEx!$7:$7,0))</f>
        <v>0</v>
      </c>
      <c r="M45" s="188">
        <f>+INDEX(DataEx!$1:$1048576,MATCH('2019'!$A45,DataEx!$D:$D,0),MATCH('2019'!M$6,DataEx!$7:$7,0))</f>
        <v>0</v>
      </c>
      <c r="N45" s="188">
        <f>+INDEX(DataEx!$1:$1048576,MATCH('2019'!$A45,DataEx!$D:$D,0),MATCH('2019'!N$6,DataEx!$7:$7,0))</f>
        <v>0</v>
      </c>
      <c r="O45" s="188">
        <f>+INDEX(DataEx!$1:$1048576,MATCH('2019'!$A45,DataEx!$D:$D,0),MATCH('2019'!O$6,DataEx!$7:$7,0))</f>
        <v>0</v>
      </c>
      <c r="P45" s="188">
        <f>+INDEX(DataEx!$1:$1048576,MATCH('2019'!$A45,DataEx!$D:$D,0),MATCH('2019'!P$6,DataEx!$7:$7,0))</f>
        <v>0</v>
      </c>
      <c r="Q45" s="188">
        <f>+INDEX(DataEx!$1:$1048576,MATCH('2019'!$A45,DataEx!$D:$D,0),MATCH('2019'!Q$6,DataEx!$7:$7,0))</f>
        <v>0</v>
      </c>
      <c r="R45" s="188">
        <f>+INDEX(DataEx!$1:$1048576,MATCH('2019'!$A45,DataEx!$D:$D,0),MATCH('2019'!R$6,DataEx!$7:$7,0))</f>
        <v>0</v>
      </c>
      <c r="S45" s="269">
        <f t="shared" si="3"/>
        <v>34463250.560000002</v>
      </c>
      <c r="T45" s="270">
        <f t="shared" si="4"/>
        <v>7.1969365910704592E-3</v>
      </c>
    </row>
    <row r="46" spans="1:22">
      <c r="A46" s="175">
        <v>424</v>
      </c>
      <c r="B46" s="454" t="str">
        <f>+VLOOKUP($A46,Master!$D$27:$G$225,4,FALSE)</f>
        <v>Other Health Care Transfers</v>
      </c>
      <c r="C46" s="455"/>
      <c r="D46" s="455"/>
      <c r="E46" s="455"/>
      <c r="F46" s="455"/>
      <c r="G46" s="188">
        <f>+INDEX(DataEx!$1:$1048576,MATCH('2019'!$A46,DataEx!$D:$D,0),MATCH('2019'!G$6,DataEx!$7:$7,0))</f>
        <v>1579079.63</v>
      </c>
      <c r="H46" s="188">
        <f>+INDEX(DataEx!$1:$1048576,MATCH('2019'!$A46,DataEx!$D:$D,0),MATCH('2019'!H$6,DataEx!$7:$7,0))</f>
        <v>0</v>
      </c>
      <c r="I46" s="188">
        <f>+INDEX(DataEx!$1:$1048576,MATCH('2019'!$A46,DataEx!$D:$D,0),MATCH('2019'!I$6,DataEx!$7:$7,0))</f>
        <v>0</v>
      </c>
      <c r="J46" s="188">
        <f>+INDEX(DataEx!$1:$1048576,MATCH('2019'!$A46,DataEx!$D:$D,0),MATCH('2019'!J$6,DataEx!$7:$7,0))</f>
        <v>0</v>
      </c>
      <c r="K46" s="188">
        <f>+INDEX(DataEx!$1:$1048576,MATCH('2019'!$A46,DataEx!$D:$D,0),MATCH('2019'!K$6,DataEx!$7:$7,0))</f>
        <v>0</v>
      </c>
      <c r="L46" s="188">
        <f>+INDEX(DataEx!$1:$1048576,MATCH('2019'!$A46,DataEx!$D:$D,0),MATCH('2019'!L$6,DataEx!$7:$7,0))</f>
        <v>0</v>
      </c>
      <c r="M46" s="188">
        <f>+INDEX(DataEx!$1:$1048576,MATCH('2019'!$A46,DataEx!$D:$D,0),MATCH('2019'!M$6,DataEx!$7:$7,0))</f>
        <v>0</v>
      </c>
      <c r="N46" s="188">
        <f>+INDEX(DataEx!$1:$1048576,MATCH('2019'!$A46,DataEx!$D:$D,0),MATCH('2019'!N$6,DataEx!$7:$7,0))</f>
        <v>0</v>
      </c>
      <c r="O46" s="188">
        <f>+INDEX(DataEx!$1:$1048576,MATCH('2019'!$A46,DataEx!$D:$D,0),MATCH('2019'!O$6,DataEx!$7:$7,0))</f>
        <v>0</v>
      </c>
      <c r="P46" s="188">
        <f>+INDEX(DataEx!$1:$1048576,MATCH('2019'!$A46,DataEx!$D:$D,0),MATCH('2019'!P$6,DataEx!$7:$7,0))</f>
        <v>0</v>
      </c>
      <c r="Q46" s="188">
        <f>+INDEX(DataEx!$1:$1048576,MATCH('2019'!$A46,DataEx!$D:$D,0),MATCH('2019'!Q$6,DataEx!$7:$7,0))</f>
        <v>0</v>
      </c>
      <c r="R46" s="188">
        <f>+INDEX(DataEx!$1:$1048576,MATCH('2019'!$A46,DataEx!$D:$D,0),MATCH('2019'!R$6,DataEx!$7:$7,0))</f>
        <v>0</v>
      </c>
      <c r="S46" s="269">
        <f t="shared" si="3"/>
        <v>1579079.63</v>
      </c>
      <c r="T46" s="270">
        <f t="shared" si="4"/>
        <v>3.2975809840036754E-4</v>
      </c>
    </row>
    <row r="47" spans="1:22">
      <c r="A47" s="175">
        <v>425</v>
      </c>
      <c r="B47" s="503" t="str">
        <f>+VLOOKUP($A47,Master!$D$27:$G$225,4,FALSE)</f>
        <v>Other Health Care Insurance</v>
      </c>
      <c r="C47" s="504"/>
      <c r="D47" s="504"/>
      <c r="E47" s="504"/>
      <c r="F47" s="504"/>
      <c r="G47" s="188">
        <f>+INDEX(DataEx!$1:$1048576,MATCH('2019'!$A47,DataEx!$D:$D,0),MATCH('2019'!G$6,DataEx!$7:$7,0))</f>
        <v>492655.92</v>
      </c>
      <c r="H47" s="188">
        <f>+INDEX(DataEx!$1:$1048576,MATCH('2019'!$A47,DataEx!$D:$D,0),MATCH('2019'!H$6,DataEx!$7:$7,0))</f>
        <v>0</v>
      </c>
      <c r="I47" s="188">
        <f>+INDEX(DataEx!$1:$1048576,MATCH('2019'!$A47,DataEx!$D:$D,0),MATCH('2019'!I$6,DataEx!$7:$7,0))</f>
        <v>0</v>
      </c>
      <c r="J47" s="188">
        <f>+INDEX(DataEx!$1:$1048576,MATCH('2019'!$A47,DataEx!$D:$D,0),MATCH('2019'!J$6,DataEx!$7:$7,0))</f>
        <v>0</v>
      </c>
      <c r="K47" s="188">
        <f>+INDEX(DataEx!$1:$1048576,MATCH('2019'!$A47,DataEx!$D:$D,0),MATCH('2019'!K$6,DataEx!$7:$7,0))</f>
        <v>0</v>
      </c>
      <c r="L47" s="188">
        <f>+INDEX(DataEx!$1:$1048576,MATCH('2019'!$A47,DataEx!$D:$D,0),MATCH('2019'!L$6,DataEx!$7:$7,0))</f>
        <v>0</v>
      </c>
      <c r="M47" s="188">
        <f>+INDEX(DataEx!$1:$1048576,MATCH('2019'!$A47,DataEx!$D:$D,0),MATCH('2019'!M$6,DataEx!$7:$7,0))</f>
        <v>0</v>
      </c>
      <c r="N47" s="188">
        <f>+INDEX(DataEx!$1:$1048576,MATCH('2019'!$A47,DataEx!$D:$D,0),MATCH('2019'!N$6,DataEx!$7:$7,0))</f>
        <v>0</v>
      </c>
      <c r="O47" s="188">
        <f>+INDEX(DataEx!$1:$1048576,MATCH('2019'!$A47,DataEx!$D:$D,0),MATCH('2019'!O$6,DataEx!$7:$7,0))</f>
        <v>0</v>
      </c>
      <c r="P47" s="188">
        <f>+INDEX(DataEx!$1:$1048576,MATCH('2019'!$A47,DataEx!$D:$D,0),MATCH('2019'!P$6,DataEx!$7:$7,0))</f>
        <v>0</v>
      </c>
      <c r="Q47" s="188">
        <f>+INDEX(DataEx!$1:$1048576,MATCH('2019'!$A47,DataEx!$D:$D,0),MATCH('2019'!Q$6,DataEx!$7:$7,0))</f>
        <v>0</v>
      </c>
      <c r="R47" s="188">
        <f>+INDEX(DataEx!$1:$1048576,MATCH('2019'!$A47,DataEx!$D:$D,0),MATCH('2019'!R$6,DataEx!$7:$7,0))</f>
        <v>0</v>
      </c>
      <c r="S47" s="269">
        <f t="shared" si="3"/>
        <v>492655.92</v>
      </c>
      <c r="T47" s="270">
        <f t="shared" si="4"/>
        <v>1.0288099235684751E-4</v>
      </c>
    </row>
    <row r="48" spans="1:22">
      <c r="A48" s="175">
        <v>43</v>
      </c>
      <c r="B48" s="468" t="str">
        <f>+VLOOKUP($A48,Master!$D$27:$G$225,4,FALSE)</f>
        <v xml:space="preserve">Transfers to Institutions, Individuals, NGO and Public Sector </v>
      </c>
      <c r="C48" s="469"/>
      <c r="D48" s="469"/>
      <c r="E48" s="469"/>
      <c r="F48" s="469"/>
      <c r="G48" s="200">
        <f>+INDEX(DataEx!$1:$1048576,MATCH('2019'!$A48,DataEx!$D:$D,0),MATCH('2019'!G$6,DataEx!$7:$7,0))</f>
        <v>15740550.810000001</v>
      </c>
      <c r="H48" s="200">
        <f>+INDEX(DataEx!$1:$1048576,MATCH('2019'!$A48,DataEx!$D:$D,0),MATCH('2019'!H$6,DataEx!$7:$7,0))</f>
        <v>0</v>
      </c>
      <c r="I48" s="200">
        <f>+INDEX(DataEx!$1:$1048576,MATCH('2019'!$A48,DataEx!$D:$D,0),MATCH('2019'!I$6,DataEx!$7:$7,0))</f>
        <v>0</v>
      </c>
      <c r="J48" s="200">
        <f>+INDEX(DataEx!$1:$1048576,MATCH('2019'!$A48,DataEx!$D:$D,0),MATCH('2019'!J$6,DataEx!$7:$7,0))</f>
        <v>0</v>
      </c>
      <c r="K48" s="200">
        <f>+INDEX(DataEx!$1:$1048576,MATCH('2019'!$A48,DataEx!$D:$D,0),MATCH('2019'!K$6,DataEx!$7:$7,0))</f>
        <v>0</v>
      </c>
      <c r="L48" s="200">
        <f>+INDEX(DataEx!$1:$1048576,MATCH('2019'!$A48,DataEx!$D:$D,0),MATCH('2019'!L$6,DataEx!$7:$7,0))</f>
        <v>0</v>
      </c>
      <c r="M48" s="200">
        <f>+INDEX(DataEx!$1:$1048576,MATCH('2019'!$A48,DataEx!$D:$D,0),MATCH('2019'!M$6,DataEx!$7:$7,0))</f>
        <v>0</v>
      </c>
      <c r="N48" s="200">
        <f>+INDEX(DataEx!$1:$1048576,MATCH('2019'!$A48,DataEx!$D:$D,0),MATCH('2019'!N$6,DataEx!$7:$7,0))</f>
        <v>0</v>
      </c>
      <c r="O48" s="200">
        <f>+INDEX(DataEx!$1:$1048576,MATCH('2019'!$A48,DataEx!$D:$D,0),MATCH('2019'!O$6,DataEx!$7:$7,0))</f>
        <v>0</v>
      </c>
      <c r="P48" s="200">
        <f>+INDEX(DataEx!$1:$1048576,MATCH('2019'!$A48,DataEx!$D:$D,0),MATCH('2019'!P$6,DataEx!$7:$7,0))</f>
        <v>0</v>
      </c>
      <c r="Q48" s="200">
        <f>+INDEX(DataEx!$1:$1048576,MATCH('2019'!$A48,DataEx!$D:$D,0),MATCH('2019'!Q$6,DataEx!$7:$7,0))</f>
        <v>0</v>
      </c>
      <c r="R48" s="274">
        <f>+INDEX(DataEx!$1:$1048576,MATCH('2019'!$A48,DataEx!$D:$D,0),MATCH('2019'!R$6,DataEx!$7:$7,0))</f>
        <v>0</v>
      </c>
      <c r="S48" s="272">
        <f t="shared" si="3"/>
        <v>15740550.810000001</v>
      </c>
      <c r="T48" s="273">
        <f t="shared" si="4"/>
        <v>3.2870882533517103E-3</v>
      </c>
    </row>
    <row r="49" spans="1:22">
      <c r="A49" s="175">
        <v>44</v>
      </c>
      <c r="B49" s="468" t="str">
        <f>+VLOOKUP($A49,Master!$D$27:$G$225,4,FALSE)</f>
        <v>Capital Expenditure</v>
      </c>
      <c r="C49" s="469"/>
      <c r="D49" s="469"/>
      <c r="E49" s="469"/>
      <c r="F49" s="469"/>
      <c r="G49" s="200">
        <f>+INDEX(DataEx!$1:$1048576,MATCH('2019'!$A49,DataEx!$D:$D,0),MATCH('2019'!G$6,DataEx!$7:$7,0))</f>
        <v>26660880.449999999</v>
      </c>
      <c r="H49" s="200">
        <f>+INDEX(DataEx!$1:$1048576,MATCH('2019'!$A49,DataEx!$D:$D,0),MATCH('2019'!H$6,DataEx!$7:$7,0))</f>
        <v>0</v>
      </c>
      <c r="I49" s="200">
        <f>+INDEX(DataEx!$1:$1048576,MATCH('2019'!$A49,DataEx!$D:$D,0),MATCH('2019'!I$6,DataEx!$7:$7,0))</f>
        <v>0</v>
      </c>
      <c r="J49" s="200">
        <f>+INDEX(DataEx!$1:$1048576,MATCH('2019'!$A49,DataEx!$D:$D,0),MATCH('2019'!J$6,DataEx!$7:$7,0))</f>
        <v>0</v>
      </c>
      <c r="K49" s="200">
        <f>+INDEX(DataEx!$1:$1048576,MATCH('2019'!$A49,DataEx!$D:$D,0),MATCH('2019'!K$6,DataEx!$7:$7,0))</f>
        <v>0</v>
      </c>
      <c r="L49" s="200">
        <f>+INDEX(DataEx!$1:$1048576,MATCH('2019'!$A49,DataEx!$D:$D,0),MATCH('2019'!L$6,DataEx!$7:$7,0))</f>
        <v>0</v>
      </c>
      <c r="M49" s="200">
        <f>+INDEX(DataEx!$1:$1048576,MATCH('2019'!$A49,DataEx!$D:$D,0),MATCH('2019'!M$6,DataEx!$7:$7,0))</f>
        <v>0</v>
      </c>
      <c r="N49" s="200">
        <f>+INDEX(DataEx!$1:$1048576,MATCH('2019'!$A49,DataEx!$D:$D,0),MATCH('2019'!N$6,DataEx!$7:$7,0))</f>
        <v>0</v>
      </c>
      <c r="O49" s="200">
        <f>+INDEX(DataEx!$1:$1048576,MATCH('2019'!$A49,DataEx!$D:$D,0),MATCH('2019'!O$6,DataEx!$7:$7,0))</f>
        <v>0</v>
      </c>
      <c r="P49" s="200">
        <f>+INDEX(DataEx!$1:$1048576,MATCH('2019'!$A49,DataEx!$D:$D,0),MATCH('2019'!P$6,DataEx!$7:$7,0))</f>
        <v>0</v>
      </c>
      <c r="Q49" s="200">
        <f>+INDEX(DataEx!$1:$1048576,MATCH('2019'!$A49,DataEx!$D:$D,0),MATCH('2019'!Q$6,DataEx!$7:$7,0))</f>
        <v>0</v>
      </c>
      <c r="R49" s="200">
        <f>+INDEX(DataEx!$1:$1048576,MATCH('2019'!$A49,DataEx!$D:$D,0),MATCH('2019'!R$6,DataEx!$7:$7,0))</f>
        <v>0</v>
      </c>
      <c r="S49" s="272">
        <f t="shared" si="3"/>
        <v>26660880.449999999</v>
      </c>
      <c r="T49" s="273">
        <f t="shared" si="4"/>
        <v>5.5675730798145596E-3</v>
      </c>
    </row>
    <row r="50" spans="1:22">
      <c r="A50" s="175">
        <v>451</v>
      </c>
      <c r="B50" s="507" t="str">
        <f>+VLOOKUP($A50,Master!$D$27:$G$225,4,FALSE)</f>
        <v>Credits and Borrowings</v>
      </c>
      <c r="C50" s="508"/>
      <c r="D50" s="508"/>
      <c r="E50" s="508"/>
      <c r="F50" s="508"/>
      <c r="G50" s="188">
        <f>+INDEX(DataEx!$1:$1048576,MATCH('2019'!$A50,DataEx!$D:$D,0),MATCH('2019'!G$6,DataEx!$7:$7,0))</f>
        <v>0</v>
      </c>
      <c r="H50" s="188">
        <f>+INDEX(DataEx!$1:$1048576,MATCH('2019'!$A50,DataEx!$D:$D,0),MATCH('2019'!H$6,DataEx!$7:$7,0))</f>
        <v>0</v>
      </c>
      <c r="I50" s="188">
        <f>+INDEX(DataEx!$1:$1048576,MATCH('2019'!$A50,DataEx!$D:$D,0),MATCH('2019'!I$6,DataEx!$7:$7,0))</f>
        <v>0</v>
      </c>
      <c r="J50" s="236">
        <f>+INDEX(DataEx!$1:$1048576,MATCH('2019'!$A50,DataEx!$D:$D,0),MATCH('2019'!J$6,DataEx!$7:$7,0))</f>
        <v>0</v>
      </c>
      <c r="K50" s="188">
        <f>+INDEX(DataEx!$1:$1048576,MATCH('2019'!$A50,DataEx!$D:$D,0),MATCH('2019'!K$6,DataEx!$7:$7,0))</f>
        <v>0</v>
      </c>
      <c r="L50" s="188">
        <f>+INDEX(DataEx!$1:$1048576,MATCH('2019'!$A50,DataEx!$D:$D,0),MATCH('2019'!L$6,DataEx!$7:$7,0))</f>
        <v>0</v>
      </c>
      <c r="M50" s="188">
        <f>+INDEX(DataEx!$1:$1048576,MATCH('2019'!$A50,DataEx!$D:$D,0),MATCH('2019'!M$6,DataEx!$7:$7,0))</f>
        <v>0</v>
      </c>
      <c r="N50" s="188">
        <f>+INDEX(DataEx!$1:$1048576,MATCH('2019'!$A50,DataEx!$D:$D,0),MATCH('2019'!N$6,DataEx!$7:$7,0))</f>
        <v>0</v>
      </c>
      <c r="O50" s="188">
        <f>+INDEX(DataEx!$1:$1048576,MATCH('2019'!$A50,DataEx!$D:$D,0),MATCH('2019'!O$6,DataEx!$7:$7,0))</f>
        <v>0</v>
      </c>
      <c r="P50" s="188">
        <f>+INDEX(DataEx!$1:$1048576,MATCH('2019'!$A50,DataEx!$D:$D,0),MATCH('2019'!P$6,DataEx!$7:$7,0))</f>
        <v>0</v>
      </c>
      <c r="Q50" s="188">
        <f>+INDEX(DataEx!$1:$1048576,MATCH('2019'!$A50,DataEx!$D:$D,0),MATCH('2019'!Q$6,DataEx!$7:$7,0))</f>
        <v>0</v>
      </c>
      <c r="R50" s="188">
        <f>+INDEX(DataEx!$1:$1048576,MATCH('2019'!$A50,DataEx!$D:$D,0),MATCH('2019'!R$6,DataEx!$7:$7,0))</f>
        <v>0</v>
      </c>
      <c r="S50" s="269">
        <f t="shared" si="3"/>
        <v>0</v>
      </c>
      <c r="T50" s="270">
        <f t="shared" si="4"/>
        <v>0</v>
      </c>
    </row>
    <row r="51" spans="1:22">
      <c r="A51" s="175">
        <v>47</v>
      </c>
      <c r="B51" s="472" t="str">
        <f>+VLOOKUP($A51,Master!$D$27:$G$225,4,FALSE)</f>
        <v>Reserves</v>
      </c>
      <c r="C51" s="473"/>
      <c r="D51" s="473"/>
      <c r="E51" s="473"/>
      <c r="F51" s="473"/>
      <c r="G51" s="188">
        <f>+INDEX(DataEx!$1:$1048576,MATCH('2019'!$A51,DataEx!$D:$D,0),MATCH('2019'!G$6,DataEx!$7:$7,0))</f>
        <v>0</v>
      </c>
      <c r="H51" s="188">
        <f>+INDEX(DataEx!$1:$1048576,MATCH('2019'!$A51,DataEx!$D:$D,0),MATCH('2019'!H$6,DataEx!$7:$7,0))</f>
        <v>0</v>
      </c>
      <c r="I51" s="188">
        <f>+INDEX(DataEx!$1:$1048576,MATCH('2019'!$A51,DataEx!$D:$D,0),MATCH('2019'!I$6,DataEx!$7:$7,0))</f>
        <v>0</v>
      </c>
      <c r="J51" s="236">
        <f>+INDEX(DataEx!$1:$1048576,MATCH('2019'!$A51,DataEx!$D:$D,0),MATCH('2019'!J$6,DataEx!$7:$7,0))</f>
        <v>0</v>
      </c>
      <c r="K51" s="188">
        <f>+INDEX(DataEx!$1:$1048576,MATCH('2019'!$A51,DataEx!$D:$D,0),MATCH('2019'!K$6,DataEx!$7:$7,0))</f>
        <v>0</v>
      </c>
      <c r="L51" s="188">
        <f>+INDEX(DataEx!$1:$1048576,MATCH('2019'!$A51,DataEx!$D:$D,0),MATCH('2019'!L$6,DataEx!$7:$7,0))</f>
        <v>0</v>
      </c>
      <c r="M51" s="188">
        <f>+INDEX(DataEx!$1:$1048576,MATCH('2019'!$A51,DataEx!$D:$D,0),MATCH('2019'!M$6,DataEx!$7:$7,0))</f>
        <v>0</v>
      </c>
      <c r="N51" s="188">
        <f>+INDEX(DataEx!$1:$1048576,MATCH('2019'!$A51,DataEx!$D:$D,0),MATCH('2019'!N$6,DataEx!$7:$7,0))</f>
        <v>0</v>
      </c>
      <c r="O51" s="188">
        <f>+INDEX(DataEx!$1:$1048576,MATCH('2019'!$A51,DataEx!$D:$D,0),MATCH('2019'!O$6,DataEx!$7:$7,0))</f>
        <v>0</v>
      </c>
      <c r="P51" s="188">
        <f>+INDEX(DataEx!$1:$1048576,MATCH('2019'!$A51,DataEx!$D:$D,0),MATCH('2019'!P$6,DataEx!$7:$7,0))</f>
        <v>0</v>
      </c>
      <c r="Q51" s="188">
        <f>+INDEX(DataEx!$1:$1048576,MATCH('2019'!$A51,DataEx!$D:$D,0),MATCH('2019'!Q$6,DataEx!$7:$7,0))</f>
        <v>0</v>
      </c>
      <c r="R51" s="188">
        <f>+INDEX(DataEx!$1:$1048576,MATCH('2019'!$A51,DataEx!$D:$D,0),MATCH('2019'!R$6,DataEx!$7:$7,0))</f>
        <v>0</v>
      </c>
      <c r="S51" s="269">
        <f t="shared" si="3"/>
        <v>0</v>
      </c>
      <c r="T51" s="270">
        <f t="shared" si="4"/>
        <v>0</v>
      </c>
    </row>
    <row r="52" spans="1:22" ht="13.5" thickBot="1">
      <c r="A52" s="175">
        <v>462</v>
      </c>
      <c r="B52" s="474" t="str">
        <f>+VLOOKUP($A52,Master!$D$27:$G$225,4,FALSE)</f>
        <v>Repayment of Guarantees</v>
      </c>
      <c r="C52" s="475"/>
      <c r="D52" s="475"/>
      <c r="E52" s="475"/>
      <c r="F52" s="475"/>
      <c r="G52" s="224">
        <f>+INDEX(DataEx!$1:$1048576,MATCH('2019'!$A52,DataEx!$D:$D,0),MATCH('2019'!G$6,DataEx!$7:$7,0))</f>
        <v>2253720.0299999998</v>
      </c>
      <c r="H52" s="224">
        <f>+INDEX(DataEx!$1:$1048576,MATCH('2019'!$A52,DataEx!$D:$D,0),MATCH('2019'!H$6,DataEx!$7:$7,0))</f>
        <v>0</v>
      </c>
      <c r="I52" s="224">
        <f>+INDEX(DataEx!$1:$1048576,MATCH('2019'!$A52,DataEx!$D:$D,0),MATCH('2019'!I$6,DataEx!$7:$7,0))</f>
        <v>0</v>
      </c>
      <c r="J52" s="224">
        <f>+INDEX(DataEx!$1:$1048576,MATCH('2019'!$A52,DataEx!$D:$D,0),MATCH('2019'!J$6,DataEx!$7:$7,0))</f>
        <v>0</v>
      </c>
      <c r="K52" s="224">
        <f>+INDEX(DataEx!$1:$1048576,MATCH('2019'!$A52,DataEx!$D:$D,0),MATCH('2019'!K$6,DataEx!$7:$7,0))</f>
        <v>0</v>
      </c>
      <c r="L52" s="224">
        <f>+INDEX(DataEx!$1:$1048576,MATCH('2019'!$A52,DataEx!$D:$D,0),MATCH('2019'!L$6,DataEx!$7:$7,0))</f>
        <v>0</v>
      </c>
      <c r="M52" s="224">
        <f>+INDEX(DataEx!$1:$1048576,MATCH('2019'!$A52,DataEx!$D:$D,0),MATCH('2019'!M$6,DataEx!$7:$7,0))</f>
        <v>0</v>
      </c>
      <c r="N52" s="224">
        <f>+INDEX(DataEx!$1:$1048576,MATCH('2019'!$A52,DataEx!$D:$D,0),MATCH('2019'!N$6,DataEx!$7:$7,0))</f>
        <v>0</v>
      </c>
      <c r="O52" s="224">
        <f>+INDEX(DataEx!$1:$1048576,MATCH('2019'!$A52,DataEx!$D:$D,0),MATCH('2019'!O$6,DataEx!$7:$7,0))</f>
        <v>0</v>
      </c>
      <c r="P52" s="224">
        <f>+INDEX(DataEx!$1:$1048576,MATCH('2019'!$A52,DataEx!$D:$D,0),MATCH('2019'!P$6,DataEx!$7:$7,0))</f>
        <v>0</v>
      </c>
      <c r="Q52" s="224">
        <f>+INDEX(DataEx!$1:$1048576,MATCH('2019'!$A52,DataEx!$D:$D,0),MATCH('2019'!Q$6,DataEx!$7:$7,0))</f>
        <v>0</v>
      </c>
      <c r="R52" s="224">
        <f>+INDEX(DataEx!$1:$1048576,MATCH('2019'!$A52,DataEx!$D:$D,0),MATCH('2019'!R$6,DataEx!$7:$7,0))</f>
        <v>0</v>
      </c>
      <c r="S52" s="269">
        <f t="shared" si="3"/>
        <v>2253720.0299999998</v>
      </c>
      <c r="T52" s="284">
        <f t="shared" si="4"/>
        <v>4.7064278285929075E-4</v>
      </c>
      <c r="U52" s="366"/>
    </row>
    <row r="53" spans="1:22" ht="13.5" thickBot="1">
      <c r="A53" s="169">
        <v>4630</v>
      </c>
      <c r="B53" s="509" t="str">
        <f>+VLOOKUP($A53,Master!$D$27:$G$225,4,TRUE)</f>
        <v>Repayments of Arrears</v>
      </c>
      <c r="C53" s="510"/>
      <c r="D53" s="510"/>
      <c r="E53" s="510"/>
      <c r="F53" s="510"/>
      <c r="G53" s="224">
        <f>+INDEX(DataEx!$1:$1048576,MATCH('2019'!$A53,DataEx!$D:$D,0),MATCH('2019'!G$6,DataEx!$7:$7,0))</f>
        <v>1059683.97</v>
      </c>
      <c r="H53" s="224">
        <f>+INDEX(DataEx!$1:$1048576,MATCH('2019'!$A53,DataEx!$D:$D,0),MATCH('2019'!H$6,DataEx!$7:$7,0))</f>
        <v>0</v>
      </c>
      <c r="I53" s="224">
        <f>+INDEX(DataEx!$1:$1048576,MATCH('2019'!$A53,DataEx!$D:$D,0),MATCH('2019'!I$6,DataEx!$7:$7,0))</f>
        <v>0</v>
      </c>
      <c r="J53" s="224">
        <f>+INDEX(DataEx!$1:$1048576,MATCH('2019'!$A53,DataEx!$D:$D,0),MATCH('2019'!J$6,DataEx!$7:$7,0))</f>
        <v>0</v>
      </c>
      <c r="K53" s="224">
        <f>+INDEX(DataEx!$1:$1048576,MATCH('2019'!$A53,DataEx!$D:$D,0),MATCH('2019'!K$6,DataEx!$7:$7,0))</f>
        <v>0</v>
      </c>
      <c r="L53" s="224">
        <f>+INDEX(DataEx!$1:$1048576,MATCH('2019'!$A53,DataEx!$D:$D,0),MATCH('2019'!L$6,DataEx!$7:$7,0))</f>
        <v>0</v>
      </c>
      <c r="M53" s="224">
        <f>+INDEX(DataEx!$1:$1048576,MATCH('2019'!$A53,DataEx!$D:$D,0),MATCH('2019'!M$6,DataEx!$7:$7,0))</f>
        <v>0</v>
      </c>
      <c r="N53" s="224">
        <f>+INDEX(DataEx!$1:$1048576,MATCH('2019'!$A53,DataEx!$D:$D,0),MATCH('2019'!N$6,DataEx!$7:$7,0))</f>
        <v>0</v>
      </c>
      <c r="O53" s="224">
        <f>+INDEX(DataEx!$1:$1048576,MATCH('2019'!$A53,DataEx!$D:$D,0),MATCH('2019'!O$6,DataEx!$7:$7,0))</f>
        <v>0</v>
      </c>
      <c r="P53" s="224">
        <f>+INDEX(DataEx!$1:$1048576,MATCH('2019'!$A53,DataEx!$D:$D,0),MATCH('2019'!P$6,DataEx!$7:$7,0))</f>
        <v>0</v>
      </c>
      <c r="Q53" s="224">
        <f>+INDEX(DataEx!$1:$1048576,MATCH('2019'!$A53,DataEx!$D:$D,0),MATCH('2019'!Q$6,DataEx!$7:$7,0))</f>
        <v>0</v>
      </c>
      <c r="R53" s="224">
        <f>+INDEX(DataEx!$1:$1048576,MATCH('2019'!$A53,DataEx!$D:$D,0),MATCH('2019'!R$6,DataEx!$7:$7,0))</f>
        <v>0</v>
      </c>
      <c r="S53" s="433">
        <f>+SUM(G53:R53)</f>
        <v>1059683.97</v>
      </c>
      <c r="T53" s="284">
        <f>+S53/$T$7</f>
        <v>2.2129306477884978E-4</v>
      </c>
    </row>
    <row r="54" spans="1:22" ht="13.5" thickBot="1">
      <c r="A54" s="71">
        <v>1005</v>
      </c>
      <c r="B54" s="511" t="str">
        <f>+VLOOKUP($A54,Master!$D$27:$G$227,4,FALSE)</f>
        <v>Net increase of liabilities</v>
      </c>
      <c r="C54" s="512"/>
      <c r="D54" s="512"/>
      <c r="E54" s="512"/>
      <c r="F54" s="512"/>
      <c r="G54" s="99">
        <f>+INDEX(DataEx!$1:$1048576,MATCH('2019'!$A54,DataEx!$D:$D,0),MATCH('2019'!G$6,DataEx!$7:$7,0))</f>
        <v>0</v>
      </c>
      <c r="H54" s="99">
        <f>+INDEX(DataEx!$1:$1048576,MATCH('2019'!$A54,DataEx!$D:$D,0),MATCH('2019'!H$6,DataEx!$7:$7,0))</f>
        <v>0</v>
      </c>
      <c r="I54" s="99">
        <f>+INDEX(DataEx!$1:$1048576,MATCH('2019'!$A54,DataEx!$D:$D,0),MATCH('2019'!I$6,DataEx!$7:$7,0))</f>
        <v>0</v>
      </c>
      <c r="J54" s="236">
        <f>+INDEX(DataEx!$1:$1048576,MATCH('2019'!$A54,DataEx!$D:$D,0),MATCH('2019'!J$6,DataEx!$7:$7,0))</f>
        <v>0</v>
      </c>
      <c r="K54" s="99">
        <f>+INDEX(DataEx!$1:$1048576,MATCH('2019'!$A54,DataEx!$D:$D,0),MATCH('2019'!K$6,DataEx!$7:$7,0))</f>
        <v>0</v>
      </c>
      <c r="L54" s="99">
        <f>+INDEX(DataEx!$1:$1048576,MATCH('2019'!$A54,DataEx!$D:$D,0),MATCH('2019'!L$6,DataEx!$7:$7,0))</f>
        <v>0</v>
      </c>
      <c r="M54" s="99">
        <f>+INDEX(DataEx!$1:$1048576,MATCH('2019'!$A54,DataEx!$D:$D,0),MATCH('2019'!M$6,DataEx!$7:$7,0))</f>
        <v>0</v>
      </c>
      <c r="N54" s="99">
        <f>+INDEX(DataEx!$1:$1048576,MATCH('2019'!$A54,DataEx!$D:$D,0),MATCH('2019'!N$6,DataEx!$7:$7,0))</f>
        <v>0</v>
      </c>
      <c r="O54" s="99">
        <f>+INDEX(DataEx!$1:$1048576,MATCH('2019'!$A54,DataEx!$D:$D,0),MATCH('2019'!O$6,DataEx!$7:$7,0))</f>
        <v>0</v>
      </c>
      <c r="P54" s="99">
        <f>+INDEX(DataEx!$1:$1048576,MATCH('2019'!$A54,DataEx!$D:$D,0),MATCH('2019'!P$6,DataEx!$7:$7,0))</f>
        <v>0</v>
      </c>
      <c r="Q54" s="99">
        <f>+INDEX(DataEx!$1:$1048576,MATCH('2019'!$A54,DataEx!$D:$D,0),MATCH('2019'!Q$6,DataEx!$7:$7,0))</f>
        <v>0</v>
      </c>
      <c r="R54" s="99">
        <f>+INDEX(DataEx!$1:$1048576,MATCH('2019'!$A54,DataEx!$D:$D,0),MATCH('2019'!R$6,DataEx!$7:$7,0))</f>
        <v>0</v>
      </c>
      <c r="S54" s="135">
        <f>+SUM(G54:R54)</f>
        <v>0</v>
      </c>
      <c r="T54" s="136">
        <f>+S54/$T$7</f>
        <v>0</v>
      </c>
    </row>
    <row r="55" spans="1:22" ht="13.5" thickBot="1">
      <c r="A55" s="169">
        <v>1000</v>
      </c>
      <c r="B55" s="476" t="str">
        <f>+VLOOKUP($A55,Master!$D$27:$G$225,4,FALSE)</f>
        <v>Surplus / deficit</v>
      </c>
      <c r="C55" s="477"/>
      <c r="D55" s="477"/>
      <c r="E55" s="477"/>
      <c r="F55" s="477"/>
      <c r="G55" s="176">
        <f t="shared" ref="G55:R55" si="9">+G10-G29</f>
        <v>-32274469.840000004</v>
      </c>
      <c r="H55" s="176">
        <f t="shared" si="9"/>
        <v>0</v>
      </c>
      <c r="I55" s="176">
        <f t="shared" si="9"/>
        <v>0</v>
      </c>
      <c r="J55" s="176">
        <f t="shared" si="9"/>
        <v>0</v>
      </c>
      <c r="K55" s="176">
        <f t="shared" si="9"/>
        <v>0</v>
      </c>
      <c r="L55" s="176">
        <f t="shared" si="9"/>
        <v>0</v>
      </c>
      <c r="M55" s="176">
        <f t="shared" si="9"/>
        <v>0</v>
      </c>
      <c r="N55" s="176">
        <f t="shared" si="9"/>
        <v>0</v>
      </c>
      <c r="O55" s="176">
        <f t="shared" si="9"/>
        <v>0</v>
      </c>
      <c r="P55" s="176">
        <f t="shared" si="9"/>
        <v>0</v>
      </c>
      <c r="Q55" s="176">
        <f t="shared" si="9"/>
        <v>0</v>
      </c>
      <c r="R55" s="176">
        <f t="shared" si="9"/>
        <v>0</v>
      </c>
      <c r="S55" s="285">
        <f t="shared" si="3"/>
        <v>-32274469.840000004</v>
      </c>
      <c r="T55" s="286">
        <f t="shared" si="4"/>
        <v>-6.7398550390510804E-3</v>
      </c>
    </row>
    <row r="56" spans="1:22" ht="13.5" thickBot="1">
      <c r="A56" s="169">
        <v>1001</v>
      </c>
      <c r="B56" s="478" t="str">
        <f>+VLOOKUP($A56,Master!$D$27:$G$225,4,FALSE)</f>
        <v>Primary balance</v>
      </c>
      <c r="C56" s="479"/>
      <c r="D56" s="479"/>
      <c r="E56" s="479"/>
      <c r="F56" s="479"/>
      <c r="G56" s="230">
        <f>+G55+G37</f>
        <v>-26141415.780000005</v>
      </c>
      <c r="H56" s="230">
        <f t="shared" ref="H56:R56" si="10">+H55+H37</f>
        <v>0</v>
      </c>
      <c r="I56" s="230">
        <f t="shared" si="10"/>
        <v>0</v>
      </c>
      <c r="J56" s="230">
        <f t="shared" si="10"/>
        <v>0</v>
      </c>
      <c r="K56" s="230">
        <f t="shared" si="10"/>
        <v>0</v>
      </c>
      <c r="L56" s="230">
        <f t="shared" si="10"/>
        <v>0</v>
      </c>
      <c r="M56" s="230">
        <f t="shared" si="10"/>
        <v>0</v>
      </c>
      <c r="N56" s="230">
        <f t="shared" si="10"/>
        <v>0</v>
      </c>
      <c r="O56" s="230">
        <f t="shared" si="10"/>
        <v>0</v>
      </c>
      <c r="P56" s="230">
        <f t="shared" si="10"/>
        <v>0</v>
      </c>
      <c r="Q56" s="230">
        <f t="shared" si="10"/>
        <v>0</v>
      </c>
      <c r="R56" s="230">
        <f t="shared" si="10"/>
        <v>0</v>
      </c>
      <c r="S56" s="285">
        <f t="shared" si="3"/>
        <v>-26141415.780000005</v>
      </c>
      <c r="T56" s="286">
        <f t="shared" si="4"/>
        <v>-5.4590936348828476E-3</v>
      </c>
    </row>
    <row r="57" spans="1:22">
      <c r="A57" s="169">
        <v>46</v>
      </c>
      <c r="B57" s="505" t="str">
        <f>+VLOOKUP($A57,Master!$D$27:$G$225,4,FALSE)</f>
        <v>Repayment of Debt</v>
      </c>
      <c r="C57" s="506"/>
      <c r="D57" s="506"/>
      <c r="E57" s="506"/>
      <c r="F57" s="506"/>
      <c r="G57" s="218">
        <f t="shared" ref="G57:R57" si="11">+SUM(G58:G59)</f>
        <v>1518367.4000000001</v>
      </c>
      <c r="H57" s="218">
        <f t="shared" si="11"/>
        <v>0</v>
      </c>
      <c r="I57" s="218">
        <f t="shared" si="11"/>
        <v>0</v>
      </c>
      <c r="J57" s="200">
        <f t="shared" si="11"/>
        <v>0</v>
      </c>
      <c r="K57" s="218">
        <f t="shared" si="11"/>
        <v>0</v>
      </c>
      <c r="L57" s="218">
        <f t="shared" si="11"/>
        <v>0</v>
      </c>
      <c r="M57" s="218">
        <f t="shared" si="11"/>
        <v>0</v>
      </c>
      <c r="N57" s="218">
        <f t="shared" si="11"/>
        <v>0</v>
      </c>
      <c r="O57" s="218">
        <f t="shared" si="11"/>
        <v>0</v>
      </c>
      <c r="P57" s="218">
        <f t="shared" si="11"/>
        <v>0</v>
      </c>
      <c r="Q57" s="218">
        <f t="shared" si="11"/>
        <v>0</v>
      </c>
      <c r="R57" s="218">
        <f t="shared" si="11"/>
        <v>0</v>
      </c>
      <c r="S57" s="287">
        <f t="shared" si="3"/>
        <v>1518367.4000000001</v>
      </c>
      <c r="T57" s="288">
        <f t="shared" si="4"/>
        <v>3.1707960573027611E-4</v>
      </c>
      <c r="V57" s="383"/>
    </row>
    <row r="58" spans="1:22">
      <c r="A58" s="169">
        <v>4611</v>
      </c>
      <c r="B58" s="496" t="str">
        <f>+VLOOKUP($A58,Master!$D$27:$G$225,4,FALSE)</f>
        <v>Repayment of Domestic Debt</v>
      </c>
      <c r="C58" s="497"/>
      <c r="D58" s="497"/>
      <c r="E58" s="497"/>
      <c r="F58" s="497"/>
      <c r="G58" s="236">
        <f>+INDEX(DataEx!$1:$1048576,MATCH('2019'!$A58,DataEx!$D:$D,0),MATCH('2019'!G$6,DataEx!$7:$7,0))</f>
        <v>84948.58</v>
      </c>
      <c r="H58" s="236">
        <f>+INDEX(DataEx!$1:$1048576,MATCH('2019'!$A58,DataEx!$D:$D,0),MATCH('2019'!H$6,DataEx!$7:$7,0))</f>
        <v>0</v>
      </c>
      <c r="I58" s="236">
        <f>+INDEX(DataEx!$1:$1048576,MATCH('2019'!$A58,DataEx!$D:$D,0),MATCH('2019'!I$6,DataEx!$7:$7,0))</f>
        <v>0</v>
      </c>
      <c r="J58" s="236">
        <f>+INDEX(DataEx!$1:$1048576,MATCH('2019'!$A58,DataEx!$D:$D,0),MATCH('2019'!J$6,DataEx!$7:$7,0))</f>
        <v>0</v>
      </c>
      <c r="K58" s="236">
        <f>+INDEX(DataEx!$1:$1048576,MATCH('2019'!$A58,DataEx!$D:$D,0),MATCH('2019'!K$6,DataEx!$7:$7,0))</f>
        <v>0</v>
      </c>
      <c r="L58" s="236">
        <f>+INDEX(DataEx!$1:$1048576,MATCH('2019'!$A58,DataEx!$D:$D,0),MATCH('2019'!L$6,DataEx!$7:$7,0))</f>
        <v>0</v>
      </c>
      <c r="M58" s="236">
        <f>+INDEX(DataEx!$1:$1048576,MATCH('2019'!$A58,DataEx!$D:$D,0),MATCH('2019'!M$6,DataEx!$7:$7,0))</f>
        <v>0</v>
      </c>
      <c r="N58" s="236">
        <f>+INDEX(DataEx!$1:$1048576,MATCH('2019'!$A58,DataEx!$D:$D,0),MATCH('2019'!N$6,DataEx!$7:$7,0))</f>
        <v>0</v>
      </c>
      <c r="O58" s="236">
        <f>+INDEX(DataEx!$1:$1048576,MATCH('2019'!$A58,DataEx!$D:$D,0),MATCH('2019'!O$6,DataEx!$7:$7,0))</f>
        <v>0</v>
      </c>
      <c r="P58" s="236">
        <f>+INDEX(DataEx!$1:$1048576,MATCH('2019'!$A58,DataEx!$D:$D,0),MATCH('2019'!P$6,DataEx!$7:$7,0))</f>
        <v>0</v>
      </c>
      <c r="Q58" s="236">
        <f>+INDEX(DataEx!$1:$1048576,MATCH('2019'!$A58,DataEx!$D:$D,0),MATCH('2019'!Q$6,DataEx!$7:$7,0))</f>
        <v>0</v>
      </c>
      <c r="R58" s="236">
        <f>+INDEX(DataEx!$1:$1048576,MATCH('2019'!$A58,DataEx!$D:$D,0),MATCH('2019'!R$6,DataEx!$7:$7,0))</f>
        <v>0</v>
      </c>
      <c r="S58" s="289">
        <f t="shared" si="3"/>
        <v>84948.58</v>
      </c>
      <c r="T58" s="290">
        <f t="shared" si="4"/>
        <v>1.7739752746105334E-5</v>
      </c>
    </row>
    <row r="59" spans="1:22" ht="13.5" thickBot="1">
      <c r="A59" s="169">
        <v>4612</v>
      </c>
      <c r="B59" s="472" t="str">
        <f>+VLOOKUP($A59,Master!$D$27:$G$225,4,FALSE)</f>
        <v>Repayment of Foreign Debt</v>
      </c>
      <c r="C59" s="473"/>
      <c r="D59" s="473"/>
      <c r="E59" s="473"/>
      <c r="F59" s="473"/>
      <c r="G59" s="236">
        <f>+INDEX(DataEx!$1:$1048576,MATCH('2019'!$A59,DataEx!$D:$D,0),MATCH('2019'!G$6,DataEx!$7:$7,0))</f>
        <v>1433418.82</v>
      </c>
      <c r="H59" s="236">
        <f>+INDEX(DataEx!$1:$1048576,MATCH('2019'!$A59,DataEx!$D:$D,0),MATCH('2019'!H$6,DataEx!$7:$7,0))</f>
        <v>0</v>
      </c>
      <c r="I59" s="236">
        <f>+INDEX(DataEx!$1:$1048576,MATCH('2019'!$A59,DataEx!$D:$D,0),MATCH('2019'!I$6,DataEx!$7:$7,0))</f>
        <v>0</v>
      </c>
      <c r="J59" s="236">
        <f>+INDEX(DataEx!$1:$1048576,MATCH('2019'!$A59,DataEx!$D:$D,0),MATCH('2019'!J$6,DataEx!$7:$7,0))</f>
        <v>0</v>
      </c>
      <c r="K59" s="236">
        <f>+INDEX(DataEx!$1:$1048576,MATCH('2019'!$A59,DataEx!$D:$D,0),MATCH('2019'!K$6,DataEx!$7:$7,0))</f>
        <v>0</v>
      </c>
      <c r="L59" s="236">
        <f>+INDEX(DataEx!$1:$1048576,MATCH('2019'!$A59,DataEx!$D:$D,0),MATCH('2019'!L$6,DataEx!$7:$7,0))</f>
        <v>0</v>
      </c>
      <c r="M59" s="236">
        <f>+INDEX(DataEx!$1:$1048576,MATCH('2019'!$A59,DataEx!$D:$D,0),MATCH('2019'!M$6,DataEx!$7:$7,0))</f>
        <v>0</v>
      </c>
      <c r="N59" s="236">
        <f>+INDEX(DataEx!$1:$1048576,MATCH('2019'!$A59,DataEx!$D:$D,0),MATCH('2019'!N$6,DataEx!$7:$7,0))</f>
        <v>0</v>
      </c>
      <c r="O59" s="236">
        <f>+INDEX(DataEx!$1:$1048576,MATCH('2019'!$A59,DataEx!$D:$D,0),MATCH('2019'!O$6,DataEx!$7:$7,0))</f>
        <v>0</v>
      </c>
      <c r="P59" s="236">
        <f>+INDEX(DataEx!$1:$1048576,MATCH('2019'!$A59,DataEx!$D:$D,0),MATCH('2019'!P$6,DataEx!$7:$7,0))</f>
        <v>0</v>
      </c>
      <c r="Q59" s="236">
        <f>+INDEX(DataEx!$1:$1048576,MATCH('2019'!$A59,DataEx!$D:$D,0),MATCH('2019'!Q$6,DataEx!$7:$7,0))</f>
        <v>0</v>
      </c>
      <c r="R59" s="236">
        <f>+INDEX(DataEx!$1:$1048576,MATCH('2019'!$A59,DataEx!$D:$D,0),MATCH('2019'!R$6,DataEx!$7:$7,0))</f>
        <v>0</v>
      </c>
      <c r="S59" s="289">
        <f t="shared" si="3"/>
        <v>1433418.82</v>
      </c>
      <c r="T59" s="290">
        <f t="shared" si="4"/>
        <v>2.9933985298417074E-4</v>
      </c>
      <c r="V59" s="395"/>
    </row>
    <row r="60" spans="1:22" ht="13.5" thickBot="1">
      <c r="A60" s="169">
        <v>4418</v>
      </c>
      <c r="B60" s="460" t="s">
        <v>795</v>
      </c>
      <c r="C60" s="461"/>
      <c r="D60" s="461"/>
      <c r="E60" s="461"/>
      <c r="F60" s="461"/>
      <c r="G60" s="218">
        <f>+INDEX(DataEx!$1:$1048576,MATCH('2019'!$A60,DataEx!$D:$D,0),MATCH('2019'!G$6,DataEx!$7:$7,0))</f>
        <v>0</v>
      </c>
      <c r="H60" s="218">
        <f>+INDEX(DataEx!$1:$1048576,MATCH('2019'!$A60,DataEx!$D:$D,0),MATCH('2019'!H$6,DataEx!$7:$7,0))</f>
        <v>0</v>
      </c>
      <c r="I60" s="218">
        <f>+INDEX(DataEx!$1:$1048576,MATCH('2019'!$A60,DataEx!$D:$D,0),MATCH('2019'!I$6,DataEx!$7:$7,0))</f>
        <v>0</v>
      </c>
      <c r="J60" s="218">
        <f>+INDEX(DataEx!$1:$1048576,MATCH('2019'!$A60,DataEx!$D:$D,0),MATCH('2019'!J$6,DataEx!$7:$7,0))</f>
        <v>0</v>
      </c>
      <c r="K60" s="218">
        <f>+INDEX(DataEx!$1:$1048576,MATCH('2019'!$A60,DataEx!$D:$D,0),MATCH('2019'!K$6,DataEx!$7:$7,0))</f>
        <v>0</v>
      </c>
      <c r="L60" s="218">
        <f>+INDEX(DataEx!$1:$1048576,MATCH('2019'!$A60,DataEx!$D:$D,0),MATCH('2019'!L$6,DataEx!$7:$7,0))</f>
        <v>0</v>
      </c>
      <c r="M60" s="218">
        <f>+INDEX(DataEx!$1:$1048576,MATCH('2019'!$A60,DataEx!$D:$D,0),MATCH('2019'!M$6,DataEx!$7:$7,0))</f>
        <v>0</v>
      </c>
      <c r="N60" s="218">
        <f>+INDEX(DataEx!$1:$1048576,MATCH('2019'!$A60,DataEx!$D:$D,0),MATCH('2019'!N$6,DataEx!$7:$7,0))</f>
        <v>0</v>
      </c>
      <c r="O60" s="218">
        <f>+INDEX(DataEx!$1:$1048576,MATCH('2019'!$A60,DataEx!$D:$D,0),MATCH('2019'!O$6,DataEx!$7:$7,0))</f>
        <v>0</v>
      </c>
      <c r="P60" s="218">
        <f>+INDEX(DataEx!$1:$1048576,MATCH('2019'!$A60,DataEx!$D:$D,0),MATCH('2019'!P$6,DataEx!$7:$7,0))</f>
        <v>0</v>
      </c>
      <c r="Q60" s="218">
        <f>+INDEX(DataEx!$1:$1048576,MATCH('2019'!$A60,DataEx!$D:$D,0),MATCH('2019'!Q$6,DataEx!$7:$7,0))</f>
        <v>0</v>
      </c>
      <c r="R60" s="218">
        <f>+INDEX(DataEx!$1:$1048576,MATCH('2019'!$A60,DataEx!$D:$D,0),MATCH('2019'!R$6,DataEx!$7:$7,0))</f>
        <v>0</v>
      </c>
      <c r="S60" s="287">
        <f>SUM(G60:R60)</f>
        <v>0</v>
      </c>
      <c r="T60" s="288">
        <f>+S60/$T$7</f>
        <v>0</v>
      </c>
      <c r="V60" s="395"/>
    </row>
    <row r="61" spans="1:22" ht="13.5" thickBot="1">
      <c r="A61" s="169">
        <v>1002</v>
      </c>
      <c r="B61" s="498" t="str">
        <f>+VLOOKUP($A61,Master!$D$27:$G$225,4,FALSE)</f>
        <v>Financing needs</v>
      </c>
      <c r="C61" s="499"/>
      <c r="D61" s="499"/>
      <c r="E61" s="499"/>
      <c r="F61" s="499"/>
      <c r="G61" s="242">
        <f>+G55-G57-G60</f>
        <v>-33792837.240000002</v>
      </c>
      <c r="H61" s="242">
        <f t="shared" ref="H61:R61" si="12">+H55-H57-H60</f>
        <v>0</v>
      </c>
      <c r="I61" s="242">
        <f t="shared" si="12"/>
        <v>0</v>
      </c>
      <c r="J61" s="242">
        <f t="shared" si="12"/>
        <v>0</v>
      </c>
      <c r="K61" s="242">
        <f t="shared" si="12"/>
        <v>0</v>
      </c>
      <c r="L61" s="242">
        <f t="shared" si="12"/>
        <v>0</v>
      </c>
      <c r="M61" s="242">
        <f t="shared" si="12"/>
        <v>0</v>
      </c>
      <c r="N61" s="242">
        <f t="shared" si="12"/>
        <v>0</v>
      </c>
      <c r="O61" s="242">
        <f t="shared" si="12"/>
        <v>0</v>
      </c>
      <c r="P61" s="242">
        <f t="shared" si="12"/>
        <v>0</v>
      </c>
      <c r="Q61" s="242">
        <f t="shared" si="12"/>
        <v>0</v>
      </c>
      <c r="R61" s="242">
        <f t="shared" si="12"/>
        <v>0</v>
      </c>
      <c r="S61" s="291">
        <f t="shared" si="3"/>
        <v>-33792837.240000002</v>
      </c>
      <c r="T61" s="292">
        <f t="shared" si="4"/>
        <v>-7.0569346447813559E-3</v>
      </c>
    </row>
    <row r="62" spans="1:22" ht="13.5" thickBot="1">
      <c r="A62" s="169">
        <v>1003</v>
      </c>
      <c r="B62" s="462" t="str">
        <f>+VLOOKUP($A62,Master!$D$27:$G$225,4,FALSE)</f>
        <v>Financing</v>
      </c>
      <c r="C62" s="463"/>
      <c r="D62" s="463"/>
      <c r="E62" s="463"/>
      <c r="F62" s="463"/>
      <c r="G62" s="176">
        <f>+SUM(G63:G66)</f>
        <v>33792837.240000002</v>
      </c>
      <c r="H62" s="176">
        <f t="shared" ref="H62:R62" si="13">+SUM(H63:H66)</f>
        <v>0</v>
      </c>
      <c r="I62" s="176">
        <f t="shared" si="13"/>
        <v>0</v>
      </c>
      <c r="J62" s="176">
        <f t="shared" si="13"/>
        <v>0</v>
      </c>
      <c r="K62" s="176">
        <f t="shared" si="13"/>
        <v>0</v>
      </c>
      <c r="L62" s="176">
        <f t="shared" si="13"/>
        <v>0</v>
      </c>
      <c r="M62" s="176">
        <f t="shared" si="13"/>
        <v>0</v>
      </c>
      <c r="N62" s="176">
        <f t="shared" si="13"/>
        <v>0</v>
      </c>
      <c r="O62" s="176">
        <f t="shared" si="13"/>
        <v>0</v>
      </c>
      <c r="P62" s="176">
        <f t="shared" si="13"/>
        <v>0</v>
      </c>
      <c r="Q62" s="176">
        <f t="shared" si="13"/>
        <v>0</v>
      </c>
      <c r="R62" s="176">
        <f t="shared" si="13"/>
        <v>0</v>
      </c>
      <c r="S62" s="293">
        <f t="shared" si="3"/>
        <v>33792837.240000002</v>
      </c>
      <c r="T62" s="294">
        <f t="shared" si="4"/>
        <v>7.0569346447813559E-3</v>
      </c>
    </row>
    <row r="63" spans="1:22">
      <c r="A63" s="169">
        <v>7511</v>
      </c>
      <c r="B63" s="496" t="str">
        <f>+VLOOKUP($A63,Master!$D$27:$G$225,4,FALSE)</f>
        <v>Domestic Loans and Borrowings</v>
      </c>
      <c r="C63" s="497"/>
      <c r="D63" s="497"/>
      <c r="E63" s="497"/>
      <c r="F63" s="497"/>
      <c r="G63" s="236">
        <f>+INDEX(DataEx!$1:$1048576,MATCH('2019'!$A63,DataEx!$D:$D,0),MATCH('2019'!G$6,DataEx!$7:$7,0))</f>
        <v>18000000</v>
      </c>
      <c r="H63" s="236">
        <f>+INDEX(DataEx!$1:$1048576,MATCH('2019'!$A63,DataEx!$D:$D,0),MATCH('2019'!H$6,DataEx!$7:$7,0))</f>
        <v>0</v>
      </c>
      <c r="I63" s="236">
        <f>+INDEX(DataEx!$1:$1048576,MATCH('2019'!$A63,DataEx!$D:$D,0),MATCH('2019'!I$6,DataEx!$7:$7,0))</f>
        <v>0</v>
      </c>
      <c r="J63" s="236">
        <f>+INDEX(DataEx!$1:$1048576,MATCH('2019'!$A63,DataEx!$D:$D,0),MATCH('2019'!J$6,DataEx!$7:$7,0))</f>
        <v>0</v>
      </c>
      <c r="K63" s="236">
        <f>+INDEX(DataEx!$1:$1048576,MATCH('2019'!$A63,DataEx!$D:$D,0),MATCH('2019'!K$6,DataEx!$7:$7,0))</f>
        <v>0</v>
      </c>
      <c r="L63" s="236">
        <f>+INDEX(DataEx!$1:$1048576,MATCH('2019'!$A63,DataEx!$D:$D,0),MATCH('2019'!L$6,DataEx!$7:$7,0))</f>
        <v>0</v>
      </c>
      <c r="M63" s="236">
        <f>+INDEX(DataEx!$1:$1048576,MATCH('2019'!$A63,DataEx!$D:$D,0),MATCH('2019'!M$6,DataEx!$7:$7,0))</f>
        <v>0</v>
      </c>
      <c r="N63" s="236">
        <f>+INDEX(DataEx!$1:$1048576,MATCH('2019'!$A63,DataEx!$D:$D,0),MATCH('2019'!N$6,DataEx!$7:$7,0))</f>
        <v>0</v>
      </c>
      <c r="O63" s="236">
        <f>+INDEX(DataEx!$1:$1048576,MATCH('2019'!$A63,DataEx!$D:$D,0),MATCH('2019'!O$6,DataEx!$7:$7,0))</f>
        <v>0</v>
      </c>
      <c r="P63" s="236">
        <f>+INDEX(DataEx!$1:$1048576,MATCH('2019'!$A63,DataEx!$D:$D,0),MATCH('2019'!P$6,DataEx!$7:$7,0))</f>
        <v>0</v>
      </c>
      <c r="Q63" s="236">
        <f>+INDEX(DataEx!$1:$1048576,MATCH('2019'!$A63,DataEx!$D:$D,0),MATCH('2019'!Q$6,DataEx!$7:$7,0))</f>
        <v>0</v>
      </c>
      <c r="R63" s="236">
        <f>+INDEX(DataEx!$1:$1048576,MATCH('2019'!$A63,DataEx!$D:$D,0),MATCH('2019'!R$6,DataEx!$7:$7,0))</f>
        <v>0</v>
      </c>
      <c r="S63" s="289">
        <f t="shared" si="3"/>
        <v>18000000</v>
      </c>
      <c r="T63" s="290">
        <f t="shared" si="4"/>
        <v>3.758927452700163E-3</v>
      </c>
    </row>
    <row r="64" spans="1:22">
      <c r="A64" s="169">
        <v>7512</v>
      </c>
      <c r="B64" s="472" t="str">
        <f>+VLOOKUP($A64,Master!$D$27:$G$225,4,FALSE)</f>
        <v>Foreign Loans and Borrowings</v>
      </c>
      <c r="C64" s="473"/>
      <c r="D64" s="473"/>
      <c r="E64" s="473"/>
      <c r="F64" s="473"/>
      <c r="G64" s="236">
        <f>+INDEX(DataEx!$1:$1048576,MATCH('2019'!$A64,DataEx!$D:$D,0),MATCH('2019'!G$6,DataEx!$7:$7,0))</f>
        <v>25745826.41</v>
      </c>
      <c r="H64" s="236">
        <f>+INDEX(DataEx!$1:$1048576,MATCH('2019'!$A64,DataEx!$D:$D,0),MATCH('2019'!H$6,DataEx!$7:$7,0))</f>
        <v>0</v>
      </c>
      <c r="I64" s="236">
        <f>+INDEX(DataEx!$1:$1048576,MATCH('2019'!$A64,DataEx!$D:$D,0),MATCH('2019'!I$6,DataEx!$7:$7,0))</f>
        <v>0</v>
      </c>
      <c r="J64" s="236">
        <f>+INDEX(DataEx!$1:$1048576,MATCH('2019'!$A64,DataEx!$D:$D,0),MATCH('2019'!J$6,DataEx!$7:$7,0))</f>
        <v>0</v>
      </c>
      <c r="K64" s="236">
        <f>+INDEX(DataEx!$1:$1048576,MATCH('2019'!$A64,DataEx!$D:$D,0),MATCH('2019'!K$6,DataEx!$7:$7,0))</f>
        <v>0</v>
      </c>
      <c r="L64" s="236">
        <f>+INDEX(DataEx!$1:$1048576,MATCH('2019'!$A64,DataEx!$D:$D,0),MATCH('2019'!L$6,DataEx!$7:$7,0))</f>
        <v>0</v>
      </c>
      <c r="M64" s="236">
        <f>+INDEX(DataEx!$1:$1048576,MATCH('2019'!$A64,DataEx!$D:$D,0),MATCH('2019'!M$6,DataEx!$7:$7,0))</f>
        <v>0</v>
      </c>
      <c r="N64" s="236">
        <f>+INDEX(DataEx!$1:$1048576,MATCH('2019'!$A64,DataEx!$D:$D,0),MATCH('2019'!N$6,DataEx!$7:$7,0))</f>
        <v>0</v>
      </c>
      <c r="O64" s="236">
        <f>+INDEX(DataEx!$1:$1048576,MATCH('2019'!$A64,DataEx!$D:$D,0),MATCH('2019'!O$6,DataEx!$7:$7,0))</f>
        <v>0</v>
      </c>
      <c r="P64" s="236">
        <f>+INDEX(DataEx!$1:$1048576,MATCH('2019'!$A64,DataEx!$D:$D,0),MATCH('2019'!P$6,DataEx!$7:$7,0))</f>
        <v>0</v>
      </c>
      <c r="Q64" s="236">
        <f>+INDEX(DataEx!$1:$1048576,MATCH('2019'!$A64,DataEx!$D:$D,0),MATCH('2019'!Q$6,DataEx!$7:$7,0))</f>
        <v>0</v>
      </c>
      <c r="R64" s="236">
        <f>+INDEX(DataEx!$1:$1048576,MATCH('2019'!$A64,DataEx!$D:$D,0),MATCH('2019'!R$6,DataEx!$7:$7,0))</f>
        <v>0</v>
      </c>
      <c r="S64" s="289">
        <f t="shared" si="3"/>
        <v>25745826.41</v>
      </c>
      <c r="T64" s="290">
        <f t="shared" si="4"/>
        <v>5.3764829825001048E-3</v>
      </c>
    </row>
    <row r="65" spans="1:20">
      <c r="A65" s="169">
        <v>72</v>
      </c>
      <c r="B65" s="472" t="str">
        <f>+VLOOKUP($A65,Master!$D$27:$G$225,4,FALSE)</f>
        <v>Revenues from Selling Assets</v>
      </c>
      <c r="C65" s="473"/>
      <c r="D65" s="473"/>
      <c r="E65" s="473"/>
      <c r="F65" s="473"/>
      <c r="G65" s="236">
        <f>+INDEX(DataEx!$1:$1048576,MATCH('2019'!$A65,DataEx!$D:$D,0),MATCH('2019'!G$6,DataEx!$7:$7,0))</f>
        <v>26594.13</v>
      </c>
      <c r="H65" s="236">
        <f>+INDEX(DataEx!$1:$1048576,MATCH('2019'!$A65,DataEx!$D:$D,0),MATCH('2019'!H$6,DataEx!$7:$7,0))</f>
        <v>0</v>
      </c>
      <c r="I65" s="236">
        <f>+INDEX(DataEx!$1:$1048576,MATCH('2019'!$A65,DataEx!$D:$D,0),MATCH('2019'!I$6,DataEx!$7:$7,0))</f>
        <v>0</v>
      </c>
      <c r="J65" s="236">
        <f>+INDEX(DataEx!$1:$1048576,MATCH('2019'!$A65,DataEx!$D:$D,0),MATCH('2019'!J$6,DataEx!$7:$7,0))</f>
        <v>0</v>
      </c>
      <c r="K65" s="236">
        <f>+INDEX(DataEx!$1:$1048576,MATCH('2019'!$A65,DataEx!$D:$D,0),MATCH('2019'!K$6,DataEx!$7:$7,0))</f>
        <v>0</v>
      </c>
      <c r="L65" s="236">
        <f>+INDEX(DataEx!$1:$1048576,MATCH('2019'!$A65,DataEx!$D:$D,0),MATCH('2019'!L$6,DataEx!$7:$7,0))</f>
        <v>0</v>
      </c>
      <c r="M65" s="236">
        <f>+INDEX(DataEx!$1:$1048576,MATCH('2019'!$A65,DataEx!$D:$D,0),MATCH('2019'!M$6,DataEx!$7:$7,0))</f>
        <v>0</v>
      </c>
      <c r="N65" s="236">
        <f>+INDEX(DataEx!$1:$1048576,MATCH('2019'!$A65,DataEx!$D:$D,0),MATCH('2019'!N$6,DataEx!$7:$7,0))</f>
        <v>0</v>
      </c>
      <c r="O65" s="236">
        <f>+INDEX(DataEx!$1:$1048576,MATCH('2019'!$A65,DataEx!$D:$D,0),MATCH('2019'!O$6,DataEx!$7:$7,0))</f>
        <v>0</v>
      </c>
      <c r="P65" s="236">
        <f>+INDEX(DataEx!$1:$1048576,MATCH('2019'!$A65,DataEx!$D:$D,0),MATCH('2019'!P$6,DataEx!$7:$7,0))</f>
        <v>0</v>
      </c>
      <c r="Q65" s="236">
        <f>+INDEX(DataEx!$1:$1048576,MATCH('2019'!$A65,DataEx!$D:$D,0),MATCH('2019'!Q$6,DataEx!$7:$7,0))</f>
        <v>0</v>
      </c>
      <c r="R65" s="236">
        <f>+INDEX(DataEx!$1:$1048576,MATCH('2019'!$A65,DataEx!$D:$D,0),MATCH('2019'!R$6,DataEx!$7:$7,0))</f>
        <v>0</v>
      </c>
      <c r="S65" s="289">
        <f t="shared" si="3"/>
        <v>26594.13</v>
      </c>
      <c r="T65" s="290">
        <f t="shared" si="4"/>
        <v>5.5536336298709434E-6</v>
      </c>
    </row>
    <row r="66" spans="1:20" ht="13.5" thickBot="1">
      <c r="A66" s="169">
        <v>1004</v>
      </c>
      <c r="B66" s="248" t="str">
        <f>+VLOOKUP($A66,Master!$D$27:$G$225,4,FALSE)</f>
        <v>Increase / decrease of deposits</v>
      </c>
      <c r="C66" s="249"/>
      <c r="D66" s="249"/>
      <c r="E66" s="249"/>
      <c r="F66" s="249"/>
      <c r="G66" s="250">
        <f>-G61-SUM(G63:G65)</f>
        <v>-9979583.299999997</v>
      </c>
      <c r="H66" s="250">
        <f t="shared" ref="H66:R66" si="14">-H61-SUM(H63:H65)</f>
        <v>0</v>
      </c>
      <c r="I66" s="250">
        <f t="shared" si="14"/>
        <v>0</v>
      </c>
      <c r="J66" s="250">
        <f t="shared" si="14"/>
        <v>0</v>
      </c>
      <c r="K66" s="250">
        <f t="shared" si="14"/>
        <v>0</v>
      </c>
      <c r="L66" s="250">
        <f t="shared" si="14"/>
        <v>0</v>
      </c>
      <c r="M66" s="250">
        <f t="shared" si="14"/>
        <v>0</v>
      </c>
      <c r="N66" s="250">
        <f t="shared" si="14"/>
        <v>0</v>
      </c>
      <c r="O66" s="250">
        <f t="shared" si="14"/>
        <v>0</v>
      </c>
      <c r="P66" s="250">
        <f t="shared" si="14"/>
        <v>0</v>
      </c>
      <c r="Q66" s="250">
        <f t="shared" si="14"/>
        <v>0</v>
      </c>
      <c r="R66" s="250">
        <f t="shared" si="14"/>
        <v>0</v>
      </c>
      <c r="S66" s="295">
        <f>+SUM(G66:R66)</f>
        <v>-9979583.299999997</v>
      </c>
      <c r="T66" s="296">
        <f t="shared" si="4"/>
        <v>-2.084029424048782E-3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2019-01p</v>
      </c>
      <c r="H101" s="69" t="str">
        <f t="shared" si="15"/>
        <v>2019-02p</v>
      </c>
      <c r="I101" s="69" t="str">
        <f t="shared" si="15"/>
        <v>2019-03p</v>
      </c>
      <c r="J101" s="69" t="str">
        <f t="shared" si="15"/>
        <v>2019-04p</v>
      </c>
      <c r="K101" s="69" t="str">
        <f t="shared" si="15"/>
        <v>2019-05p</v>
      </c>
      <c r="L101" s="69" t="str">
        <f t="shared" si="15"/>
        <v>2019-06p</v>
      </c>
      <c r="M101" s="69" t="str">
        <f t="shared" si="15"/>
        <v>2019-07p</v>
      </c>
      <c r="N101" s="69" t="str">
        <f t="shared" si="15"/>
        <v>2019-08p</v>
      </c>
      <c r="O101" s="69" t="str">
        <f t="shared" si="15"/>
        <v>2019-09p</v>
      </c>
      <c r="P101" s="69" t="str">
        <f t="shared" si="15"/>
        <v>2019-10p</v>
      </c>
      <c r="Q101" s="69" t="str">
        <f t="shared" si="15"/>
        <v>2019-11p</v>
      </c>
      <c r="R101" s="69" t="str">
        <f t="shared" si="15"/>
        <v>2019-12p</v>
      </c>
    </row>
    <row r="102" spans="1:21" ht="15.75" customHeight="1" thickBot="1">
      <c r="B102" s="522" t="str">
        <f>+Master!G252</f>
        <v>Planned Budget Execution</v>
      </c>
      <c r="C102" s="523"/>
      <c r="D102" s="523"/>
      <c r="E102" s="523"/>
      <c r="F102" s="523"/>
      <c r="G102" s="513">
        <v>2019</v>
      </c>
      <c r="H102" s="514"/>
      <c r="I102" s="514"/>
      <c r="J102" s="514"/>
      <c r="K102" s="514"/>
      <c r="L102" s="514"/>
      <c r="M102" s="514"/>
      <c r="N102" s="514"/>
      <c r="O102" s="514"/>
      <c r="P102" s="514"/>
      <c r="Q102" s="514"/>
      <c r="R102" s="515"/>
      <c r="S102" s="115" t="str">
        <f>+S7</f>
        <v>GDP</v>
      </c>
      <c r="T102" s="116">
        <f>+T7</f>
        <v>4788600000</v>
      </c>
    </row>
    <row r="103" spans="1:21" ht="15.75" customHeight="1">
      <c r="B103" s="524"/>
      <c r="C103" s="525"/>
      <c r="D103" s="525"/>
      <c r="E103" s="525"/>
      <c r="F103" s="526"/>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13" t="str">
        <f>+Master!G246</f>
        <v>Jan - Dec</v>
      </c>
      <c r="T103" s="515">
        <f>+T8</f>
        <v>0</v>
      </c>
    </row>
    <row r="104" spans="1:21" ht="13.5" thickBot="1">
      <c r="B104" s="527"/>
      <c r="C104" s="528"/>
      <c r="D104" s="528"/>
      <c r="E104" s="528"/>
      <c r="F104" s="529"/>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7">+CONCATENATE(A10,"p")</f>
        <v>7p</v>
      </c>
      <c r="B105" s="516" t="str">
        <f>+VLOOKUP(LEFT($A105,LEN(A105)-1)*1,Master!$D$27:$G$225,4,FALSE)</f>
        <v>Total Revenues</v>
      </c>
      <c r="C105" s="517"/>
      <c r="D105" s="517"/>
      <c r="E105" s="517"/>
      <c r="F105" s="517"/>
      <c r="G105" s="97">
        <f t="shared" ref="G105:R105" si="18">+G106+G114+SUM(G119:G123)</f>
        <v>100142622.19594875</v>
      </c>
      <c r="H105" s="97">
        <f t="shared" si="18"/>
        <v>110204101.45187533</v>
      </c>
      <c r="I105" s="97">
        <f t="shared" si="18"/>
        <v>144311801.06094447</v>
      </c>
      <c r="J105" s="97">
        <f t="shared" si="18"/>
        <v>156434731.13342205</v>
      </c>
      <c r="K105" s="97">
        <f t="shared" si="18"/>
        <v>144927392.41019922</v>
      </c>
      <c r="L105" s="97">
        <f t="shared" si="18"/>
        <v>147228422.67922965</v>
      </c>
      <c r="M105" s="97">
        <f t="shared" si="18"/>
        <v>204006894.58941606</v>
      </c>
      <c r="N105" s="97">
        <f t="shared" si="18"/>
        <v>169407883.70021766</v>
      </c>
      <c r="O105" s="97">
        <f t="shared" si="18"/>
        <v>154956630.51127648</v>
      </c>
      <c r="P105" s="97">
        <f t="shared" si="18"/>
        <v>152916058.81443799</v>
      </c>
      <c r="Q105" s="97">
        <f t="shared" si="18"/>
        <v>150982642.31226081</v>
      </c>
      <c r="R105" s="97">
        <f t="shared" si="18"/>
        <v>192484329.23588553</v>
      </c>
      <c r="S105" s="121">
        <f>+SUM(G105:R105)</f>
        <v>1828003510.095114</v>
      </c>
      <c r="T105" s="122">
        <f>+S105/$T$7</f>
        <v>0.38174069876271016</v>
      </c>
    </row>
    <row r="106" spans="1:21">
      <c r="A106" s="137" t="str">
        <f t="shared" si="17"/>
        <v>711p</v>
      </c>
      <c r="B106" s="518" t="str">
        <f>+VLOOKUP(LEFT($A106,LEN(A106)-1)*1,Master!$D$27:$G$225,4,FALSE)</f>
        <v>Taxes</v>
      </c>
      <c r="C106" s="519"/>
      <c r="D106" s="519"/>
      <c r="E106" s="519"/>
      <c r="F106" s="519"/>
      <c r="G106" s="81">
        <f t="shared" ref="G106:R106" si="19">+SUM(G107:G113)</f>
        <v>66350952.18828921</v>
      </c>
      <c r="H106" s="81">
        <f t="shared" si="19"/>
        <v>66472981.942397669</v>
      </c>
      <c r="I106" s="81">
        <f t="shared" si="19"/>
        <v>93002932.070390105</v>
      </c>
      <c r="J106" s="81">
        <f t="shared" si="19"/>
        <v>102239095.0183354</v>
      </c>
      <c r="K106" s="81">
        <f t="shared" si="19"/>
        <v>94699693.448994264</v>
      </c>
      <c r="L106" s="81">
        <f t="shared" si="19"/>
        <v>91492613.061199591</v>
      </c>
      <c r="M106" s="81">
        <f t="shared" si="19"/>
        <v>112923554.20062464</v>
      </c>
      <c r="N106" s="81">
        <f t="shared" si="19"/>
        <v>113143297.77609694</v>
      </c>
      <c r="O106" s="81">
        <f t="shared" si="19"/>
        <v>103026361.00846727</v>
      </c>
      <c r="P106" s="81">
        <f t="shared" si="19"/>
        <v>93606542.740928665</v>
      </c>
      <c r="Q106" s="81">
        <f t="shared" si="19"/>
        <v>84962600.741949648</v>
      </c>
      <c r="R106" s="82">
        <f t="shared" si="19"/>
        <v>93740018.517628297</v>
      </c>
      <c r="S106" s="123">
        <f t="shared" ref="S106:S161" si="20">+SUM(G106:R106)</f>
        <v>1115660642.7153018</v>
      </c>
      <c r="T106" s="124">
        <f t="shared" ref="T106:T161" si="21">+S106/$T$7</f>
        <v>0.23298263432220309</v>
      </c>
      <c r="U106" s="302"/>
    </row>
    <row r="107" spans="1:21">
      <c r="A107" s="137" t="str">
        <f t="shared" si="17"/>
        <v>7111p</v>
      </c>
      <c r="B107" s="520" t="str">
        <f>+VLOOKUP(LEFT($A107,LEN(A107)-1)*1,Master!$D$27:$G$225,4,FALSE)</f>
        <v>Personal Income Tax</v>
      </c>
      <c r="C107" s="521"/>
      <c r="D107" s="521"/>
      <c r="E107" s="521"/>
      <c r="F107" s="521"/>
      <c r="G107" s="91">
        <f>+SUM(DataEx!FF220)</f>
        <v>3652899.4658571309</v>
      </c>
      <c r="H107" s="91">
        <f>+SUM(DataEx!FG220)</f>
        <v>8022759.2428831048</v>
      </c>
      <c r="I107" s="91">
        <f>+SUM(DataEx!FH220)</f>
        <v>9018350.9541227892</v>
      </c>
      <c r="J107" s="91">
        <f>+SUM(DataEx!FI220)</f>
        <v>8926461.2777662594</v>
      </c>
      <c r="K107" s="91">
        <f>+SUM(DataEx!FJ220)</f>
        <v>9315147.433583051</v>
      </c>
      <c r="L107" s="91">
        <f>+SUM(DataEx!FK220)</f>
        <v>9445633.2450224012</v>
      </c>
      <c r="M107" s="91">
        <f>+SUM(DataEx!FL220)</f>
        <v>10205937.595552938</v>
      </c>
      <c r="N107" s="91">
        <f>+SUM(DataEx!FM220)</f>
        <v>10123433.296484467</v>
      </c>
      <c r="O107" s="91">
        <f>+SUM(DataEx!FN220)</f>
        <v>8654681.0736119766</v>
      </c>
      <c r="P107" s="91">
        <f>+SUM(DataEx!FO220)</f>
        <v>9265743.8443470914</v>
      </c>
      <c r="Q107" s="91">
        <f>+SUM(DataEx!FP220)</f>
        <v>9472310.2676257156</v>
      </c>
      <c r="R107" s="91">
        <f>+SUM(DataEx!FQ220)</f>
        <v>16517258.248203963</v>
      </c>
      <c r="S107" s="125">
        <f t="shared" si="20"/>
        <v>112620615.94506088</v>
      </c>
      <c r="T107" s="126">
        <f t="shared" si="21"/>
        <v>2.3518484723105058E-2</v>
      </c>
    </row>
    <row r="108" spans="1:21">
      <c r="A108" s="137" t="str">
        <f t="shared" si="17"/>
        <v>7112p</v>
      </c>
      <c r="B108" s="520" t="str">
        <f>+VLOOKUP(LEFT($A108,LEN(A108)-1)*1,Master!$D$27:$G$225,4,FALSE)</f>
        <v>Corporate Income Tax</v>
      </c>
      <c r="C108" s="521"/>
      <c r="D108" s="521"/>
      <c r="E108" s="521"/>
      <c r="F108" s="521"/>
      <c r="G108" s="91">
        <f>+SUM(DataEx!FF221)</f>
        <v>500908.59191930544</v>
      </c>
      <c r="H108" s="91">
        <f>+SUM(DataEx!FG221)</f>
        <v>1728915.0269937462</v>
      </c>
      <c r="I108" s="91">
        <f>+SUM(DataEx!FH221)</f>
        <v>23447142.113813326</v>
      </c>
      <c r="J108" s="91">
        <f>+SUM(DataEx!FI221)</f>
        <v>19058662.940981645</v>
      </c>
      <c r="K108" s="91">
        <f>+SUM(DataEx!FJ221)</f>
        <v>3928923.943707631</v>
      </c>
      <c r="L108" s="91">
        <f>+SUM(DataEx!FK221)</f>
        <v>3583416.79871599</v>
      </c>
      <c r="M108" s="91">
        <f>+SUM(DataEx!FL221)</f>
        <v>9457741.7110314406</v>
      </c>
      <c r="N108" s="91">
        <f>+SUM(DataEx!FM221)</f>
        <v>3685443.6740218182</v>
      </c>
      <c r="O108" s="91">
        <f>+SUM(DataEx!FN221)</f>
        <v>2555024.3067054795</v>
      </c>
      <c r="P108" s="91">
        <f>+SUM(DataEx!FO221)</f>
        <v>1099414.7304318412</v>
      </c>
      <c r="Q108" s="91">
        <f>+SUM(DataEx!FP221)</f>
        <v>845177.9860074711</v>
      </c>
      <c r="R108" s="91">
        <f>+SUM(DataEx!FQ221)</f>
        <v>1909016.1037912499</v>
      </c>
      <c r="S108" s="125">
        <f t="shared" si="20"/>
        <v>71799787.928120941</v>
      </c>
      <c r="T108" s="126">
        <f t="shared" si="21"/>
        <v>1.4993899663392419E-2</v>
      </c>
    </row>
    <row r="109" spans="1:21">
      <c r="A109" s="137" t="str">
        <f t="shared" si="17"/>
        <v>7113p</v>
      </c>
      <c r="B109" s="520" t="str">
        <f>+VLOOKUP(LEFT($A109,LEN(A109)-1)*1,Master!$D$27:$G$225,4,FALSE)</f>
        <v xml:space="preserve">Taxes on Sales of Property </v>
      </c>
      <c r="C109" s="521"/>
      <c r="D109" s="521"/>
      <c r="E109" s="521"/>
      <c r="F109" s="521"/>
      <c r="G109" s="91">
        <f>+SUM(DataEx!FF222)</f>
        <v>96249.011498017411</v>
      </c>
      <c r="H109" s="91">
        <f>+SUM(DataEx!FG222)</f>
        <v>120146.26435610364</v>
      </c>
      <c r="I109" s="91">
        <f>+SUM(DataEx!FH222)</f>
        <v>209659.82846113556</v>
      </c>
      <c r="J109" s="91">
        <f>+SUM(DataEx!FI222)</f>
        <v>121004.94574649777</v>
      </c>
      <c r="K109" s="91">
        <f>+SUM(DataEx!FJ222)</f>
        <v>148306.47673758463</v>
      </c>
      <c r="L109" s="91">
        <f>+SUM(DataEx!FK222)</f>
        <v>125876.16325992151</v>
      </c>
      <c r="M109" s="91">
        <f>+SUM(DataEx!FL222)</f>
        <v>117744.05088327322</v>
      </c>
      <c r="N109" s="91">
        <f>+SUM(DataEx!FM222)</f>
        <v>225326.54561980077</v>
      </c>
      <c r="O109" s="91">
        <f>+SUM(DataEx!FN222)</f>
        <v>152871.08637766869</v>
      </c>
      <c r="P109" s="91">
        <f>+SUM(DataEx!FO222)</f>
        <v>160318.03884668328</v>
      </c>
      <c r="Q109" s="91">
        <f>+SUM(DataEx!FP222)</f>
        <v>199620.99998265412</v>
      </c>
      <c r="R109" s="91">
        <f>+SUM(DataEx!FQ222)</f>
        <v>215373.43170328165</v>
      </c>
      <c r="S109" s="125">
        <f t="shared" si="20"/>
        <v>1892496.8434726221</v>
      </c>
      <c r="T109" s="126">
        <f t="shared" si="21"/>
        <v>3.9520879661542459E-4</v>
      </c>
    </row>
    <row r="110" spans="1:21">
      <c r="A110" s="137" t="str">
        <f t="shared" si="17"/>
        <v>7114p</v>
      </c>
      <c r="B110" s="520" t="str">
        <f>+VLOOKUP(LEFT($A110,LEN(A110)-1)*1,Master!$D$27:$G$225,4,FALSE)</f>
        <v>Value Added Tax</v>
      </c>
      <c r="C110" s="521"/>
      <c r="D110" s="521"/>
      <c r="E110" s="521"/>
      <c r="F110" s="521"/>
      <c r="G110" s="91">
        <f>+SUM(DataEx!FF223)</f>
        <v>45311601.807667136</v>
      </c>
      <c r="H110" s="91">
        <f>+SUM(DataEx!FG223)</f>
        <v>40500051.462180994</v>
      </c>
      <c r="I110" s="91">
        <f>+SUM(DataEx!FH223)</f>
        <v>42870636.919596858</v>
      </c>
      <c r="J110" s="91">
        <f>+SUM(DataEx!FI223)</f>
        <v>53276433.401434079</v>
      </c>
      <c r="K110" s="91">
        <f>+SUM(DataEx!FJ223)</f>
        <v>56985238.833298653</v>
      </c>
      <c r="L110" s="91">
        <f>+SUM(DataEx!FK223)</f>
        <v>55167623.820050351</v>
      </c>
      <c r="M110" s="91">
        <f>+SUM(DataEx!FL223)</f>
        <v>65608697.993098289</v>
      </c>
      <c r="N110" s="91">
        <f>+SUM(DataEx!FM223)</f>
        <v>67890311.931873396</v>
      </c>
      <c r="O110" s="91">
        <f>+SUM(DataEx!FN223)</f>
        <v>60747048.514482975</v>
      </c>
      <c r="P110" s="91">
        <f>+SUM(DataEx!FO223)</f>
        <v>60046360.535818934</v>
      </c>
      <c r="Q110" s="91">
        <f>+SUM(DataEx!FP223)</f>
        <v>50598426.623042114</v>
      </c>
      <c r="R110" s="91">
        <f>+SUM(DataEx!FQ223)</f>
        <v>53857666.854387075</v>
      </c>
      <c r="S110" s="125">
        <f t="shared" si="20"/>
        <v>652860098.69693089</v>
      </c>
      <c r="T110" s="126">
        <f t="shared" si="21"/>
        <v>0.13633631932024617</v>
      </c>
    </row>
    <row r="111" spans="1:21">
      <c r="A111" s="137" t="str">
        <f t="shared" si="17"/>
        <v>7115p</v>
      </c>
      <c r="B111" s="520" t="str">
        <f>+VLOOKUP(LEFT($A111,LEN(A111)-1)*1,Master!$D$27:$G$225,4,FALSE)</f>
        <v>Excises</v>
      </c>
      <c r="C111" s="521"/>
      <c r="D111" s="521"/>
      <c r="E111" s="521"/>
      <c r="F111" s="521"/>
      <c r="G111" s="91">
        <f>+SUM(DataEx!FF224)</f>
        <v>14802170.311350815</v>
      </c>
      <c r="H111" s="91">
        <f>+SUM(DataEx!FG224)</f>
        <v>13752359.500128729</v>
      </c>
      <c r="I111" s="91">
        <f>+SUM(DataEx!FH224)</f>
        <v>14470500.314192023</v>
      </c>
      <c r="J111" s="91">
        <f>+SUM(DataEx!FI224)</f>
        <v>17858265.727539971</v>
      </c>
      <c r="K111" s="91">
        <f>+SUM(DataEx!FJ224)</f>
        <v>20891088.570270509</v>
      </c>
      <c r="L111" s="91">
        <f>+SUM(DataEx!FK224)</f>
        <v>19831823.145692226</v>
      </c>
      <c r="M111" s="91">
        <f>+SUM(DataEx!FL224)</f>
        <v>23769815.550913561</v>
      </c>
      <c r="N111" s="91">
        <f>+SUM(DataEx!FM224)</f>
        <v>27414563.793734949</v>
      </c>
      <c r="O111" s="91">
        <f>+SUM(DataEx!FN224)</f>
        <v>27821146.884936411</v>
      </c>
      <c r="P111" s="91">
        <f>+SUM(DataEx!FO224)</f>
        <v>19593872.367677551</v>
      </c>
      <c r="Q111" s="91">
        <f>+SUM(DataEx!FP224)</f>
        <v>21076713.14050236</v>
      </c>
      <c r="R111" s="91">
        <f>+SUM(DataEx!FQ224)</f>
        <v>18275634.395081349</v>
      </c>
      <c r="S111" s="125">
        <f t="shared" si="20"/>
        <v>239557953.70202044</v>
      </c>
      <c r="T111" s="126">
        <f t="shared" si="21"/>
        <v>5.0026720482399957E-2</v>
      </c>
    </row>
    <row r="112" spans="1:21">
      <c r="A112" s="137" t="str">
        <f t="shared" si="17"/>
        <v>7116p</v>
      </c>
      <c r="B112" s="520" t="str">
        <f>+VLOOKUP(LEFT($A112,LEN(A112)-1)*1,Master!$D$27:$G$225,4,FALSE)</f>
        <v>Tax on International Trade and Transactions</v>
      </c>
      <c r="C112" s="521"/>
      <c r="D112" s="521"/>
      <c r="E112" s="521"/>
      <c r="F112" s="521"/>
      <c r="G112" s="91">
        <f>+SUM(DataEx!FF225)</f>
        <v>1250663.2131918652</v>
      </c>
      <c r="H112" s="91">
        <f>+SUM(DataEx!FG225)</f>
        <v>1722044.3795582296</v>
      </c>
      <c r="I112" s="91">
        <f>+SUM(DataEx!FH225)</f>
        <v>2286430.5633199541</v>
      </c>
      <c r="J112" s="91">
        <f>+SUM(DataEx!FI225)</f>
        <v>2249532.0000431878</v>
      </c>
      <c r="K112" s="91">
        <f>+SUM(DataEx!FJ225)</f>
        <v>2665262.8330451054</v>
      </c>
      <c r="L112" s="91">
        <f>+SUM(DataEx!FK225)</f>
        <v>2391366.8090515211</v>
      </c>
      <c r="M112" s="91">
        <f>+SUM(DataEx!FL225)</f>
        <v>2874823.7198000303</v>
      </c>
      <c r="N112" s="91">
        <f>+SUM(DataEx!FM225)</f>
        <v>2933294.0296025178</v>
      </c>
      <c r="O112" s="91">
        <f>+SUM(DataEx!FN225)</f>
        <v>2262615.8066899669</v>
      </c>
      <c r="P112" s="91">
        <f>+SUM(DataEx!FO225)</f>
        <v>2636954.7714076787</v>
      </c>
      <c r="Q112" s="91">
        <f>+SUM(DataEx!FP225)</f>
        <v>1951413.1885985387</v>
      </c>
      <c r="R112" s="91">
        <f>+SUM(DataEx!FQ225)</f>
        <v>2103744.048736285</v>
      </c>
      <c r="S112" s="125">
        <f t="shared" si="20"/>
        <v>27328145.363044884</v>
      </c>
      <c r="T112" s="126">
        <f t="shared" si="21"/>
        <v>5.7069175464738928E-3</v>
      </c>
    </row>
    <row r="113" spans="1:20">
      <c r="A113" s="137" t="str">
        <f t="shared" si="17"/>
        <v>7118p</v>
      </c>
      <c r="B113" s="520" t="str">
        <f>+VLOOKUP(LEFT($A113,LEN(A113)-1)*1,Master!$D$27:$G$225,4,FALSE)</f>
        <v>Other Republic Taxes</v>
      </c>
      <c r="C113" s="521"/>
      <c r="D113" s="521"/>
      <c r="E113" s="521"/>
      <c r="F113" s="521"/>
      <c r="G113" s="91">
        <f>+SUM(DataEx!FF227)</f>
        <v>736459.78680493729</v>
      </c>
      <c r="H113" s="91">
        <f>+SUM(DataEx!FG227)</f>
        <v>626706.06629676104</v>
      </c>
      <c r="I113" s="91">
        <f>+SUM(DataEx!FH227)</f>
        <v>700211.37688401563</v>
      </c>
      <c r="J113" s="91">
        <f>+SUM(DataEx!FI227)</f>
        <v>748734.72482375184</v>
      </c>
      <c r="K113" s="91">
        <f>+SUM(DataEx!FJ227)</f>
        <v>765725.35835171666</v>
      </c>
      <c r="L113" s="91">
        <f>+SUM(DataEx!FK227)</f>
        <v>946873.07940717612</v>
      </c>
      <c r="M113" s="91">
        <f>+SUM(DataEx!FL227)</f>
        <v>888793.57934511674</v>
      </c>
      <c r="N113" s="91">
        <f>+SUM(DataEx!FM227)</f>
        <v>870924.50475999399</v>
      </c>
      <c r="O113" s="91">
        <f>+SUM(DataEx!FN227)</f>
        <v>832973.33566279267</v>
      </c>
      <c r="P113" s="91">
        <f>+SUM(DataEx!FO227)</f>
        <v>803878.4523988833</v>
      </c>
      <c r="Q113" s="91">
        <f>+SUM(DataEx!FP227)</f>
        <v>818938.53619078756</v>
      </c>
      <c r="R113" s="91">
        <f>+SUM(DataEx!FQ227)</f>
        <v>861325.43572509091</v>
      </c>
      <c r="S113" s="125">
        <f t="shared" si="20"/>
        <v>9601544.2366510238</v>
      </c>
      <c r="T113" s="126">
        <f t="shared" si="21"/>
        <v>2.0050837899701422E-3</v>
      </c>
    </row>
    <row r="114" spans="1:20">
      <c r="A114" s="137" t="str">
        <f t="shared" si="17"/>
        <v>712p</v>
      </c>
      <c r="B114" s="532" t="str">
        <f>+VLOOKUP(LEFT($A114,LEN(A114)-1)*1,Master!$D$27:$G$225,4,FALSE)</f>
        <v>Contributions</v>
      </c>
      <c r="C114" s="533"/>
      <c r="D114" s="533"/>
      <c r="E114" s="533"/>
      <c r="F114" s="533"/>
      <c r="G114" s="83">
        <f>+SUM(G115:G118)</f>
        <v>14755895.780545458</v>
      </c>
      <c r="H114" s="83">
        <f t="shared" ref="H114:R114" si="22">+SUM(H115:H118)</f>
        <v>37403451.017929606</v>
      </c>
      <c r="I114" s="83">
        <f t="shared" si="22"/>
        <v>43601797.580043353</v>
      </c>
      <c r="J114" s="83">
        <f t="shared" si="22"/>
        <v>41553058.121337146</v>
      </c>
      <c r="K114" s="83">
        <f t="shared" si="22"/>
        <v>40898605.146830343</v>
      </c>
      <c r="L114" s="83">
        <f t="shared" si="22"/>
        <v>42603078.705825843</v>
      </c>
      <c r="M114" s="83">
        <f t="shared" si="22"/>
        <v>46250891.035691187</v>
      </c>
      <c r="N114" s="83">
        <f t="shared" si="22"/>
        <v>46210377.052519538</v>
      </c>
      <c r="O114" s="83">
        <f t="shared" si="22"/>
        <v>42496040.115985423</v>
      </c>
      <c r="P114" s="83">
        <f t="shared" si="22"/>
        <v>48421361.70604302</v>
      </c>
      <c r="Q114" s="83">
        <f t="shared" si="22"/>
        <v>45532452.215976171</v>
      </c>
      <c r="R114" s="84">
        <f t="shared" si="22"/>
        <v>81297365.468062162</v>
      </c>
      <c r="S114" s="127">
        <f t="shared" si="20"/>
        <v>531024373.94678932</v>
      </c>
      <c r="T114" s="128">
        <f t="shared" si="21"/>
        <v>0.11089344984897243</v>
      </c>
    </row>
    <row r="115" spans="1:20">
      <c r="A115" s="137" t="str">
        <f t="shared" si="17"/>
        <v>7121p</v>
      </c>
      <c r="B115" s="520" t="str">
        <f>+VLOOKUP(LEFT($A115,LEN(A115)-1)*1,Master!$D$27:$G$225,4,FALSE)</f>
        <v>Contributions for Pension and Disability Insurance</v>
      </c>
      <c r="C115" s="521"/>
      <c r="D115" s="521"/>
      <c r="E115" s="521"/>
      <c r="F115" s="521"/>
      <c r="G115" s="91">
        <f>+SUM(DataEx!FF229)</f>
        <v>9127432.1840227619</v>
      </c>
      <c r="H115" s="91">
        <f>+SUM(DataEx!FG229)</f>
        <v>22757066.487967167</v>
      </c>
      <c r="I115" s="91">
        <f>+SUM(DataEx!FH229)</f>
        <v>26489853.50225101</v>
      </c>
      <c r="J115" s="91">
        <f>+SUM(DataEx!FI229)</f>
        <v>25260565.437348519</v>
      </c>
      <c r="K115" s="91">
        <f>+SUM(DataEx!FJ229)</f>
        <v>24837700.78348216</v>
      </c>
      <c r="L115" s="91">
        <f>+SUM(DataEx!FK229)</f>
        <v>25522109.790882807</v>
      </c>
      <c r="M115" s="91">
        <f>+SUM(DataEx!FL229)</f>
        <v>27482444.037160631</v>
      </c>
      <c r="N115" s="91">
        <f>+SUM(DataEx!FM229)</f>
        <v>27431759.977263737</v>
      </c>
      <c r="O115" s="91">
        <f>+SUM(DataEx!FN229)</f>
        <v>25758654.549990863</v>
      </c>
      <c r="P115" s="91">
        <f>+SUM(DataEx!FO229)</f>
        <v>29909297.679381389</v>
      </c>
      <c r="Q115" s="91">
        <f>+SUM(DataEx!FP229)</f>
        <v>28126522.515346657</v>
      </c>
      <c r="R115" s="91">
        <f>+SUM(DataEx!FQ229)</f>
        <v>48976990.327575065</v>
      </c>
      <c r="S115" s="125">
        <f t="shared" si="20"/>
        <v>321680397.27267283</v>
      </c>
      <c r="T115" s="126">
        <f t="shared" si="21"/>
        <v>6.7176293127985801E-2</v>
      </c>
    </row>
    <row r="116" spans="1:20">
      <c r="A116" s="137" t="str">
        <f t="shared" si="17"/>
        <v>7122p</v>
      </c>
      <c r="B116" s="520" t="str">
        <f>+VLOOKUP(LEFT($A116,LEN(A116)-1)*1,Master!$D$27:$G$225,4,FALSE)</f>
        <v>Contributions for Health Insurance</v>
      </c>
      <c r="C116" s="521"/>
      <c r="D116" s="521"/>
      <c r="E116" s="521"/>
      <c r="F116" s="521"/>
      <c r="G116" s="91">
        <f>+SUM(DataEx!FF230)</f>
        <v>4949664.4366387613</v>
      </c>
      <c r="H116" s="91">
        <f>+SUM(DataEx!FG230)</f>
        <v>12811801.099004392</v>
      </c>
      <c r="I116" s="91">
        <f>+SUM(DataEx!FH230)</f>
        <v>14869363.320545932</v>
      </c>
      <c r="J116" s="91">
        <f>+SUM(DataEx!FI230)</f>
        <v>14198899.515922202</v>
      </c>
      <c r="K116" s="91">
        <f>+SUM(DataEx!FJ230)</f>
        <v>14065277.256726971</v>
      </c>
      <c r="L116" s="91">
        <f>+SUM(DataEx!FK230)</f>
        <v>15027164.196316766</v>
      </c>
      <c r="M116" s="91">
        <f>+SUM(DataEx!FL230)</f>
        <v>16394230.760278165</v>
      </c>
      <c r="N116" s="91">
        <f>+SUM(DataEx!FM230)</f>
        <v>16398511.128757462</v>
      </c>
      <c r="O116" s="91">
        <f>+SUM(DataEx!FN230)</f>
        <v>14604885.136878882</v>
      </c>
      <c r="P116" s="91">
        <f>+SUM(DataEx!FO230)</f>
        <v>16272112.902301818</v>
      </c>
      <c r="Q116" s="91">
        <f>+SUM(DataEx!FP230)</f>
        <v>15429290.637964325</v>
      </c>
      <c r="R116" s="91">
        <f>+SUM(DataEx!FQ230)</f>
        <v>28597997.946427643</v>
      </c>
      <c r="S116" s="125">
        <f t="shared" si="20"/>
        <v>183619198.33776334</v>
      </c>
      <c r="T116" s="126">
        <f t="shared" si="21"/>
        <v>3.8345069193034154E-2</v>
      </c>
    </row>
    <row r="117" spans="1:20">
      <c r="A117" s="137" t="str">
        <f t="shared" si="17"/>
        <v>7123p</v>
      </c>
      <c r="B117" s="520" t="str">
        <f>+VLOOKUP(LEFT($A117,LEN(A117)-1)*1,Master!$D$27:$G$225,4,FALSE)</f>
        <v>Contributions for  Unemployment Insurance</v>
      </c>
      <c r="C117" s="521"/>
      <c r="D117" s="521"/>
      <c r="E117" s="521"/>
      <c r="F117" s="521"/>
      <c r="G117" s="91">
        <f>+SUM(DataEx!FF231)</f>
        <v>351859.53156741383</v>
      </c>
      <c r="H117" s="91">
        <f>+SUM(DataEx!FG231)</f>
        <v>923569.68270678399</v>
      </c>
      <c r="I117" s="91">
        <f>+SUM(DataEx!FH231)</f>
        <v>1073402.2178698475</v>
      </c>
      <c r="J117" s="91">
        <f>+SUM(DataEx!FI231)</f>
        <v>996973.05599738541</v>
      </c>
      <c r="K117" s="91">
        <f>+SUM(DataEx!FJ231)</f>
        <v>987534.50739325164</v>
      </c>
      <c r="L117" s="91">
        <f>+SUM(DataEx!FK231)</f>
        <v>1050381.0843362929</v>
      </c>
      <c r="M117" s="91">
        <f>+SUM(DataEx!FL231)</f>
        <v>1142926.9664523243</v>
      </c>
      <c r="N117" s="91">
        <f>+SUM(DataEx!FM231)</f>
        <v>1148438.0865313176</v>
      </c>
      <c r="O117" s="91">
        <f>+SUM(DataEx!FN231)</f>
        <v>1042336.9826976907</v>
      </c>
      <c r="P117" s="91">
        <f>+SUM(DataEx!FO231)</f>
        <v>1170445.1852002153</v>
      </c>
      <c r="Q117" s="91">
        <f>+SUM(DataEx!FP231)</f>
        <v>1112642.8807910515</v>
      </c>
      <c r="R117" s="91">
        <f>+SUM(DataEx!FQ231)</f>
        <v>2066334.3255100392</v>
      </c>
      <c r="S117" s="125">
        <f t="shared" si="20"/>
        <v>13066844.507053616</v>
      </c>
      <c r="T117" s="126">
        <f t="shared" si="21"/>
        <v>2.7287400298737869E-3</v>
      </c>
    </row>
    <row r="118" spans="1:20">
      <c r="A118" s="137" t="str">
        <f t="shared" si="17"/>
        <v>7124p</v>
      </c>
      <c r="B118" s="520" t="str">
        <f>+VLOOKUP(LEFT($A118,LEN(A118)-1)*1,Master!$D$27:$G$225,4,FALSE)</f>
        <v>Other contributions</v>
      </c>
      <c r="C118" s="521"/>
      <c r="D118" s="521"/>
      <c r="E118" s="521"/>
      <c r="F118" s="521"/>
      <c r="G118" s="91">
        <f>+SUM(DataEx!FF232)</f>
        <v>326939.62831652147</v>
      </c>
      <c r="H118" s="91">
        <f>+SUM(DataEx!FG232)</f>
        <v>911013.74825126899</v>
      </c>
      <c r="I118" s="91">
        <f>+SUM(DataEx!FH232)</f>
        <v>1169178.5393765648</v>
      </c>
      <c r="J118" s="91">
        <f>+SUM(DataEx!FI232)</f>
        <v>1096620.1120690373</v>
      </c>
      <c r="K118" s="91">
        <f>+SUM(DataEx!FJ232)</f>
        <v>1008092.5992279621</v>
      </c>
      <c r="L118" s="91">
        <f>+SUM(DataEx!FK232)</f>
        <v>1003423.6342899711</v>
      </c>
      <c r="M118" s="91">
        <f>+SUM(DataEx!FL232)</f>
        <v>1231289.271800064</v>
      </c>
      <c r="N118" s="91">
        <f>+SUM(DataEx!FM232)</f>
        <v>1231667.8599670264</v>
      </c>
      <c r="O118" s="91">
        <f>+SUM(DataEx!FN232)</f>
        <v>1090163.4464179957</v>
      </c>
      <c r="P118" s="91">
        <f>+SUM(DataEx!FO232)</f>
        <v>1069505.9391595994</v>
      </c>
      <c r="Q118" s="91">
        <f>+SUM(DataEx!FP232)</f>
        <v>863996.18187413388</v>
      </c>
      <c r="R118" s="91">
        <f>+SUM(DataEx!FQ232)</f>
        <v>1656042.8685494228</v>
      </c>
      <c r="S118" s="125">
        <f t="shared" si="20"/>
        <v>12657933.829299569</v>
      </c>
      <c r="T118" s="126">
        <f t="shared" si="21"/>
        <v>2.6433474980786806E-3</v>
      </c>
    </row>
    <row r="119" spans="1:20">
      <c r="A119" s="137" t="str">
        <f t="shared" si="17"/>
        <v>713p</v>
      </c>
      <c r="B119" s="530" t="str">
        <f>+VLOOKUP(LEFT($A119,LEN(A119)-1)*1,Master!$D$27:$G$225,4,FALSE)</f>
        <v>Duties</v>
      </c>
      <c r="C119" s="531"/>
      <c r="D119" s="531"/>
      <c r="E119" s="531"/>
      <c r="F119" s="531"/>
      <c r="G119" s="85">
        <f>+SUM(DataEx!FF233)</f>
        <v>685138.90036642621</v>
      </c>
      <c r="H119" s="85">
        <f>+SUM(DataEx!FG233)</f>
        <v>871672.04535604198</v>
      </c>
      <c r="I119" s="85">
        <f>+SUM(DataEx!FH233)</f>
        <v>947520.73643311416</v>
      </c>
      <c r="J119" s="85">
        <f>+SUM(DataEx!FI233)</f>
        <v>1037067.5822273893</v>
      </c>
      <c r="K119" s="85">
        <f>+SUM(DataEx!FJ233)</f>
        <v>1197898.4298929251</v>
      </c>
      <c r="L119" s="85">
        <f>+SUM(DataEx!FK233)</f>
        <v>1410094.209853129</v>
      </c>
      <c r="M119" s="85">
        <f>+SUM(DataEx!FL233)</f>
        <v>1787620.5734576886</v>
      </c>
      <c r="N119" s="85">
        <f>+SUM(DataEx!FM233)</f>
        <v>1693345.6465282508</v>
      </c>
      <c r="O119" s="85">
        <f>+SUM(DataEx!FN233)</f>
        <v>1380625.1787412395</v>
      </c>
      <c r="P119" s="85">
        <f>+SUM(DataEx!FO233)</f>
        <v>1333417.9608404613</v>
      </c>
      <c r="Q119" s="85">
        <f>+SUM(DataEx!FP233)</f>
        <v>1126294.7115248898</v>
      </c>
      <c r="R119" s="85">
        <f>+SUM(DataEx!FQ233)</f>
        <v>1238030.6502392469</v>
      </c>
      <c r="S119" s="127">
        <f t="shared" si="20"/>
        <v>14708726.625460804</v>
      </c>
      <c r="T119" s="128">
        <f t="shared" si="21"/>
        <v>3.0716131281503579E-3</v>
      </c>
    </row>
    <row r="120" spans="1:20">
      <c r="A120" s="137" t="str">
        <f t="shared" si="17"/>
        <v>714p</v>
      </c>
      <c r="B120" s="530" t="str">
        <f>+VLOOKUP(LEFT($A120,LEN(A120)-1)*1,Master!$D$27:$G$225,4,FALSE)</f>
        <v>Fees</v>
      </c>
      <c r="C120" s="531"/>
      <c r="D120" s="531"/>
      <c r="E120" s="531"/>
      <c r="F120" s="531"/>
      <c r="G120" s="85">
        <f>+SUM(DataEx!FF238)</f>
        <v>1855218.8805594216</v>
      </c>
      <c r="H120" s="85">
        <f>+SUM(DataEx!FG238)</f>
        <v>2208648.6574377147</v>
      </c>
      <c r="I120" s="85">
        <f>+SUM(DataEx!FH238)</f>
        <v>2160316.8249254846</v>
      </c>
      <c r="J120" s="85">
        <f>+SUM(DataEx!FI238)</f>
        <v>2520043.5685495138</v>
      </c>
      <c r="K120" s="85">
        <f>+SUM(DataEx!FJ238)</f>
        <v>1739522.6622359063</v>
      </c>
      <c r="L120" s="85">
        <f>+SUM(DataEx!FK238)</f>
        <v>4191264.8807704193</v>
      </c>
      <c r="M120" s="85">
        <f>+SUM(DataEx!FL238)</f>
        <v>4295313.9043248156</v>
      </c>
      <c r="N120" s="85">
        <f>+SUM(DataEx!FM238)</f>
        <v>3121689.7252436914</v>
      </c>
      <c r="O120" s="85">
        <f>+SUM(DataEx!FN238)</f>
        <v>3261559.5182261439</v>
      </c>
      <c r="P120" s="85">
        <f>+SUM(DataEx!FO238)</f>
        <v>3840986.6541232523</v>
      </c>
      <c r="Q120" s="85">
        <f>+SUM(DataEx!FP238)</f>
        <v>3190232.7257357854</v>
      </c>
      <c r="R120" s="85">
        <f>+SUM(DataEx!FQ238)</f>
        <v>4110831.5851102625</v>
      </c>
      <c r="S120" s="127">
        <f t="shared" si="20"/>
        <v>36495629.58724241</v>
      </c>
      <c r="T120" s="128">
        <f t="shared" si="21"/>
        <v>7.6213568866145449E-3</v>
      </c>
    </row>
    <row r="121" spans="1:20">
      <c r="A121" s="137" t="str">
        <f t="shared" si="17"/>
        <v>715p</v>
      </c>
      <c r="B121" s="530" t="str">
        <f>+VLOOKUP(LEFT($A121,LEN(A121)-1)*1,Master!$D$27:$G$225,4,FALSE)</f>
        <v>Other revenues</v>
      </c>
      <c r="C121" s="531"/>
      <c r="D121" s="531"/>
      <c r="E121" s="531"/>
      <c r="F121" s="531"/>
      <c r="G121" s="85">
        <f>+SUM(DataEx!FF245)</f>
        <v>2472817.1107659615</v>
      </c>
      <c r="H121" s="85">
        <f>+SUM(DataEx!FG245)</f>
        <v>1708264.0259820949</v>
      </c>
      <c r="I121" s="85">
        <f>+SUM(DataEx!FH245)</f>
        <v>2148919.5517814872</v>
      </c>
      <c r="J121" s="85">
        <f>+SUM(DataEx!FI245)</f>
        <v>5548847.6983012091</v>
      </c>
      <c r="K121" s="85">
        <f>+SUM(DataEx!FJ245)</f>
        <v>2280721.0376326158</v>
      </c>
      <c r="L121" s="85">
        <f>+SUM(DataEx!FK245)</f>
        <v>2912728.6031032563</v>
      </c>
      <c r="M121" s="85">
        <f>+SUM(DataEx!FL245)</f>
        <v>37135630.113963775</v>
      </c>
      <c r="N121" s="85">
        <f>+SUM(DataEx!FM245)</f>
        <v>3640067.9349820986</v>
      </c>
      <c r="O121" s="85">
        <f>+SUM(DataEx!FN245)</f>
        <v>2890126.2156034028</v>
      </c>
      <c r="P121" s="85">
        <f>+SUM(DataEx!FO245)</f>
        <v>2425421.1272468185</v>
      </c>
      <c r="Q121" s="85">
        <f>+SUM(DataEx!FP245)</f>
        <v>3602398.7755843252</v>
      </c>
      <c r="R121" s="85">
        <f>+SUM(DataEx!FQ245)</f>
        <v>4081286.7718351102</v>
      </c>
      <c r="S121" s="127">
        <f t="shared" si="20"/>
        <v>70847228.966782153</v>
      </c>
      <c r="T121" s="128">
        <f t="shared" si="21"/>
        <v>1.4794977439498425E-2</v>
      </c>
    </row>
    <row r="122" spans="1:20">
      <c r="A122" s="137" t="str">
        <f t="shared" si="17"/>
        <v>73p</v>
      </c>
      <c r="B122" s="530" t="str">
        <f>+VLOOKUP(LEFT($A122,LEN(A122)-1)*1,Master!$D$27:$G$225,4,FALSE)</f>
        <v>Receipts from Repayment of Loans and Funds Carried over from Previous Year</v>
      </c>
      <c r="C122" s="531"/>
      <c r="D122" s="531"/>
      <c r="E122" s="531"/>
      <c r="F122" s="531"/>
      <c r="G122" s="85">
        <f>+SUM(DataEx!FF253)</f>
        <v>122332.2402857355</v>
      </c>
      <c r="H122" s="85">
        <f>+SUM(DataEx!FG253)</f>
        <v>56015.006608868236</v>
      </c>
      <c r="I122" s="85">
        <f>+SUM(DataEx!FH253)</f>
        <v>139149.43248455049</v>
      </c>
      <c r="J122" s="85">
        <f>+SUM(DataEx!FI253)</f>
        <v>315693.23519635049</v>
      </c>
      <c r="K122" s="85">
        <f>+SUM(DataEx!FJ253)</f>
        <v>775525.38983070524</v>
      </c>
      <c r="L122" s="85">
        <f>+SUM(DataEx!FK253)</f>
        <v>1688457.7339032646</v>
      </c>
      <c r="M122" s="85">
        <f>+SUM(DataEx!FL253)</f>
        <v>126661.80329058008</v>
      </c>
      <c r="N122" s="85">
        <f>+SUM(DataEx!FM253)</f>
        <v>104377.85625098775</v>
      </c>
      <c r="O122" s="85">
        <f>+SUM(DataEx!FN253)</f>
        <v>644991.41029727901</v>
      </c>
      <c r="P122" s="85">
        <f>+SUM(DataEx!FO253)</f>
        <v>373666.68197151314</v>
      </c>
      <c r="Q122" s="85">
        <f>+SUM(DataEx!FP253)</f>
        <v>3007848.3296865965</v>
      </c>
      <c r="R122" s="85">
        <f>+SUM(DataEx!FQ253)</f>
        <v>512189.13373121392</v>
      </c>
      <c r="S122" s="127">
        <f t="shared" si="20"/>
        <v>7866908.2535376456</v>
      </c>
      <c r="T122" s="128">
        <f t="shared" si="21"/>
        <v>1.6428409667831195E-3</v>
      </c>
    </row>
    <row r="123" spans="1:20" ht="13.5" thickBot="1">
      <c r="A123" s="137" t="str">
        <f t="shared" si="17"/>
        <v>74p</v>
      </c>
      <c r="B123" s="534" t="str">
        <f>+VLOOKUP(LEFT($A123,LEN(A123)-1)*1,Master!$D$27:$G$225,4,FALSE)</f>
        <v>Grants and Transfers</v>
      </c>
      <c r="C123" s="535"/>
      <c r="D123" s="535"/>
      <c r="E123" s="535"/>
      <c r="F123" s="535"/>
      <c r="G123" s="85">
        <f>+SUM(DataEx!FF256)</f>
        <v>13900267.095136527</v>
      </c>
      <c r="H123" s="85">
        <f>+SUM(DataEx!FG256)</f>
        <v>1483068.7561633477</v>
      </c>
      <c r="I123" s="85">
        <f>+SUM(DataEx!FH256)</f>
        <v>2311164.8648863789</v>
      </c>
      <c r="J123" s="85">
        <f>+SUM(DataEx!FI256)</f>
        <v>3220925.9094750378</v>
      </c>
      <c r="K123" s="85">
        <f>+SUM(DataEx!FJ256)</f>
        <v>3335426.2947824779</v>
      </c>
      <c r="L123" s="85">
        <f>+SUM(DataEx!FK256)</f>
        <v>2930185.4845741447</v>
      </c>
      <c r="M123" s="85">
        <f>+SUM(DataEx!FL256)</f>
        <v>1487222.9580633398</v>
      </c>
      <c r="N123" s="85">
        <f>+SUM(DataEx!FM256)</f>
        <v>1494727.7085961688</v>
      </c>
      <c r="O123" s="85">
        <f>+SUM(DataEx!FN256)</f>
        <v>1256927.0639557138</v>
      </c>
      <c r="P123" s="85">
        <f>+SUM(DataEx!FO256)</f>
        <v>2914661.9432842401</v>
      </c>
      <c r="Q123" s="85">
        <f>+SUM(DataEx!FP256)</f>
        <v>9560814.8118033875</v>
      </c>
      <c r="R123" s="85">
        <f>+SUM(DataEx!FQ256)</f>
        <v>7504607.1092792293</v>
      </c>
      <c r="S123" s="129">
        <f t="shared" si="20"/>
        <v>51399999.999999993</v>
      </c>
      <c r="T123" s="130">
        <f t="shared" si="21"/>
        <v>1.0733826170488242E-2</v>
      </c>
    </row>
    <row r="124" spans="1:20" ht="13.5" thickBot="1">
      <c r="A124" s="137" t="str">
        <f t="shared" si="17"/>
        <v>4p</v>
      </c>
      <c r="B124" s="536" t="str">
        <f>+VLOOKUP(LEFT($A124,LEN(A124)-1)*1,Master!$D$27:$G$225,4,FALSE)</f>
        <v>Total Expenditures</v>
      </c>
      <c r="C124" s="537"/>
      <c r="D124" s="537"/>
      <c r="E124" s="537"/>
      <c r="F124" s="537"/>
      <c r="G124" s="97">
        <f>+G126+G137+G143+SUM(G144:G148)</f>
        <v>167422167.16749999</v>
      </c>
      <c r="H124" s="97">
        <f t="shared" ref="H124:R124" si="23">+H126+H137+H143+SUM(H144:H148)</f>
        <v>163118817.50749999</v>
      </c>
      <c r="I124" s="97">
        <f t="shared" si="23"/>
        <v>188570015.26749998</v>
      </c>
      <c r="J124" s="97">
        <f t="shared" si="23"/>
        <v>172597951.91749999</v>
      </c>
      <c r="K124" s="97">
        <f t="shared" si="23"/>
        <v>167763443.14750004</v>
      </c>
      <c r="L124" s="97">
        <f t="shared" si="23"/>
        <v>158638536.14750001</v>
      </c>
      <c r="M124" s="97">
        <f t="shared" si="23"/>
        <v>168321460.70750001</v>
      </c>
      <c r="N124" s="97">
        <f t="shared" si="23"/>
        <v>155123661.6575</v>
      </c>
      <c r="O124" s="97">
        <f t="shared" si="23"/>
        <v>158937205.3075</v>
      </c>
      <c r="P124" s="97">
        <f t="shared" si="23"/>
        <v>154446229.72749999</v>
      </c>
      <c r="Q124" s="97">
        <f t="shared" si="23"/>
        <v>160715930.00749999</v>
      </c>
      <c r="R124" s="97">
        <f t="shared" si="23"/>
        <v>154540887.42750004</v>
      </c>
      <c r="S124" s="131">
        <f>+SUM(G124:R124)</f>
        <v>1970196305.9899998</v>
      </c>
      <c r="T124" s="132">
        <f t="shared" si="21"/>
        <v>0.41143472121079228</v>
      </c>
    </row>
    <row r="125" spans="1:20" ht="13.5" thickBot="1">
      <c r="A125" s="137" t="str">
        <f t="shared" si="17"/>
        <v>41p</v>
      </c>
      <c r="B125" s="538" t="str">
        <f>+VLOOKUP(LEFT($A125,LEN(A125)-1)*1,Master!$D$27:$G$225,4,FALSE)</f>
        <v>Current Expenditures</v>
      </c>
      <c r="C125" s="539"/>
      <c r="D125" s="539"/>
      <c r="E125" s="539"/>
      <c r="F125" s="539"/>
      <c r="G125" s="80">
        <f t="shared" ref="G125:R125" si="24">+G124-G144</f>
        <v>140678417.17750001</v>
      </c>
      <c r="H125" s="80">
        <f t="shared" si="24"/>
        <v>136375067.51749998</v>
      </c>
      <c r="I125" s="80">
        <f t="shared" si="24"/>
        <v>161826265.27749997</v>
      </c>
      <c r="J125" s="80">
        <f t="shared" si="24"/>
        <v>145854201.92750001</v>
      </c>
      <c r="K125" s="80">
        <f t="shared" si="24"/>
        <v>141019693.15750003</v>
      </c>
      <c r="L125" s="80">
        <f t="shared" si="24"/>
        <v>131894786.15750001</v>
      </c>
      <c r="M125" s="80">
        <f t="shared" si="24"/>
        <v>141577710.71750003</v>
      </c>
      <c r="N125" s="80">
        <f t="shared" si="24"/>
        <v>128379911.6675</v>
      </c>
      <c r="O125" s="80">
        <f t="shared" si="24"/>
        <v>132193455.31750001</v>
      </c>
      <c r="P125" s="80">
        <f t="shared" si="24"/>
        <v>127702479.7375</v>
      </c>
      <c r="Q125" s="80">
        <f t="shared" si="24"/>
        <v>133972180.0175</v>
      </c>
      <c r="R125" s="80">
        <f t="shared" si="24"/>
        <v>127797137.31750004</v>
      </c>
      <c r="S125" s="133">
        <f t="shared" si="20"/>
        <v>1649271305.9900002</v>
      </c>
      <c r="T125" s="134">
        <f t="shared" si="21"/>
        <v>0.34441617716869238</v>
      </c>
    </row>
    <row r="126" spans="1:20">
      <c r="A126" s="137" t="str">
        <f t="shared" si="17"/>
        <v>40p</v>
      </c>
      <c r="B126" s="540" t="str">
        <f>+VLOOKUP(LEFT($A126,LEN(A126)-1)*1,Master!$D$27:$G$225,4,FALSE)</f>
        <v>Current Budgetary Expenditures</v>
      </c>
      <c r="C126" s="541"/>
      <c r="D126" s="541"/>
      <c r="E126" s="541"/>
      <c r="F126" s="541"/>
      <c r="G126" s="89">
        <f t="shared" ref="G126:R126" si="25">+SUM(G127:G136)</f>
        <v>71012418.442500025</v>
      </c>
      <c r="H126" s="89">
        <f t="shared" si="25"/>
        <v>64850080.682500012</v>
      </c>
      <c r="I126" s="89">
        <f t="shared" si="25"/>
        <v>94352135.732500002</v>
      </c>
      <c r="J126" s="89">
        <f t="shared" si="25"/>
        <v>80290960.742500007</v>
      </c>
      <c r="K126" s="89">
        <f t="shared" si="25"/>
        <v>75302081.212500021</v>
      </c>
      <c r="L126" s="89">
        <f t="shared" si="25"/>
        <v>66157575.742500022</v>
      </c>
      <c r="M126" s="89">
        <f t="shared" si="25"/>
        <v>70850303.30250001</v>
      </c>
      <c r="N126" s="89">
        <f t="shared" si="25"/>
        <v>62536600.912500001</v>
      </c>
      <c r="O126" s="89">
        <f t="shared" si="25"/>
        <v>66552012.502500005</v>
      </c>
      <c r="P126" s="89">
        <f t="shared" si="25"/>
        <v>62366029.3825</v>
      </c>
      <c r="Q126" s="89">
        <f t="shared" si="25"/>
        <v>68619273.662500009</v>
      </c>
      <c r="R126" s="90">
        <f t="shared" si="25"/>
        <v>62200798.892500028</v>
      </c>
      <c r="S126" s="123">
        <f t="shared" si="20"/>
        <v>845090271.21000028</v>
      </c>
      <c r="T126" s="124">
        <f t="shared" si="21"/>
        <v>0.17647961224783867</v>
      </c>
    </row>
    <row r="127" spans="1:20">
      <c r="A127" s="137" t="str">
        <f t="shared" si="17"/>
        <v>411p</v>
      </c>
      <c r="B127" s="520" t="str">
        <f>+VLOOKUP(LEFT($A127,LEN(A127)-1)*1,Master!$D$27:$G$225,4,FALSE)</f>
        <v>Gross Salaries and Contributions</v>
      </c>
      <c r="C127" s="521"/>
      <c r="D127" s="521"/>
      <c r="E127" s="521"/>
      <c r="F127" s="521"/>
      <c r="G127" s="91">
        <f>+SUM(DataEx!FF265)</f>
        <v>39362332.101666681</v>
      </c>
      <c r="H127" s="91">
        <f>+SUM(DataEx!FG265)</f>
        <v>39125646.701666676</v>
      </c>
      <c r="I127" s="91">
        <f>+SUM(DataEx!FH265)</f>
        <v>39113380.221666679</v>
      </c>
      <c r="J127" s="91">
        <f>+SUM(DataEx!FI265)</f>
        <v>39105431.161666669</v>
      </c>
      <c r="K127" s="91">
        <f>+SUM(DataEx!FJ265)</f>
        <v>39107573.981666677</v>
      </c>
      <c r="L127" s="91">
        <f>+SUM(DataEx!FK265)</f>
        <v>41935580.18166668</v>
      </c>
      <c r="M127" s="91">
        <f>+SUM(DataEx!FL265)</f>
        <v>39107470.111666672</v>
      </c>
      <c r="N127" s="91">
        <f>+SUM(DataEx!FM265)</f>
        <v>39093383.891666673</v>
      </c>
      <c r="O127" s="91">
        <f>+SUM(DataEx!FN265)</f>
        <v>39030288.911666676</v>
      </c>
      <c r="P127" s="91">
        <f>+SUM(DataEx!FO265)</f>
        <v>39107584.94166667</v>
      </c>
      <c r="Q127" s="91">
        <f>+SUM(DataEx!FP265)</f>
        <v>39107395.941666678</v>
      </c>
      <c r="R127" s="91">
        <f>+SUM(DataEx!FQ265)</f>
        <v>38863330.00166668</v>
      </c>
      <c r="S127" s="125">
        <f t="shared" si="20"/>
        <v>472059398.15000004</v>
      </c>
      <c r="T127" s="126">
        <f t="shared" si="21"/>
        <v>9.8579835056175097E-2</v>
      </c>
    </row>
    <row r="128" spans="1:20">
      <c r="A128" s="137" t="str">
        <f t="shared" si="17"/>
        <v>412p</v>
      </c>
      <c r="B128" s="520" t="str">
        <f>+VLOOKUP(LEFT($A128,LEN(A128)-1)*1,Master!$D$27:$G$225,4,FALSE)</f>
        <v>Other Personal Income</v>
      </c>
      <c r="C128" s="521"/>
      <c r="D128" s="521"/>
      <c r="E128" s="521"/>
      <c r="F128" s="521"/>
      <c r="G128" s="91">
        <f>+SUM(DataEx!FF271)</f>
        <v>1281057.9508333332</v>
      </c>
      <c r="H128" s="91">
        <f>+SUM(DataEx!FG271)</f>
        <v>1323983.3608333331</v>
      </c>
      <c r="I128" s="91">
        <f>+SUM(DataEx!FH271)</f>
        <v>1260740.2808333333</v>
      </c>
      <c r="J128" s="91">
        <f>+SUM(DataEx!FI271)</f>
        <v>1247473.6108333331</v>
      </c>
      <c r="K128" s="91">
        <f>+SUM(DataEx!FJ271)</f>
        <v>1248015.2908333333</v>
      </c>
      <c r="L128" s="91">
        <f>+SUM(DataEx!FK271)</f>
        <v>1249948.9408333332</v>
      </c>
      <c r="M128" s="91">
        <f>+SUM(DataEx!FL271)</f>
        <v>1249158.6208333333</v>
      </c>
      <c r="N128" s="91">
        <f>+SUM(DataEx!FM271)</f>
        <v>1249158.6208333333</v>
      </c>
      <c r="O128" s="91">
        <f>+SUM(DataEx!FN271)</f>
        <v>1249658.6108333331</v>
      </c>
      <c r="P128" s="91">
        <f>+SUM(DataEx!FO271)</f>
        <v>1239658.6108333331</v>
      </c>
      <c r="Q128" s="91">
        <f>+SUM(DataEx!FP271)</f>
        <v>1238097.2408333332</v>
      </c>
      <c r="R128" s="91">
        <f>+SUM(DataEx!FQ271)</f>
        <v>1235674.3108333333</v>
      </c>
      <c r="S128" s="125">
        <f t="shared" si="20"/>
        <v>15072625.449999999</v>
      </c>
      <c r="T128" s="126">
        <f t="shared" si="21"/>
        <v>3.1476058660151189E-3</v>
      </c>
    </row>
    <row r="129" spans="1:20">
      <c r="A129" s="137" t="str">
        <f t="shared" si="17"/>
        <v>413p</v>
      </c>
      <c r="B129" s="520" t="str">
        <f>+VLOOKUP(LEFT($A129,LEN(A129)-1)*1,Master!$D$27:$G$225,4,FALSE)</f>
        <v>Expenditures for Supplies</v>
      </c>
      <c r="C129" s="521"/>
      <c r="D129" s="521"/>
      <c r="E129" s="521"/>
      <c r="F129" s="521"/>
      <c r="G129" s="91">
        <f>+SUM(DataEx!FF279)</f>
        <v>3067786.435833334</v>
      </c>
      <c r="H129" s="91">
        <f>+SUM(DataEx!FG279)</f>
        <v>3019826.0658333339</v>
      </c>
      <c r="I129" s="91">
        <f>+SUM(DataEx!FH279)</f>
        <v>3058309.8858333337</v>
      </c>
      <c r="J129" s="91">
        <f>+SUM(DataEx!FI279)</f>
        <v>3046755.8058333341</v>
      </c>
      <c r="K129" s="91">
        <f>+SUM(DataEx!FJ279)</f>
        <v>3057105.8058333341</v>
      </c>
      <c r="L129" s="91">
        <f>+SUM(DataEx!FK279)</f>
        <v>3056755.8058333341</v>
      </c>
      <c r="M129" s="91">
        <f>+SUM(DataEx!FL279)</f>
        <v>3059180.8058333341</v>
      </c>
      <c r="N129" s="91">
        <f>+SUM(DataEx!FM279)</f>
        <v>3059180.8058333341</v>
      </c>
      <c r="O129" s="91">
        <f>+SUM(DataEx!FN279)</f>
        <v>3059040.8058333341</v>
      </c>
      <c r="P129" s="91">
        <f>+SUM(DataEx!FO279)</f>
        <v>3063161.8058333341</v>
      </c>
      <c r="Q129" s="91">
        <f>+SUM(DataEx!FP279)</f>
        <v>3060771.8058333341</v>
      </c>
      <c r="R129" s="91">
        <f>+SUM(DataEx!FQ279)</f>
        <v>3044951.8258333337</v>
      </c>
      <c r="S129" s="125">
        <f t="shared" si="20"/>
        <v>36652827.660000004</v>
      </c>
      <c r="T129" s="126">
        <f t="shared" si="21"/>
        <v>7.6541844505701052E-3</v>
      </c>
    </row>
    <row r="130" spans="1:20">
      <c r="A130" s="137" t="str">
        <f t="shared" si="17"/>
        <v>414p</v>
      </c>
      <c r="B130" s="520" t="str">
        <f>+VLOOKUP(LEFT($A130,LEN(A130)-1)*1,Master!$D$27:$G$225,4,FALSE)</f>
        <v>Expenditures for Services</v>
      </c>
      <c r="C130" s="521"/>
      <c r="D130" s="521"/>
      <c r="E130" s="521"/>
      <c r="F130" s="521"/>
      <c r="G130" s="91">
        <f>+SUM(DataEx!FF286)</f>
        <v>6120514.5875000004</v>
      </c>
      <c r="H130" s="91">
        <f>+SUM(DataEx!FG286)</f>
        <v>5971668.0075000003</v>
      </c>
      <c r="I130" s="91">
        <f>+SUM(DataEx!FH286)</f>
        <v>5177760.0175000001</v>
      </c>
      <c r="J130" s="91">
        <f>+SUM(DataEx!FI286)</f>
        <v>5087042.1275000004</v>
      </c>
      <c r="K130" s="91">
        <f>+SUM(DataEx!FJ286)</f>
        <v>5141875.5275000008</v>
      </c>
      <c r="L130" s="91">
        <f>+SUM(DataEx!FK286)</f>
        <v>5197534.4975000005</v>
      </c>
      <c r="M130" s="91">
        <f>+SUM(DataEx!FL286)</f>
        <v>5045534.8375000004</v>
      </c>
      <c r="N130" s="91">
        <f>+SUM(DataEx!FM286)</f>
        <v>5057538.8375000004</v>
      </c>
      <c r="O130" s="91">
        <f>+SUM(DataEx!FN286)</f>
        <v>5162334.3375000004</v>
      </c>
      <c r="P130" s="91">
        <f>+SUM(DataEx!FO286)</f>
        <v>5048700.9275000002</v>
      </c>
      <c r="Q130" s="91">
        <f>+SUM(DataEx!FP286)</f>
        <v>5048329.2575000003</v>
      </c>
      <c r="R130" s="91">
        <f>+SUM(DataEx!FQ286)</f>
        <v>4986898.6075000009</v>
      </c>
      <c r="S130" s="125">
        <f t="shared" si="20"/>
        <v>63045731.57</v>
      </c>
      <c r="T130" s="126">
        <f t="shared" si="21"/>
        <v>1.3165796176335464E-2</v>
      </c>
    </row>
    <row r="131" spans="1:20">
      <c r="A131" s="137" t="str">
        <f t="shared" si="17"/>
        <v>415p</v>
      </c>
      <c r="B131" s="520" t="str">
        <f>+VLOOKUP(LEFT($A131,LEN(A131)-1)*1,Master!$D$27:$G$225,4,FALSE)</f>
        <v>Current Maintenance</v>
      </c>
      <c r="C131" s="521"/>
      <c r="D131" s="521"/>
      <c r="E131" s="521"/>
      <c r="F131" s="521"/>
      <c r="G131" s="91">
        <f>+SUM(DataEx!FF296)</f>
        <v>1931829.4616666667</v>
      </c>
      <c r="H131" s="91">
        <f>+SUM(DataEx!FG296)</f>
        <v>1929704.3816666668</v>
      </c>
      <c r="I131" s="91">
        <f>+SUM(DataEx!FH296)</f>
        <v>1921162.7116666667</v>
      </c>
      <c r="J131" s="91">
        <f>+SUM(DataEx!FI296)</f>
        <v>1920662.7116666667</v>
      </c>
      <c r="K131" s="91">
        <f>+SUM(DataEx!FJ296)</f>
        <v>1927678.7016666669</v>
      </c>
      <c r="L131" s="91">
        <f>+SUM(DataEx!FK296)</f>
        <v>1927612.7316666667</v>
      </c>
      <c r="M131" s="91">
        <f>+SUM(DataEx!FL296)</f>
        <v>1934953.7116666667</v>
      </c>
      <c r="N131" s="91">
        <f>+SUM(DataEx!FM296)</f>
        <v>1934887.7116666667</v>
      </c>
      <c r="O131" s="91">
        <f>+SUM(DataEx!FN296)</f>
        <v>1926953.7016666669</v>
      </c>
      <c r="P131" s="91">
        <f>+SUM(DataEx!FO296)</f>
        <v>1926887.7016666669</v>
      </c>
      <c r="Q131" s="91">
        <f>+SUM(DataEx!FP296)</f>
        <v>1926953.7016666669</v>
      </c>
      <c r="R131" s="91">
        <f>+SUM(DataEx!FQ296)</f>
        <v>1908616.3716666668</v>
      </c>
      <c r="S131" s="125">
        <f t="shared" si="20"/>
        <v>23117903.600000001</v>
      </c>
      <c r="T131" s="126">
        <f t="shared" si="21"/>
        <v>4.8276956939397736E-3</v>
      </c>
    </row>
    <row r="132" spans="1:20">
      <c r="A132" s="137" t="str">
        <f t="shared" si="17"/>
        <v>416p</v>
      </c>
      <c r="B132" s="520" t="str">
        <f>+VLOOKUP(LEFT($A132,LEN(A132)-1)*1,Master!$D$27:$G$225,4,FALSE)</f>
        <v>Interests</v>
      </c>
      <c r="C132" s="521"/>
      <c r="D132" s="521"/>
      <c r="E132" s="521"/>
      <c r="F132" s="521"/>
      <c r="G132" s="91">
        <f>+SUM(DataEx!FF300)</f>
        <v>7980725.0000000009</v>
      </c>
      <c r="H132" s="91">
        <f>+SUM(DataEx!FG300)</f>
        <v>986719.96000000054</v>
      </c>
      <c r="I132" s="91">
        <f>+SUM(DataEx!FH300)</f>
        <v>28101499.100000001</v>
      </c>
      <c r="J132" s="91">
        <f>+SUM(DataEx!FI300)</f>
        <v>18499732.100000001</v>
      </c>
      <c r="K132" s="91">
        <f>+SUM(DataEx!FJ300)</f>
        <v>14045836.270000001</v>
      </c>
      <c r="L132" s="91">
        <f>+SUM(DataEx!FK300)</f>
        <v>1973802.6600000008</v>
      </c>
      <c r="M132" s="91">
        <f>+SUM(DataEx!FL300)</f>
        <v>8764475.7899999991</v>
      </c>
      <c r="N132" s="91">
        <f>+SUM(DataEx!FM300)</f>
        <v>1297206.1400000008</v>
      </c>
      <c r="O132" s="91">
        <f>+SUM(DataEx!FN300)</f>
        <v>3140325.8000000007</v>
      </c>
      <c r="P132" s="91">
        <f>+SUM(DataEx!FO300)</f>
        <v>1321292.0800000008</v>
      </c>
      <c r="Q132" s="91">
        <f>+SUM(DataEx!FP300)</f>
        <v>7803737.330000001</v>
      </c>
      <c r="R132" s="91">
        <f>+SUM(DataEx!FQ300)</f>
        <v>1837347.7700000007</v>
      </c>
      <c r="S132" s="125">
        <f t="shared" si="20"/>
        <v>95752699.999999985</v>
      </c>
      <c r="T132" s="126">
        <f t="shared" si="21"/>
        <v>1.9995969594453492E-2</v>
      </c>
    </row>
    <row r="133" spans="1:20">
      <c r="A133" s="137" t="str">
        <f t="shared" si="17"/>
        <v>417p</v>
      </c>
      <c r="B133" s="520" t="str">
        <f>+VLOOKUP(LEFT($A133,LEN(A133)-1)*1,Master!$D$27:$G$225,4,FALSE)</f>
        <v>Rent</v>
      </c>
      <c r="C133" s="521"/>
      <c r="D133" s="521"/>
      <c r="E133" s="521"/>
      <c r="F133" s="521"/>
      <c r="G133" s="91">
        <f>+SUM(DataEx!FF303)</f>
        <v>832820.39</v>
      </c>
      <c r="H133" s="91">
        <f>+SUM(DataEx!FG303)</f>
        <v>780840.39</v>
      </c>
      <c r="I133" s="91">
        <f>+SUM(DataEx!FH303)</f>
        <v>793807.47</v>
      </c>
      <c r="J133" s="91">
        <f>+SUM(DataEx!FI303)</f>
        <v>776070.39</v>
      </c>
      <c r="K133" s="91">
        <f>+SUM(DataEx!FJ303)</f>
        <v>793070.39</v>
      </c>
      <c r="L133" s="91">
        <f>+SUM(DataEx!FK303)</f>
        <v>826070.39</v>
      </c>
      <c r="M133" s="91">
        <f>+SUM(DataEx!FL303)</f>
        <v>846570.39</v>
      </c>
      <c r="N133" s="91">
        <f>+SUM(DataEx!FM303)</f>
        <v>846570.39</v>
      </c>
      <c r="O133" s="91">
        <f>+SUM(DataEx!FN303)</f>
        <v>826570.39</v>
      </c>
      <c r="P133" s="91">
        <f>+SUM(DataEx!FO303)</f>
        <v>826570.39</v>
      </c>
      <c r="Q133" s="91">
        <f>+SUM(DataEx!FP303)</f>
        <v>826570.39</v>
      </c>
      <c r="R133" s="91">
        <f>+SUM(DataEx!FQ303)</f>
        <v>845570.39</v>
      </c>
      <c r="S133" s="125">
        <f t="shared" si="20"/>
        <v>9821101.7599999998</v>
      </c>
      <c r="T133" s="126">
        <f t="shared" si="21"/>
        <v>2.0509338345236603E-3</v>
      </c>
    </row>
    <row r="134" spans="1:20">
      <c r="A134" s="137" t="str">
        <f t="shared" si="17"/>
        <v>418p</v>
      </c>
      <c r="B134" s="520" t="str">
        <f>+VLOOKUP(LEFT($A134,LEN(A134)-1)*1,Master!$D$27:$G$225,4,FALSE)</f>
        <v>Subsidies</v>
      </c>
      <c r="C134" s="521"/>
      <c r="D134" s="521"/>
      <c r="E134" s="521"/>
      <c r="F134" s="521"/>
      <c r="G134" s="91">
        <f>+SUM(DataEx!FF307)</f>
        <v>2149037.4966666666</v>
      </c>
      <c r="H134" s="91">
        <f>+SUM(DataEx!FG307)</f>
        <v>2320829.9566666665</v>
      </c>
      <c r="I134" s="91">
        <f>+SUM(DataEx!FH307)</f>
        <v>4834564.4966666671</v>
      </c>
      <c r="J134" s="91">
        <f>+SUM(DataEx!FI307)</f>
        <v>2443787.4966666666</v>
      </c>
      <c r="K134" s="91">
        <f>+SUM(DataEx!FJ307)</f>
        <v>2190037.4966666666</v>
      </c>
      <c r="L134" s="91">
        <f>+SUM(DataEx!FK307)</f>
        <v>1990037.4966666666</v>
      </c>
      <c r="M134" s="91">
        <f>+SUM(DataEx!FL307)</f>
        <v>1956704.1566666667</v>
      </c>
      <c r="N134" s="91">
        <f>+SUM(DataEx!FM307)</f>
        <v>2253357.6966666663</v>
      </c>
      <c r="O134" s="91">
        <f>+SUM(DataEx!FN307)</f>
        <v>4447481.1566666672</v>
      </c>
      <c r="P134" s="91">
        <f>+SUM(DataEx!FO307)</f>
        <v>2156704.1566666663</v>
      </c>
      <c r="Q134" s="91">
        <f>+SUM(DataEx!FP307)</f>
        <v>2056704.1966666668</v>
      </c>
      <c r="R134" s="91">
        <f>+SUM(DataEx!FQ307)</f>
        <v>2015354.1966666668</v>
      </c>
      <c r="S134" s="125">
        <f t="shared" si="20"/>
        <v>30814599.999999993</v>
      </c>
      <c r="T134" s="126">
        <f t="shared" si="21"/>
        <v>6.4349914379985785E-3</v>
      </c>
    </row>
    <row r="135" spans="1:20">
      <c r="A135" s="137" t="str">
        <f t="shared" si="17"/>
        <v>419p</v>
      </c>
      <c r="B135" s="520" t="str">
        <f>+VLOOKUP(LEFT($A135,LEN(A135)-1)*1,Master!$D$27:$G$225,4,FALSE)</f>
        <v>Other expenditures</v>
      </c>
      <c r="C135" s="521"/>
      <c r="D135" s="521"/>
      <c r="E135" s="521"/>
      <c r="F135" s="521"/>
      <c r="G135" s="91">
        <f>+SUM(DataEx!FF311)</f>
        <v>3473855.870833334</v>
      </c>
      <c r="H135" s="91">
        <f>+SUM(DataEx!FG311)</f>
        <v>4119817.790833334</v>
      </c>
      <c r="I135" s="91">
        <f>+SUM(DataEx!FH311)</f>
        <v>5047234.1108333347</v>
      </c>
      <c r="J135" s="91">
        <f>+SUM(DataEx!FI311)</f>
        <v>3132271.9408333339</v>
      </c>
      <c r="K135" s="91">
        <f>+SUM(DataEx!FJ311)</f>
        <v>3070265.2508333339</v>
      </c>
      <c r="L135" s="91">
        <f>+SUM(DataEx!FK311)</f>
        <v>3309652.560833334</v>
      </c>
      <c r="M135" s="91">
        <f>+SUM(DataEx!FL311)</f>
        <v>4272049.5508333351</v>
      </c>
      <c r="N135" s="91">
        <f>+SUM(DataEx!FM311)</f>
        <v>3177649.6708333334</v>
      </c>
      <c r="O135" s="91">
        <f>+SUM(DataEx!FN311)</f>
        <v>3136649.6408333336</v>
      </c>
      <c r="P135" s="91">
        <f>+SUM(DataEx!FO311)</f>
        <v>3127759.6208333336</v>
      </c>
      <c r="Q135" s="91">
        <f>+SUM(DataEx!FP311)</f>
        <v>3164504.6508333334</v>
      </c>
      <c r="R135" s="91">
        <f>+SUM(DataEx!FQ311)</f>
        <v>3064612.7408333337</v>
      </c>
      <c r="S135" s="125">
        <f t="shared" si="20"/>
        <v>42096323.400000006</v>
      </c>
      <c r="T135" s="126">
        <f t="shared" si="21"/>
        <v>8.7909458714446817E-3</v>
      </c>
    </row>
    <row r="136" spans="1:20">
      <c r="A136" s="137" t="str">
        <f t="shared" si="17"/>
        <v>440p</v>
      </c>
      <c r="B136" s="520" t="str">
        <f>+VLOOKUP(LEFT($A136,LEN(A136)-1)*1,Master!$D$27:$G$225,4,FALSE)</f>
        <v>Current Capital Expenditure</v>
      </c>
      <c r="C136" s="521"/>
      <c r="D136" s="521"/>
      <c r="E136" s="521"/>
      <c r="F136" s="521"/>
      <c r="G136" s="91">
        <f>+SUM(DataEx!FF369)</f>
        <v>4812459.1475000009</v>
      </c>
      <c r="H136" s="91">
        <f>+SUM(DataEx!FG369)</f>
        <v>5271044.0675000008</v>
      </c>
      <c r="I136" s="91">
        <f>+SUM(DataEx!FH369)</f>
        <v>5043677.4375000009</v>
      </c>
      <c r="J136" s="91">
        <f>+SUM(DataEx!FI369)</f>
        <v>5031733.3975000009</v>
      </c>
      <c r="K136" s="91">
        <f>+SUM(DataEx!FJ369)</f>
        <v>4720622.4975000015</v>
      </c>
      <c r="L136" s="91">
        <f>+SUM(DataEx!FK369)</f>
        <v>4690580.477500001</v>
      </c>
      <c r="M136" s="91">
        <f>+SUM(DataEx!FL369)</f>
        <v>4614205.3275000015</v>
      </c>
      <c r="N136" s="91">
        <f>+SUM(DataEx!FM369)</f>
        <v>4567667.1475000018</v>
      </c>
      <c r="O136" s="91">
        <f>+SUM(DataEx!FN369)</f>
        <v>4572709.1475000018</v>
      </c>
      <c r="P136" s="91">
        <f>+SUM(DataEx!FO369)</f>
        <v>4547709.1475000018</v>
      </c>
      <c r="Q136" s="91">
        <f>+SUM(DataEx!FP369)</f>
        <v>4386209.1475000018</v>
      </c>
      <c r="R136" s="91">
        <f>+SUM(DataEx!FQ369)</f>
        <v>4398442.6775000012</v>
      </c>
      <c r="S136" s="125">
        <f t="shared" si="20"/>
        <v>56657059.620000012</v>
      </c>
      <c r="T136" s="126">
        <f t="shared" si="21"/>
        <v>1.1831654266382661E-2</v>
      </c>
    </row>
    <row r="137" spans="1:20">
      <c r="A137" s="137" t="str">
        <f t="shared" si="17"/>
        <v>42p</v>
      </c>
      <c r="B137" s="544" t="str">
        <f>+VLOOKUP(LEFT($A137,LEN(A137)-1)*1,Master!$D$27:$G$225,4,FALSE)</f>
        <v>Social Security Transfers</v>
      </c>
      <c r="C137" s="545"/>
      <c r="D137" s="545"/>
      <c r="E137" s="545"/>
      <c r="F137" s="545"/>
      <c r="G137" s="87">
        <f t="shared" ref="G137:R137" si="26">+SUM(G138:G142)</f>
        <v>46204849.909999982</v>
      </c>
      <c r="H137" s="87">
        <f t="shared" si="26"/>
        <v>46206149.810000002</v>
      </c>
      <c r="I137" s="87">
        <f t="shared" si="26"/>
        <v>46206149.810000002</v>
      </c>
      <c r="J137" s="87">
        <f t="shared" si="26"/>
        <v>46206149.810000002</v>
      </c>
      <c r="K137" s="87">
        <f t="shared" si="26"/>
        <v>46206149.810000002</v>
      </c>
      <c r="L137" s="87">
        <f t="shared" si="26"/>
        <v>46206149.810000002</v>
      </c>
      <c r="M137" s="87">
        <f t="shared" si="26"/>
        <v>46206149.810000002</v>
      </c>
      <c r="N137" s="87">
        <f t="shared" si="26"/>
        <v>46206149.810000002</v>
      </c>
      <c r="O137" s="87">
        <f t="shared" si="26"/>
        <v>46206149.810000002</v>
      </c>
      <c r="P137" s="87">
        <f t="shared" si="26"/>
        <v>46206149.810000002</v>
      </c>
      <c r="Q137" s="87">
        <f t="shared" si="26"/>
        <v>46206149.810000002</v>
      </c>
      <c r="R137" s="87">
        <f t="shared" si="26"/>
        <v>46206149.810000002</v>
      </c>
      <c r="S137" s="127">
        <f t="shared" si="20"/>
        <v>554472497.81999993</v>
      </c>
      <c r="T137" s="128">
        <f t="shared" si="21"/>
        <v>0.11579010521237938</v>
      </c>
    </row>
    <row r="138" spans="1:20">
      <c r="A138" s="137" t="str">
        <f t="shared" si="17"/>
        <v>421p</v>
      </c>
      <c r="B138" s="520" t="str">
        <f>+VLOOKUP(LEFT($A138,LEN(A138)-1)*1,Master!$D$27:$G$225,4,FALSE)</f>
        <v>Social Security</v>
      </c>
      <c r="C138" s="521"/>
      <c r="D138" s="521"/>
      <c r="E138" s="521"/>
      <c r="F138" s="521"/>
      <c r="G138" s="91">
        <f>SUM(DataEx!FF322)</f>
        <v>6747975.0000000028</v>
      </c>
      <c r="H138" s="91">
        <f>SUM(DataEx!FG322)</f>
        <v>6749275.0000000028</v>
      </c>
      <c r="I138" s="91">
        <f>SUM(DataEx!FH322)</f>
        <v>6749275.0000000028</v>
      </c>
      <c r="J138" s="91">
        <f>SUM(DataEx!FI322)</f>
        <v>6749275.0000000028</v>
      </c>
      <c r="K138" s="91">
        <f>SUM(DataEx!FJ322)</f>
        <v>6749275.0000000028</v>
      </c>
      <c r="L138" s="91">
        <f>SUM(DataEx!FK322)</f>
        <v>6749275.0000000028</v>
      </c>
      <c r="M138" s="91">
        <f>SUM(DataEx!FL322)</f>
        <v>6749275.0000000028</v>
      </c>
      <c r="N138" s="91">
        <f>SUM(DataEx!FM322)</f>
        <v>6749275.0000000028</v>
      </c>
      <c r="O138" s="91">
        <f>SUM(DataEx!FN322)</f>
        <v>6749275.0000000028</v>
      </c>
      <c r="P138" s="91">
        <f>SUM(DataEx!FO322)</f>
        <v>6749275.0000000028</v>
      </c>
      <c r="Q138" s="91">
        <f>SUM(DataEx!FP322)</f>
        <v>6749275.0000000028</v>
      </c>
      <c r="R138" s="91">
        <f>SUM(DataEx!FQ322)</f>
        <v>6749275.0000000028</v>
      </c>
      <c r="S138" s="125">
        <f t="shared" si="20"/>
        <v>80990000.000000015</v>
      </c>
      <c r="T138" s="126">
        <f t="shared" si="21"/>
        <v>1.6913085244121457E-2</v>
      </c>
    </row>
    <row r="139" spans="1:20">
      <c r="A139" s="137" t="str">
        <f t="shared" si="17"/>
        <v>422p</v>
      </c>
      <c r="B139" s="520" t="str">
        <f>+VLOOKUP(LEFT($A139,LEN(A139)-1)*1,Master!$D$27:$G$225,4,FALSE)</f>
        <v>Funds for redundant labor</v>
      </c>
      <c r="C139" s="521"/>
      <c r="D139" s="521"/>
      <c r="E139" s="521"/>
      <c r="F139" s="521"/>
      <c r="G139" s="91">
        <f>SUM(DataEx!FF330)</f>
        <v>1236031.8000000014</v>
      </c>
      <c r="H139" s="91">
        <f>SUM(DataEx!FG330)</f>
        <v>1236031.8699999999</v>
      </c>
      <c r="I139" s="91">
        <f>SUM(DataEx!FH330)</f>
        <v>1236031.8699999999</v>
      </c>
      <c r="J139" s="91">
        <f>SUM(DataEx!FI330)</f>
        <v>1236031.8699999999</v>
      </c>
      <c r="K139" s="91">
        <f>SUM(DataEx!FJ330)</f>
        <v>1236031.8699999999</v>
      </c>
      <c r="L139" s="91">
        <f>SUM(DataEx!FK330)</f>
        <v>1236031.8699999999</v>
      </c>
      <c r="M139" s="91">
        <f>SUM(DataEx!FL330)</f>
        <v>1236031.8699999999</v>
      </c>
      <c r="N139" s="91">
        <f>SUM(DataEx!FM330)</f>
        <v>1236031.8699999999</v>
      </c>
      <c r="O139" s="91">
        <f>SUM(DataEx!FN330)</f>
        <v>1236031.8699999999</v>
      </c>
      <c r="P139" s="91">
        <f>SUM(DataEx!FO330)</f>
        <v>1236031.8699999999</v>
      </c>
      <c r="Q139" s="91">
        <f>SUM(DataEx!FP330)</f>
        <v>1236031.8699999999</v>
      </c>
      <c r="R139" s="91">
        <f>SUM(DataEx!FQ330)</f>
        <v>1236031.8699999999</v>
      </c>
      <c r="S139" s="125">
        <f t="shared" si="20"/>
        <v>14832382.369999997</v>
      </c>
      <c r="T139" s="126">
        <f t="shared" si="21"/>
        <v>3.0974360710854941E-3</v>
      </c>
    </row>
    <row r="140" spans="1:20">
      <c r="A140" s="137" t="str">
        <f t="shared" si="17"/>
        <v>423p</v>
      </c>
      <c r="B140" s="520" t="str">
        <f>+VLOOKUP(LEFT($A140,LEN(A140)-1)*1,Master!$D$27:$G$225,4,FALSE)</f>
        <v>Pension and Disability Insurance</v>
      </c>
      <c r="C140" s="521"/>
      <c r="D140" s="521"/>
      <c r="E140" s="521"/>
      <c r="F140" s="521"/>
      <c r="G140" s="91">
        <f>SUM(DataEx!FF336)</f>
        <v>35752084.619999975</v>
      </c>
      <c r="H140" s="91">
        <f>SUM(DataEx!FG336)</f>
        <v>35752084.530000001</v>
      </c>
      <c r="I140" s="91">
        <f>SUM(DataEx!FH336)</f>
        <v>35752084.530000001</v>
      </c>
      <c r="J140" s="91">
        <f>SUM(DataEx!FI336)</f>
        <v>35752084.530000001</v>
      </c>
      <c r="K140" s="91">
        <f>SUM(DataEx!FJ336)</f>
        <v>35752084.530000001</v>
      </c>
      <c r="L140" s="91">
        <f>SUM(DataEx!FK336)</f>
        <v>35752084.530000001</v>
      </c>
      <c r="M140" s="91">
        <f>SUM(DataEx!FL336)</f>
        <v>35752084.530000001</v>
      </c>
      <c r="N140" s="91">
        <f>SUM(DataEx!FM336)</f>
        <v>35752084.530000001</v>
      </c>
      <c r="O140" s="91">
        <f>SUM(DataEx!FN336)</f>
        <v>35752084.530000001</v>
      </c>
      <c r="P140" s="91">
        <f>SUM(DataEx!FO336)</f>
        <v>35752084.530000001</v>
      </c>
      <c r="Q140" s="91">
        <f>SUM(DataEx!FP336)</f>
        <v>35752084.530000001</v>
      </c>
      <c r="R140" s="91">
        <f>SUM(DataEx!FQ336)</f>
        <v>35752084.530000001</v>
      </c>
      <c r="S140" s="125">
        <f t="shared" si="20"/>
        <v>429025014.44999993</v>
      </c>
      <c r="T140" s="126">
        <f t="shared" si="21"/>
        <v>8.9592994706177154E-2</v>
      </c>
    </row>
    <row r="141" spans="1:20">
      <c r="A141" s="137" t="str">
        <f t="shared" si="17"/>
        <v>424p</v>
      </c>
      <c r="B141" s="520" t="str">
        <f>+VLOOKUP(LEFT($A141,LEN(A141)-1)*1,Master!$D$27:$G$225,4,FALSE)</f>
        <v>Other Health Care Transfers</v>
      </c>
      <c r="C141" s="521"/>
      <c r="D141" s="521"/>
      <c r="E141" s="521"/>
      <c r="F141" s="521"/>
      <c r="G141" s="91">
        <f>SUM(DataEx!FF344)</f>
        <v>1583341.7399999984</v>
      </c>
      <c r="H141" s="91">
        <f>SUM(DataEx!FG344)</f>
        <v>1583341.6600000001</v>
      </c>
      <c r="I141" s="91">
        <f>SUM(DataEx!FH344)</f>
        <v>1583341.6600000001</v>
      </c>
      <c r="J141" s="91">
        <f>SUM(DataEx!FI344)</f>
        <v>1583341.6600000001</v>
      </c>
      <c r="K141" s="91">
        <f>SUM(DataEx!FJ344)</f>
        <v>1583341.6600000001</v>
      </c>
      <c r="L141" s="91">
        <f>SUM(DataEx!FK344)</f>
        <v>1583341.6600000001</v>
      </c>
      <c r="M141" s="91">
        <f>SUM(DataEx!FL344)</f>
        <v>1583341.6600000001</v>
      </c>
      <c r="N141" s="91">
        <f>SUM(DataEx!FM344)</f>
        <v>1583341.6600000001</v>
      </c>
      <c r="O141" s="91">
        <f>SUM(DataEx!FN344)</f>
        <v>1583341.6600000001</v>
      </c>
      <c r="P141" s="91">
        <f>SUM(DataEx!FO344)</f>
        <v>1583341.6600000001</v>
      </c>
      <c r="Q141" s="91">
        <f>SUM(DataEx!FP344)</f>
        <v>1583341.6600000001</v>
      </c>
      <c r="R141" s="91">
        <f>SUM(DataEx!FQ344)</f>
        <v>1583341.6600000001</v>
      </c>
      <c r="S141" s="125">
        <f t="shared" si="20"/>
        <v>19000100</v>
      </c>
      <c r="T141" s="126">
        <f t="shared" si="21"/>
        <v>3.9677776385582423E-3</v>
      </c>
    </row>
    <row r="142" spans="1:20">
      <c r="A142" s="137" t="str">
        <f t="shared" si="17"/>
        <v>425p</v>
      </c>
      <c r="B142" s="520" t="str">
        <f>+VLOOKUP(LEFT($A142,LEN(A142)-1)*1,Master!$D$27:$G$225,4,FALSE)</f>
        <v>Other Health Care Insurance</v>
      </c>
      <c r="C142" s="521"/>
      <c r="D142" s="521"/>
      <c r="E142" s="521"/>
      <c r="F142" s="521"/>
      <c r="G142" s="91">
        <f>SUM(DataEx!FF346)</f>
        <v>885416.75</v>
      </c>
      <c r="H142" s="91">
        <f>SUM(DataEx!FG346)</f>
        <v>885416.75</v>
      </c>
      <c r="I142" s="91">
        <f>SUM(DataEx!FH346)</f>
        <v>885416.75</v>
      </c>
      <c r="J142" s="91">
        <f>SUM(DataEx!FI346)</f>
        <v>885416.75</v>
      </c>
      <c r="K142" s="91">
        <f>SUM(DataEx!FJ346)</f>
        <v>885416.75</v>
      </c>
      <c r="L142" s="91">
        <f>SUM(DataEx!FK346)</f>
        <v>885416.75</v>
      </c>
      <c r="M142" s="91">
        <f>SUM(DataEx!FL346)</f>
        <v>885416.75</v>
      </c>
      <c r="N142" s="91">
        <f>SUM(DataEx!FM346)</f>
        <v>885416.75</v>
      </c>
      <c r="O142" s="91">
        <f>SUM(DataEx!FN346)</f>
        <v>885416.75</v>
      </c>
      <c r="P142" s="91">
        <f>SUM(DataEx!FO346)</f>
        <v>885416.75</v>
      </c>
      <c r="Q142" s="91">
        <f>SUM(DataEx!FP346)</f>
        <v>885416.75</v>
      </c>
      <c r="R142" s="91">
        <f>SUM(DataEx!FQ346)</f>
        <v>885416.75</v>
      </c>
      <c r="S142" s="125">
        <f t="shared" si="20"/>
        <v>10625001</v>
      </c>
      <c r="T142" s="126">
        <f t="shared" si="21"/>
        <v>2.2188115524370382E-3</v>
      </c>
    </row>
    <row r="143" spans="1:20">
      <c r="A143" s="137" t="str">
        <f t="shared" si="17"/>
        <v>43p</v>
      </c>
      <c r="B143" s="542" t="str">
        <f>+VLOOKUP(LEFT($A143,LEN(A143)-1)*1,Master!$D$27:$G$225,4,FALSE)</f>
        <v xml:space="preserve">Transfers to Institutions, Individuals, NGO and Public Sector </v>
      </c>
      <c r="C143" s="543"/>
      <c r="D143" s="543"/>
      <c r="E143" s="543"/>
      <c r="F143" s="543"/>
      <c r="G143" s="85">
        <f>SUM(DataEx!FF350)</f>
        <v>20338750.958333332</v>
      </c>
      <c r="H143" s="85">
        <f>SUM(DataEx!FG350)</f>
        <v>22018439.158333331</v>
      </c>
      <c r="I143" s="85">
        <f>SUM(DataEx!FH350)</f>
        <v>17975691.918333333</v>
      </c>
      <c r="J143" s="85">
        <f>SUM(DataEx!FI350)</f>
        <v>15972358.598333333</v>
      </c>
      <c r="K143" s="85">
        <f>SUM(DataEx!FJ350)</f>
        <v>15993608.598333333</v>
      </c>
      <c r="L143" s="85">
        <f>SUM(DataEx!FK350)</f>
        <v>16020602.668333333</v>
      </c>
      <c r="M143" s="85">
        <f>SUM(DataEx!FL350)</f>
        <v>20840700.928333335</v>
      </c>
      <c r="N143" s="85">
        <f>SUM(DataEx!FM350)</f>
        <v>15963999.858333332</v>
      </c>
      <c r="O143" s="85">
        <f>SUM(DataEx!FN350)</f>
        <v>15983999.858333332</v>
      </c>
      <c r="P143" s="85">
        <f>SUM(DataEx!FO350)</f>
        <v>15915666.518333333</v>
      </c>
      <c r="Q143" s="85">
        <f>SUM(DataEx!FP350)</f>
        <v>15858166.538333332</v>
      </c>
      <c r="R143" s="85">
        <f>SUM(DataEx!FQ350)</f>
        <v>16016549.358333332</v>
      </c>
      <c r="S143" s="127">
        <f>+SUM(G143:R143)</f>
        <v>208898534.95999995</v>
      </c>
      <c r="T143" s="128">
        <f t="shared" si="21"/>
        <v>4.3624135438332698E-2</v>
      </c>
    </row>
    <row r="144" spans="1:20">
      <c r="A144" s="137" t="str">
        <f t="shared" si="17"/>
        <v>44p</v>
      </c>
      <c r="B144" s="542" t="str">
        <f>+VLOOKUP(LEFT($A144,LEN(A144)-1)*1,Master!$D$27:$G$225,4,FALSE)</f>
        <v>Capital Expenditure</v>
      </c>
      <c r="C144" s="543"/>
      <c r="D144" s="543"/>
      <c r="E144" s="543"/>
      <c r="F144" s="543"/>
      <c r="G144" s="85">
        <f>SUM(DataEx!FF368)</f>
        <v>26743749.989999995</v>
      </c>
      <c r="H144" s="85">
        <f>SUM(DataEx!FG368)</f>
        <v>26743749.989999995</v>
      </c>
      <c r="I144" s="85">
        <f>SUM(DataEx!FH368)</f>
        <v>26743749.989999995</v>
      </c>
      <c r="J144" s="85">
        <f>SUM(DataEx!FI368)</f>
        <v>26743749.989999995</v>
      </c>
      <c r="K144" s="85">
        <f>SUM(DataEx!FJ368)</f>
        <v>26743749.989999995</v>
      </c>
      <c r="L144" s="85">
        <f>SUM(DataEx!FK368)</f>
        <v>26743749.989999995</v>
      </c>
      <c r="M144" s="85">
        <f>SUM(DataEx!FL368)</f>
        <v>26743749.989999995</v>
      </c>
      <c r="N144" s="85">
        <f>SUM(DataEx!FM368)</f>
        <v>26743749.989999995</v>
      </c>
      <c r="O144" s="85">
        <f>SUM(DataEx!FN368)</f>
        <v>26743749.989999995</v>
      </c>
      <c r="P144" s="85">
        <f>SUM(DataEx!FO368)</f>
        <v>26743749.989999995</v>
      </c>
      <c r="Q144" s="85">
        <f>SUM(DataEx!FP368)</f>
        <v>26743749.989999995</v>
      </c>
      <c r="R144" s="85">
        <f>SUM(DataEx!FQ368)</f>
        <v>26743750.109999999</v>
      </c>
      <c r="S144" s="127">
        <f t="shared" si="20"/>
        <v>320925000</v>
      </c>
      <c r="T144" s="128">
        <f t="shared" si="21"/>
        <v>6.7018544042099989E-2</v>
      </c>
    </row>
    <row r="145" spans="1:20">
      <c r="A145" s="137" t="str">
        <f t="shared" si="17"/>
        <v>451p</v>
      </c>
      <c r="B145" s="546" t="str">
        <f>+VLOOKUP(LEFT($A145,LEN(A145)-1)*1,Master!$D$27:$G$225,4,FALSE)</f>
        <v>Credits and Borrowings</v>
      </c>
      <c r="C145" s="547"/>
      <c r="D145" s="547"/>
      <c r="E145" s="547"/>
      <c r="F145" s="547"/>
      <c r="G145" s="91">
        <f>SUM(DataEx!FF379)</f>
        <v>190000.08333333334</v>
      </c>
      <c r="H145" s="91">
        <f>SUM(DataEx!FG379)</f>
        <v>190000.08333333334</v>
      </c>
      <c r="I145" s="91">
        <f>SUM(DataEx!FH379)</f>
        <v>190000.08333333334</v>
      </c>
      <c r="J145" s="91">
        <f>SUM(DataEx!FI379)</f>
        <v>190000.08333333334</v>
      </c>
      <c r="K145" s="91">
        <f>SUM(DataEx!FJ379)</f>
        <v>190000.08333333334</v>
      </c>
      <c r="L145" s="91">
        <f>SUM(DataEx!FK379)</f>
        <v>190000.08333333334</v>
      </c>
      <c r="M145" s="91">
        <f>SUM(DataEx!FL379)</f>
        <v>190000.08333333334</v>
      </c>
      <c r="N145" s="91">
        <f>SUM(DataEx!FM379)</f>
        <v>190000.08333333334</v>
      </c>
      <c r="O145" s="91">
        <f>SUM(DataEx!FN379)</f>
        <v>190000.08333333334</v>
      </c>
      <c r="P145" s="91">
        <f>SUM(DataEx!FO379)</f>
        <v>190000.08333333334</v>
      </c>
      <c r="Q145" s="91">
        <f>SUM(DataEx!FP379)</f>
        <v>190000.08333333334</v>
      </c>
      <c r="R145" s="91">
        <f>SUM(DataEx!FQ379)</f>
        <v>190000.08333333334</v>
      </c>
      <c r="S145" s="125">
        <f t="shared" si="20"/>
        <v>2280000.9999999995</v>
      </c>
      <c r="T145" s="126">
        <f t="shared" si="21"/>
        <v>4.7613101950465681E-4</v>
      </c>
    </row>
    <row r="146" spans="1:20">
      <c r="A146" s="137" t="str">
        <f t="shared" si="17"/>
        <v>47p</v>
      </c>
      <c r="B146" s="546" t="str">
        <f>+VLOOKUP(LEFT($A146,LEN(A146)-1)*1,Master!$D$27:$G$225,4,FALSE)</f>
        <v>Reserves</v>
      </c>
      <c r="C146" s="547"/>
      <c r="D146" s="547"/>
      <c r="E146" s="547"/>
      <c r="F146" s="547"/>
      <c r="G146" s="91">
        <f>SUM(DataEx!FF394)</f>
        <v>1650583.3333333333</v>
      </c>
      <c r="H146" s="91">
        <f>SUM(DataEx!FG394)</f>
        <v>1843583.3333333333</v>
      </c>
      <c r="I146" s="91">
        <f>SUM(DataEx!FH394)</f>
        <v>1650583.3333333333</v>
      </c>
      <c r="J146" s="91">
        <f>SUM(DataEx!FI394)</f>
        <v>1650583.3333333333</v>
      </c>
      <c r="K146" s="91">
        <f>SUM(DataEx!FJ394)</f>
        <v>1650583.3333333333</v>
      </c>
      <c r="L146" s="91">
        <f>SUM(DataEx!FK394)</f>
        <v>1650583.3333333333</v>
      </c>
      <c r="M146" s="91">
        <f>SUM(DataEx!FL394)</f>
        <v>1650583.3333333333</v>
      </c>
      <c r="N146" s="91">
        <f>SUM(DataEx!FM394)</f>
        <v>1650583.3333333333</v>
      </c>
      <c r="O146" s="91">
        <f>SUM(DataEx!FN394)</f>
        <v>1650583.3333333333</v>
      </c>
      <c r="P146" s="91">
        <f>SUM(DataEx!FO394)</f>
        <v>1650583.3333333333</v>
      </c>
      <c r="Q146" s="91">
        <f>SUM(DataEx!FP394)</f>
        <v>1650583.3333333333</v>
      </c>
      <c r="R146" s="91">
        <f>SUM(DataEx!FQ394)</f>
        <v>1650583.3333333333</v>
      </c>
      <c r="S146" s="125">
        <f t="shared" si="20"/>
        <v>20000000</v>
      </c>
      <c r="T146" s="126">
        <f t="shared" si="21"/>
        <v>4.1765860585557361E-3</v>
      </c>
    </row>
    <row r="147" spans="1:20">
      <c r="A147" s="137" t="str">
        <f t="shared" si="17"/>
        <v>462p</v>
      </c>
      <c r="B147" s="546" t="str">
        <f>+VLOOKUP(LEFT($A147,LEN(A147)-1)*1,Master!$D$27:$G$225,4,FALSE)</f>
        <v>Repayment of Guarantees</v>
      </c>
      <c r="C147" s="547"/>
      <c r="D147" s="547"/>
      <c r="E147" s="547"/>
      <c r="F147" s="547"/>
      <c r="G147" s="91">
        <f>SUM(DataEx!FF381)</f>
        <v>0</v>
      </c>
      <c r="H147" s="91">
        <f>SUM(DataEx!FG381)</f>
        <v>0</v>
      </c>
      <c r="I147" s="91">
        <f>SUM(DataEx!FH381)</f>
        <v>0</v>
      </c>
      <c r="J147" s="91">
        <f>SUM(DataEx!FI381)</f>
        <v>0</v>
      </c>
      <c r="K147" s="91">
        <f>SUM(DataEx!FJ381)</f>
        <v>0</v>
      </c>
      <c r="L147" s="91">
        <f>SUM(DataEx!FK381)</f>
        <v>0</v>
      </c>
      <c r="M147" s="91">
        <f>SUM(DataEx!FL381)</f>
        <v>0</v>
      </c>
      <c r="N147" s="91">
        <f>SUM(DataEx!FM381)</f>
        <v>0</v>
      </c>
      <c r="O147" s="91">
        <f>SUM(DataEx!FN381)</f>
        <v>0</v>
      </c>
      <c r="P147" s="91">
        <f>SUM(DataEx!FO381)</f>
        <v>0</v>
      </c>
      <c r="Q147" s="91">
        <f>SUM(DataEx!FP381)</f>
        <v>0</v>
      </c>
      <c r="R147" s="91">
        <f>SUM(DataEx!FQ381)</f>
        <v>0</v>
      </c>
      <c r="S147" s="125">
        <f t="shared" si="20"/>
        <v>0</v>
      </c>
      <c r="T147" s="126">
        <f t="shared" si="21"/>
        <v>0</v>
      </c>
    </row>
    <row r="148" spans="1:20">
      <c r="A148" s="138" t="str">
        <f>+CONCATENATE(A53,"p")</f>
        <v>4630p</v>
      </c>
      <c r="B148" s="546" t="str">
        <f>+VLOOKUP(LEFT($A148,LEN(A148)-1)*1,Master!$D$27:$G$225,4,FALSE)</f>
        <v>Repayments of Arrears</v>
      </c>
      <c r="C148" s="547"/>
      <c r="D148" s="547"/>
      <c r="E148" s="547"/>
      <c r="F148" s="547"/>
      <c r="G148" s="100">
        <f>SUM(DataEx!FF393)</f>
        <v>1281814.4500000002</v>
      </c>
      <c r="H148" s="100">
        <f>SUM(DataEx!FG393)</f>
        <v>1266814.4500000002</v>
      </c>
      <c r="I148" s="100">
        <f>SUM(DataEx!FH393)</f>
        <v>1451704.4</v>
      </c>
      <c r="J148" s="100">
        <f>SUM(DataEx!FI393)</f>
        <v>1544149.3599999999</v>
      </c>
      <c r="K148" s="100">
        <f>SUM(DataEx!FJ393)</f>
        <v>1677270.12</v>
      </c>
      <c r="L148" s="100">
        <f>SUM(DataEx!FK393)</f>
        <v>1669874.52</v>
      </c>
      <c r="M148" s="100">
        <f>SUM(DataEx!FL393)</f>
        <v>1839973.2600000002</v>
      </c>
      <c r="N148" s="100">
        <f>SUM(DataEx!FM393)</f>
        <v>1832577.67</v>
      </c>
      <c r="O148" s="100">
        <f>SUM(DataEx!FN393)</f>
        <v>1610709.73</v>
      </c>
      <c r="P148" s="100">
        <f>SUM(DataEx!FO393)</f>
        <v>1374050.6099999999</v>
      </c>
      <c r="Q148" s="100">
        <f>SUM(DataEx!FP393)</f>
        <v>1448006.5899999999</v>
      </c>
      <c r="R148" s="100">
        <f>SUM(DataEx!FQ393)</f>
        <v>1533055.8399999999</v>
      </c>
      <c r="S148" s="107">
        <f>+SUM(G148:R148)</f>
        <v>18530001</v>
      </c>
      <c r="T148" s="108">
        <f>+S148/$T$7</f>
        <v>3.8696071920811927E-3</v>
      </c>
    </row>
    <row r="149" spans="1:20" ht="13.5" thickBot="1">
      <c r="A149" s="137"/>
      <c r="B149" s="556" t="s">
        <v>700</v>
      </c>
      <c r="C149" s="557"/>
      <c r="D149" s="557"/>
      <c r="E149" s="557"/>
      <c r="F149" s="557"/>
      <c r="G149" s="91">
        <f>SUM(DataEx!FF382)</f>
        <v>0</v>
      </c>
      <c r="H149" s="91">
        <f>SUM(DataEx!FG382)</f>
        <v>0</v>
      </c>
      <c r="I149" s="91">
        <f>SUM(DataEx!FH382)</f>
        <v>0</v>
      </c>
      <c r="J149" s="91">
        <f>SUM(DataEx!FI382)</f>
        <v>0</v>
      </c>
      <c r="K149" s="91">
        <f>SUM(DataEx!FJ382)</f>
        <v>0</v>
      </c>
      <c r="L149" s="91">
        <f>SUM(DataEx!FK382)</f>
        <v>0</v>
      </c>
      <c r="M149" s="91">
        <f>SUM(DataEx!FL382)</f>
        <v>0</v>
      </c>
      <c r="N149" s="91">
        <f>SUM(DataEx!FM382)</f>
        <v>0</v>
      </c>
      <c r="O149" s="91">
        <f>SUM(DataEx!FN382)</f>
        <v>0</v>
      </c>
      <c r="P149" s="91">
        <f>SUM(DataEx!FO382)</f>
        <v>0</v>
      </c>
      <c r="Q149" s="91">
        <f>SUM(DataEx!FP382)</f>
        <v>0</v>
      </c>
      <c r="R149" s="91">
        <f>SUM(DataEx!FQ382)</f>
        <v>0</v>
      </c>
      <c r="S149" s="135">
        <f>SUM(G149:R149)</f>
        <v>0</v>
      </c>
      <c r="T149" s="136">
        <f t="shared" si="21"/>
        <v>0</v>
      </c>
    </row>
    <row r="150" spans="1:20" ht="13.5" thickBot="1">
      <c r="A150" s="138" t="str">
        <f>+CONCATENATE(A55,"p")</f>
        <v>1000p</v>
      </c>
      <c r="B150" s="552" t="str">
        <f>+VLOOKUP(LEFT($A150,LEN(A150)-1)*1,Master!$D$27:$G$225,4,FALSE)</f>
        <v>Surplus / deficit</v>
      </c>
      <c r="C150" s="553"/>
      <c r="D150" s="553"/>
      <c r="E150" s="553"/>
      <c r="F150" s="553"/>
      <c r="G150" s="97">
        <f t="shared" ref="G150:R150" si="27">+G105-G124</f>
        <v>-67279544.971551239</v>
      </c>
      <c r="H150" s="97">
        <f t="shared" si="27"/>
        <v>-52914716.055624664</v>
      </c>
      <c r="I150" s="97">
        <f t="shared" si="27"/>
        <v>-44258214.206555516</v>
      </c>
      <c r="J150" s="97">
        <f t="shared" si="27"/>
        <v>-16163220.784077942</v>
      </c>
      <c r="K150" s="97">
        <f t="shared" si="27"/>
        <v>-22836050.737300813</v>
      </c>
      <c r="L150" s="97">
        <f t="shared" si="27"/>
        <v>-11410113.468270361</v>
      </c>
      <c r="M150" s="97">
        <f t="shared" si="27"/>
        <v>35685433.881916046</v>
      </c>
      <c r="N150" s="97">
        <f t="shared" si="27"/>
        <v>14284222.042717665</v>
      </c>
      <c r="O150" s="97">
        <f t="shared" si="27"/>
        <v>-3980574.7962235212</v>
      </c>
      <c r="P150" s="97">
        <f t="shared" si="27"/>
        <v>-1530170.9130620062</v>
      </c>
      <c r="Q150" s="97">
        <f t="shared" si="27"/>
        <v>-9733287.6952391863</v>
      </c>
      <c r="R150" s="97">
        <f t="shared" si="27"/>
        <v>37943441.808385491</v>
      </c>
      <c r="S150" s="113">
        <f t="shared" si="20"/>
        <v>-142192795.89488605</v>
      </c>
      <c r="T150" s="114">
        <f t="shared" si="21"/>
        <v>-2.969402244808212E-2</v>
      </c>
    </row>
    <row r="151" spans="1:20" ht="13.5" thickBot="1">
      <c r="A151" s="138" t="str">
        <f>+CONCATENATE(A56,"p")</f>
        <v>1001p</v>
      </c>
      <c r="B151" s="554" t="str">
        <f>+VLOOKUP(LEFT($A151,LEN(A151)-1)*1,Master!$D$27:$G$225,4,FALSE)</f>
        <v>Primary balance</v>
      </c>
      <c r="C151" s="555"/>
      <c r="D151" s="555"/>
      <c r="E151" s="555"/>
      <c r="F151" s="555"/>
      <c r="G151" s="98">
        <f t="shared" ref="G151:R151" si="28">+G150+G132</f>
        <v>-59298819.971551239</v>
      </c>
      <c r="H151" s="98">
        <f t="shared" si="28"/>
        <v>-51927996.095624663</v>
      </c>
      <c r="I151" s="98">
        <f t="shared" si="28"/>
        <v>-16156715.106555514</v>
      </c>
      <c r="J151" s="98">
        <f t="shared" si="28"/>
        <v>2336511.3159220591</v>
      </c>
      <c r="K151" s="98">
        <f t="shared" si="28"/>
        <v>-8790214.4673008118</v>
      </c>
      <c r="L151" s="98">
        <f t="shared" si="28"/>
        <v>-9436310.8082703613</v>
      </c>
      <c r="M151" s="98">
        <f t="shared" si="28"/>
        <v>44449909.671916045</v>
      </c>
      <c r="N151" s="98">
        <f t="shared" si="28"/>
        <v>15581428.182717666</v>
      </c>
      <c r="O151" s="98">
        <f t="shared" si="28"/>
        <v>-840248.99622352049</v>
      </c>
      <c r="P151" s="98">
        <f t="shared" si="28"/>
        <v>-208878.83306200546</v>
      </c>
      <c r="Q151" s="98">
        <f t="shared" si="28"/>
        <v>-1929550.3652391853</v>
      </c>
      <c r="R151" s="98">
        <f t="shared" si="28"/>
        <v>39780789.578385495</v>
      </c>
      <c r="S151" s="113">
        <f t="shared" si="20"/>
        <v>-46440095.894886054</v>
      </c>
      <c r="T151" s="114">
        <f t="shared" si="21"/>
        <v>-9.69805285362863E-3</v>
      </c>
    </row>
    <row r="152" spans="1:20">
      <c r="A152" s="138" t="str">
        <f>+CONCATENATE(A57,"p")</f>
        <v>46p</v>
      </c>
      <c r="B152" s="544" t="str">
        <f>+VLOOKUP(LEFT($A152,LEN(A152)-1)*1,Master!$D$27:$G$225,4,FALSE)</f>
        <v>Repayment of Debt</v>
      </c>
      <c r="C152" s="545"/>
      <c r="D152" s="545"/>
      <c r="E152" s="545"/>
      <c r="F152" s="545"/>
      <c r="G152" s="87">
        <f t="shared" ref="G152:R152" si="29">+SUM(G153:G154)</f>
        <v>1718363.6600000001</v>
      </c>
      <c r="H152" s="87">
        <f t="shared" si="29"/>
        <v>3362692.9499999997</v>
      </c>
      <c r="I152" s="87">
        <f t="shared" si="29"/>
        <v>17620925.690000001</v>
      </c>
      <c r="J152" s="87">
        <f t="shared" si="29"/>
        <v>21217195.289999999</v>
      </c>
      <c r="K152" s="87">
        <f t="shared" si="29"/>
        <v>181489557.88</v>
      </c>
      <c r="L152" s="87">
        <f t="shared" si="29"/>
        <v>16844785.800000001</v>
      </c>
      <c r="M152" s="87">
        <f t="shared" si="29"/>
        <v>61721044.270000003</v>
      </c>
      <c r="N152" s="87">
        <f t="shared" si="29"/>
        <v>13754741.09</v>
      </c>
      <c r="O152" s="87">
        <f t="shared" si="29"/>
        <v>17831317.309999999</v>
      </c>
      <c r="P152" s="87">
        <f t="shared" si="29"/>
        <v>6151156.2299999995</v>
      </c>
      <c r="Q152" s="87">
        <f t="shared" si="29"/>
        <v>10176505.869999999</v>
      </c>
      <c r="R152" s="87">
        <f t="shared" si="29"/>
        <v>21711713.960000001</v>
      </c>
      <c r="S152" s="109">
        <f t="shared" si="20"/>
        <v>373600000</v>
      </c>
      <c r="T152" s="110">
        <f t="shared" si="21"/>
        <v>7.8018627573821164E-2</v>
      </c>
    </row>
    <row r="153" spans="1:20">
      <c r="A153" s="138" t="str">
        <f>+CONCATENATE(A58,"p")</f>
        <v>4611p</v>
      </c>
      <c r="B153" s="548" t="str">
        <f>+VLOOKUP(LEFT($A153,LEN(A153)-1)*1,Master!$D$27:$G$225,4,FALSE)</f>
        <v>Repayment of Domestic Debt</v>
      </c>
      <c r="C153" s="549"/>
      <c r="D153" s="549"/>
      <c r="E153" s="549"/>
      <c r="F153" s="549"/>
      <c r="G153" s="100">
        <f>SUM(DataEx!FF388)</f>
        <v>84944.84</v>
      </c>
      <c r="H153" s="100">
        <f>SUM(DataEx!FG388)</f>
        <v>835385.84</v>
      </c>
      <c r="I153" s="100">
        <f>SUM(DataEx!FH388)</f>
        <v>1812259.88</v>
      </c>
      <c r="J153" s="100">
        <f>SUM(DataEx!FI388)</f>
        <v>4541832.53</v>
      </c>
      <c r="K153" s="100">
        <f>SUM(DataEx!FJ388)</f>
        <v>2836722.65</v>
      </c>
      <c r="L153" s="100">
        <f>SUM(DataEx!FK388)</f>
        <v>7054086.1200000001</v>
      </c>
      <c r="M153" s="100">
        <f>SUM(DataEx!FL388)</f>
        <v>87625.45</v>
      </c>
      <c r="N153" s="100">
        <f>SUM(DataEx!FM388)</f>
        <v>10838080.380000001</v>
      </c>
      <c r="O153" s="100">
        <f>SUM(DataEx!FN388)</f>
        <v>1831359.63</v>
      </c>
      <c r="P153" s="100">
        <f>SUM(DataEx!FO388)</f>
        <v>1571862.21</v>
      </c>
      <c r="Q153" s="100">
        <f>SUM(DataEx!FP388)</f>
        <v>839459.36</v>
      </c>
      <c r="R153" s="100">
        <f>SUM(DataEx!FQ388)</f>
        <v>11766381.15</v>
      </c>
      <c r="S153" s="107">
        <f t="shared" si="20"/>
        <v>44100000.039999999</v>
      </c>
      <c r="T153" s="108">
        <f t="shared" si="21"/>
        <v>9.2093722674685703E-3</v>
      </c>
    </row>
    <row r="154" spans="1:20" ht="13.5" thickBot="1">
      <c r="A154" s="138" t="str">
        <f>+CONCATENATE(A59,"p")</f>
        <v>4612p</v>
      </c>
      <c r="B154" s="546" t="str">
        <f>+VLOOKUP(LEFT($A154,LEN(A154)-1)*1,Master!$D$27:$G$225,4,FALSE)</f>
        <v>Repayment of Foreign Debt</v>
      </c>
      <c r="C154" s="547"/>
      <c r="D154" s="547"/>
      <c r="E154" s="547"/>
      <c r="F154" s="547"/>
      <c r="G154" s="100">
        <f>SUM(DataEx!FF389)</f>
        <v>1633418.82</v>
      </c>
      <c r="H154" s="100">
        <f>SUM(DataEx!FG389)</f>
        <v>2527307.11</v>
      </c>
      <c r="I154" s="100">
        <f>SUM(DataEx!FH389)</f>
        <v>15808665.810000001</v>
      </c>
      <c r="J154" s="100">
        <f>SUM(DataEx!FI389)</f>
        <v>16675362.76</v>
      </c>
      <c r="K154" s="100">
        <f>SUM(DataEx!FJ389)</f>
        <v>178652835.22999999</v>
      </c>
      <c r="L154" s="100">
        <f>SUM(DataEx!FK389)</f>
        <v>9790699.6799999997</v>
      </c>
      <c r="M154" s="100">
        <f>SUM(DataEx!FL389)</f>
        <v>61633418.82</v>
      </c>
      <c r="N154" s="100">
        <f>SUM(DataEx!FM389)</f>
        <v>2916660.71</v>
      </c>
      <c r="O154" s="100">
        <f>SUM(DataEx!FN389)</f>
        <v>15999957.68</v>
      </c>
      <c r="P154" s="100">
        <f>SUM(DataEx!FO389)</f>
        <v>4579294.0199999996</v>
      </c>
      <c r="Q154" s="100">
        <f>SUM(DataEx!FP389)</f>
        <v>9337046.5099999998</v>
      </c>
      <c r="R154" s="100">
        <f>SUM(DataEx!FQ389)</f>
        <v>9945332.8100000005</v>
      </c>
      <c r="S154" s="107">
        <f t="shared" si="20"/>
        <v>329499999.95999998</v>
      </c>
      <c r="T154" s="108">
        <f t="shared" si="21"/>
        <v>6.8809255306352582E-2</v>
      </c>
    </row>
    <row r="155" spans="1:20" ht="13.5" thickBot="1">
      <c r="A155" s="138"/>
      <c r="B155" s="460" t="s">
        <v>795</v>
      </c>
      <c r="C155" s="461"/>
      <c r="D155" s="461"/>
      <c r="E155" s="461"/>
      <c r="F155" s="461"/>
      <c r="G155" s="98">
        <f>+DataEx!FF377</f>
        <v>26666.67</v>
      </c>
      <c r="H155" s="98">
        <f>+DataEx!FG377</f>
        <v>26666.67</v>
      </c>
      <c r="I155" s="98">
        <f>+DataEx!FH377</f>
        <v>26666.67</v>
      </c>
      <c r="J155" s="98">
        <f>+DataEx!FI377</f>
        <v>39926666.670000002</v>
      </c>
      <c r="K155" s="98">
        <f>+DataEx!FJ377</f>
        <v>26666.67</v>
      </c>
      <c r="L155" s="98">
        <f>+DataEx!FK377</f>
        <v>26666.67</v>
      </c>
      <c r="M155" s="98">
        <f>+DataEx!FL377</f>
        <v>26666.67</v>
      </c>
      <c r="N155" s="98">
        <f>+DataEx!FM377</f>
        <v>26666.67</v>
      </c>
      <c r="O155" s="98">
        <f>+DataEx!FN377</f>
        <v>26666.67</v>
      </c>
      <c r="P155" s="98">
        <f>+DataEx!FO377</f>
        <v>26666.67</v>
      </c>
      <c r="Q155" s="98">
        <f>+DataEx!FP377</f>
        <v>26666.67</v>
      </c>
      <c r="R155" s="98">
        <f>+DataEx!FQ377</f>
        <v>26666.63</v>
      </c>
      <c r="S155" s="113">
        <f t="shared" si="20"/>
        <v>40220000.000000015</v>
      </c>
      <c r="T155" s="114">
        <f t="shared" si="21"/>
        <v>8.39911456375559E-3</v>
      </c>
    </row>
    <row r="156" spans="1:20" ht="13.5" thickBot="1">
      <c r="A156" s="138" t="str">
        <f t="shared" ref="A156:A161" si="30">+CONCATENATE(A61,"p")</f>
        <v>1002p</v>
      </c>
      <c r="B156" s="550" t="str">
        <f>+VLOOKUP(LEFT($A156,LEN(A156)-1)*1,Master!$D$27:$G$225,4,FALSE)</f>
        <v>Financing needs</v>
      </c>
      <c r="C156" s="551"/>
      <c r="D156" s="551"/>
      <c r="E156" s="551"/>
      <c r="F156" s="551"/>
      <c r="G156" s="79">
        <f t="shared" ref="G156:R156" si="31">+G150-G152-G155</f>
        <v>-69024575.301551238</v>
      </c>
      <c r="H156" s="79">
        <f t="shared" si="31"/>
        <v>-56304075.675624669</v>
      </c>
      <c r="I156" s="79">
        <f t="shared" si="31"/>
        <v>-61905806.566555515</v>
      </c>
      <c r="J156" s="79">
        <f t="shared" si="31"/>
        <v>-77307082.744077951</v>
      </c>
      <c r="K156" s="79">
        <f t="shared" si="31"/>
        <v>-204352275.2873008</v>
      </c>
      <c r="L156" s="79">
        <f t="shared" si="31"/>
        <v>-28281565.938270364</v>
      </c>
      <c r="M156" s="79">
        <f t="shared" si="31"/>
        <v>-26062277.058083959</v>
      </c>
      <c r="N156" s="79">
        <f t="shared" si="31"/>
        <v>502814.2827176656</v>
      </c>
      <c r="O156" s="79">
        <f t="shared" si="31"/>
        <v>-21838558.776223522</v>
      </c>
      <c r="P156" s="79">
        <f t="shared" si="31"/>
        <v>-7707993.8130620057</v>
      </c>
      <c r="Q156" s="79">
        <f t="shared" si="31"/>
        <v>-19936460.235239185</v>
      </c>
      <c r="R156" s="79">
        <f t="shared" si="31"/>
        <v>16205061.21838549</v>
      </c>
      <c r="S156" s="117">
        <f t="shared" si="20"/>
        <v>-556012795.89488602</v>
      </c>
      <c r="T156" s="118">
        <f t="shared" si="21"/>
        <v>-0.11611176458565886</v>
      </c>
    </row>
    <row r="157" spans="1:20" ht="13.5" thickBot="1">
      <c r="A157" s="138" t="str">
        <f t="shared" si="30"/>
        <v>1003p</v>
      </c>
      <c r="B157" s="536" t="str">
        <f>+VLOOKUP(LEFT($A157,LEN(A157)-1)*1,Master!$D$27:$G$225,4,FALSE)</f>
        <v>Financing</v>
      </c>
      <c r="C157" s="537"/>
      <c r="D157" s="537"/>
      <c r="E157" s="537"/>
      <c r="F157" s="537"/>
      <c r="G157" s="97">
        <f t="shared" ref="G157:R157" si="32">+SUM(G158:G161)</f>
        <v>69024575.301551238</v>
      </c>
      <c r="H157" s="97">
        <f t="shared" si="32"/>
        <v>56304075.675624669</v>
      </c>
      <c r="I157" s="97">
        <f t="shared" si="32"/>
        <v>61905806.566555515</v>
      </c>
      <c r="J157" s="97">
        <f t="shared" si="32"/>
        <v>77307082.744077951</v>
      </c>
      <c r="K157" s="97">
        <f t="shared" si="32"/>
        <v>204352275.2873008</v>
      </c>
      <c r="L157" s="97">
        <f t="shared" si="32"/>
        <v>28281565.938270364</v>
      </c>
      <c r="M157" s="97">
        <f t="shared" si="32"/>
        <v>26062277.058083959</v>
      </c>
      <c r="N157" s="97">
        <f t="shared" si="32"/>
        <v>-502814.28271766566</v>
      </c>
      <c r="O157" s="97">
        <f t="shared" si="32"/>
        <v>21838558.776223522</v>
      </c>
      <c r="P157" s="97">
        <f t="shared" si="32"/>
        <v>7707993.8130620047</v>
      </c>
      <c r="Q157" s="97">
        <f t="shared" si="32"/>
        <v>19936460.235239185</v>
      </c>
      <c r="R157" s="97">
        <f t="shared" si="32"/>
        <v>-16205061.21838549</v>
      </c>
      <c r="S157" s="119">
        <f t="shared" si="20"/>
        <v>556012795.89488602</v>
      </c>
      <c r="T157" s="120">
        <f t="shared" si="21"/>
        <v>0.11611176458565886</v>
      </c>
    </row>
    <row r="158" spans="1:20">
      <c r="A158" s="138" t="str">
        <f t="shared" si="30"/>
        <v>7511p</v>
      </c>
      <c r="B158" s="548" t="str">
        <f>+VLOOKUP(LEFT($A158,LEN(A158)-1)*1,Master!$D$27:$G$225,4,FALSE)</f>
        <v>Domestic Loans and Borrowings</v>
      </c>
      <c r="C158" s="549"/>
      <c r="D158" s="549"/>
      <c r="E158" s="549"/>
      <c r="F158" s="549"/>
      <c r="G158" s="100">
        <f>+DataEx!FF261</f>
        <v>0</v>
      </c>
      <c r="H158" s="100">
        <f>+DataEx!FG261</f>
        <v>0</v>
      </c>
      <c r="I158" s="100">
        <f>+DataEx!FH261</f>
        <v>95000000</v>
      </c>
      <c r="J158" s="100">
        <f>+DataEx!FI261</f>
        <v>0</v>
      </c>
      <c r="K158" s="100">
        <f>+DataEx!FJ261</f>
        <v>95000000</v>
      </c>
      <c r="L158" s="100">
        <f>+DataEx!FK261</f>
        <v>0</v>
      </c>
      <c r="M158" s="100">
        <f>+DataEx!FL261</f>
        <v>0</v>
      </c>
      <c r="N158" s="100">
        <f>+DataEx!FM261</f>
        <v>0</v>
      </c>
      <c r="O158" s="100">
        <f>+DataEx!FN261</f>
        <v>0</v>
      </c>
      <c r="P158" s="100">
        <f>+DataEx!FO261</f>
        <v>0</v>
      </c>
      <c r="Q158" s="100">
        <f>+DataEx!FP261</f>
        <v>0</v>
      </c>
      <c r="R158" s="100">
        <f>+DataEx!FQ261</f>
        <v>0</v>
      </c>
      <c r="S158" s="107">
        <f t="shared" si="20"/>
        <v>190000000</v>
      </c>
      <c r="T158" s="108">
        <f t="shared" si="21"/>
        <v>3.9677567556279499E-2</v>
      </c>
    </row>
    <row r="159" spans="1:20">
      <c r="A159" s="138" t="str">
        <f t="shared" si="30"/>
        <v>7512p</v>
      </c>
      <c r="B159" s="546" t="str">
        <f>+VLOOKUP(LEFT($A159,LEN(A159)-1)*1,Master!$D$27:$G$225,4,FALSE)</f>
        <v>Foreign Loans and Borrowings</v>
      </c>
      <c r="C159" s="547"/>
      <c r="D159" s="547"/>
      <c r="E159" s="547"/>
      <c r="F159" s="547"/>
      <c r="G159" s="100">
        <f>+DataEx!FF262</f>
        <v>24022843.850000001</v>
      </c>
      <c r="H159" s="100">
        <f>+DataEx!FG262</f>
        <v>0</v>
      </c>
      <c r="I159" s="100">
        <f>+DataEx!FH262</f>
        <v>12399337.390000001</v>
      </c>
      <c r="J159" s="100">
        <f>+DataEx!FI262</f>
        <v>15000000</v>
      </c>
      <c r="K159" s="100">
        <f>+DataEx!FJ262</f>
        <v>17000000</v>
      </c>
      <c r="L159" s="100">
        <f>+DataEx!FK262</f>
        <v>17000000</v>
      </c>
      <c r="M159" s="100">
        <f>+DataEx!FL262</f>
        <v>17000000</v>
      </c>
      <c r="N159" s="100">
        <f>+DataEx!FM262</f>
        <v>15000000</v>
      </c>
      <c r="O159" s="100">
        <f>+DataEx!FN262</f>
        <v>17000000</v>
      </c>
      <c r="P159" s="100">
        <f>+DataEx!FO262</f>
        <v>17000000</v>
      </c>
      <c r="Q159" s="100">
        <f>+DataEx!FP262</f>
        <v>15000000</v>
      </c>
      <c r="R159" s="100">
        <f>+DataEx!FQ262</f>
        <v>13577818.76</v>
      </c>
      <c r="S159" s="107">
        <f t="shared" si="20"/>
        <v>180000000</v>
      </c>
      <c r="T159" s="108">
        <f t="shared" si="21"/>
        <v>3.7589274527001629E-2</v>
      </c>
    </row>
    <row r="160" spans="1:20">
      <c r="A160" s="138" t="str">
        <f t="shared" si="30"/>
        <v>72p</v>
      </c>
      <c r="B160" s="546" t="str">
        <f>+VLOOKUP(LEFT($A160,LEN(A160)-1)*1,Master!$D$27:$G$225,4,FALSE)</f>
        <v>Revenues from Selling Assets</v>
      </c>
      <c r="C160" s="547"/>
      <c r="D160" s="547"/>
      <c r="E160" s="547"/>
      <c r="F160" s="547"/>
      <c r="G160" s="100">
        <f>+DataEx!FF250</f>
        <v>500000</v>
      </c>
      <c r="H160" s="100">
        <f>+DataEx!FG250</f>
        <v>500000</v>
      </c>
      <c r="I160" s="100">
        <f>+DataEx!FH250</f>
        <v>500000</v>
      </c>
      <c r="J160" s="100">
        <f>+DataEx!FI250</f>
        <v>500000</v>
      </c>
      <c r="K160" s="100">
        <f>+DataEx!FJ250</f>
        <v>500000</v>
      </c>
      <c r="L160" s="100">
        <f>+DataEx!FK250</f>
        <v>500000</v>
      </c>
      <c r="M160" s="100">
        <f>+DataEx!FL250</f>
        <v>500000</v>
      </c>
      <c r="N160" s="100">
        <f>+DataEx!FM250</f>
        <v>500000</v>
      </c>
      <c r="O160" s="100">
        <f>+DataEx!FN250</f>
        <v>500000</v>
      </c>
      <c r="P160" s="100">
        <f>+DataEx!FO250</f>
        <v>500000</v>
      </c>
      <c r="Q160" s="100">
        <f>+DataEx!FP250</f>
        <v>500000</v>
      </c>
      <c r="R160" s="100">
        <f>+DataEx!FQ250</f>
        <v>500000</v>
      </c>
      <c r="S160" s="107">
        <f t="shared" si="20"/>
        <v>6000000</v>
      </c>
      <c r="T160" s="108">
        <f t="shared" si="21"/>
        <v>1.2529758175667211E-3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44501731.451551236</v>
      </c>
      <c r="H161" s="101">
        <f t="shared" si="33"/>
        <v>55804075.675624669</v>
      </c>
      <c r="I161" s="101">
        <f t="shared" si="33"/>
        <v>-45993530.823444486</v>
      </c>
      <c r="J161" s="101">
        <f t="shared" si="33"/>
        <v>61807082.744077951</v>
      </c>
      <c r="K161" s="101">
        <f t="shared" si="33"/>
        <v>91852275.287300795</v>
      </c>
      <c r="L161" s="101">
        <f t="shared" si="33"/>
        <v>10781565.938270364</v>
      </c>
      <c r="M161" s="101">
        <f t="shared" si="33"/>
        <v>8562277.0580839589</v>
      </c>
      <c r="N161" s="101">
        <f t="shared" si="33"/>
        <v>-16002814.282717666</v>
      </c>
      <c r="O161" s="101">
        <f t="shared" si="33"/>
        <v>4338558.7762235217</v>
      </c>
      <c r="P161" s="101">
        <f t="shared" si="33"/>
        <v>-9792006.1869379953</v>
      </c>
      <c r="Q161" s="101">
        <f t="shared" si="33"/>
        <v>4436460.2352391854</v>
      </c>
      <c r="R161" s="101">
        <f t="shared" si="33"/>
        <v>-30282879.978385489</v>
      </c>
      <c r="S161" s="111">
        <f t="shared" si="20"/>
        <v>180012795.89488602</v>
      </c>
      <c r="T161" s="112">
        <f t="shared" si="21"/>
        <v>3.7591946684811015E-2</v>
      </c>
    </row>
  </sheetData>
  <mergeCells count="118">
    <mergeCell ref="B159:F159"/>
    <mergeCell ref="B160:F160"/>
    <mergeCell ref="B153:F153"/>
    <mergeCell ref="B154:F154"/>
    <mergeCell ref="B148:F148"/>
    <mergeCell ref="B156:F156"/>
    <mergeCell ref="B157:F157"/>
    <mergeCell ref="B158:F158"/>
    <mergeCell ref="B145:F145"/>
    <mergeCell ref="B146:F146"/>
    <mergeCell ref="B147:F147"/>
    <mergeCell ref="B150:F150"/>
    <mergeCell ref="B151:F151"/>
    <mergeCell ref="B152:F152"/>
    <mergeCell ref="B149:F149"/>
    <mergeCell ref="B155:F155"/>
    <mergeCell ref="B139:F139"/>
    <mergeCell ref="B140:F140"/>
    <mergeCell ref="B141:F141"/>
    <mergeCell ref="B142:F142"/>
    <mergeCell ref="B143:F143"/>
    <mergeCell ref="B144:F144"/>
    <mergeCell ref="B133:F133"/>
    <mergeCell ref="B134:F134"/>
    <mergeCell ref="B135:F135"/>
    <mergeCell ref="B136:F136"/>
    <mergeCell ref="B137:F137"/>
    <mergeCell ref="B138:F138"/>
    <mergeCell ref="B127:F127"/>
    <mergeCell ref="B128:F128"/>
    <mergeCell ref="B129:F129"/>
    <mergeCell ref="B130:F130"/>
    <mergeCell ref="B131:F131"/>
    <mergeCell ref="B132:F132"/>
    <mergeCell ref="B121:F121"/>
    <mergeCell ref="B122:F122"/>
    <mergeCell ref="B123:F123"/>
    <mergeCell ref="B124:F124"/>
    <mergeCell ref="B125:F125"/>
    <mergeCell ref="B126:F126"/>
    <mergeCell ref="B115:F115"/>
    <mergeCell ref="B116:F116"/>
    <mergeCell ref="B117:F117"/>
    <mergeCell ref="B118:F118"/>
    <mergeCell ref="B119:F119"/>
    <mergeCell ref="B120:F120"/>
    <mergeCell ref="B109:F109"/>
    <mergeCell ref="B110:F110"/>
    <mergeCell ref="B111:F111"/>
    <mergeCell ref="B112:F112"/>
    <mergeCell ref="B113:F113"/>
    <mergeCell ref="B114:F114"/>
    <mergeCell ref="G102:R102"/>
    <mergeCell ref="S103:T103"/>
    <mergeCell ref="B105:F105"/>
    <mergeCell ref="B106:F106"/>
    <mergeCell ref="B107:F107"/>
    <mergeCell ref="B108:F108"/>
    <mergeCell ref="B61:F61"/>
    <mergeCell ref="B62:F62"/>
    <mergeCell ref="B63:F63"/>
    <mergeCell ref="B64:F64"/>
    <mergeCell ref="B65:F65"/>
    <mergeCell ref="B102:F104"/>
    <mergeCell ref="B55:F55"/>
    <mergeCell ref="B56:F56"/>
    <mergeCell ref="B57:F57"/>
    <mergeCell ref="B58:F58"/>
    <mergeCell ref="B59:F59"/>
    <mergeCell ref="B60:F60"/>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7345"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57346"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Y161"/>
  <sheetViews>
    <sheetView zoomScaleNormal="100" workbookViewId="0">
      <pane ySplit="1" topLeftCell="A2" activePane="bottomLeft" state="frozen"/>
      <selection pane="bottomLeft" activeCell="I35" sqref="I35"/>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9" width="10.7109375" style="303" customWidth="1"/>
    <col min="10" max="10" width="14.42578125" style="303" customWidth="1"/>
    <col min="11" max="18" width="10.7109375" style="303" customWidth="1"/>
    <col min="19" max="19" width="13.28515625" style="303" customWidth="1"/>
    <col min="20" max="20" width="10.7109375" style="303" customWidth="1"/>
    <col min="21" max="21" width="11.42578125" style="303" customWidth="1"/>
    <col min="22" max="22" width="11" style="303" bestFit="1" customWidth="1"/>
    <col min="23" max="16384" width="9.140625" style="303"/>
  </cols>
  <sheetData>
    <row r="1" spans="1:20" s="1" customFormat="1" ht="3"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760</v>
      </c>
      <c r="H6" s="259" t="s">
        <v>761</v>
      </c>
      <c r="I6" s="259" t="s">
        <v>762</v>
      </c>
      <c r="J6" s="259" t="s">
        <v>763</v>
      </c>
      <c r="K6" s="259" t="s">
        <v>764</v>
      </c>
      <c r="L6" s="259" t="s">
        <v>765</v>
      </c>
      <c r="M6" s="259" t="s">
        <v>766</v>
      </c>
      <c r="N6" s="259" t="s">
        <v>767</v>
      </c>
      <c r="O6" s="259" t="s">
        <v>768</v>
      </c>
      <c r="P6" s="259" t="s">
        <v>769</v>
      </c>
      <c r="Q6" s="259" t="s">
        <v>770</v>
      </c>
      <c r="R6" s="259" t="s">
        <v>771</v>
      </c>
      <c r="S6" s="258"/>
      <c r="T6" s="258"/>
    </row>
    <row r="7" spans="1:20" ht="15" customHeight="1" thickBot="1">
      <c r="A7" s="169"/>
      <c r="B7" s="502" t="str">
        <f>+Master!G251</f>
        <v>Budget Execution</v>
      </c>
      <c r="C7" s="483"/>
      <c r="D7" s="483"/>
      <c r="E7" s="483"/>
      <c r="F7" s="483"/>
      <c r="G7" s="491">
        <v>2018</v>
      </c>
      <c r="H7" s="492"/>
      <c r="I7" s="492"/>
      <c r="J7" s="492"/>
      <c r="K7" s="492"/>
      <c r="L7" s="492"/>
      <c r="M7" s="492"/>
      <c r="N7" s="492"/>
      <c r="O7" s="492"/>
      <c r="P7" s="492"/>
      <c r="Q7" s="492"/>
      <c r="R7" s="495"/>
      <c r="S7" s="260" t="str">
        <f>+Master!G248</f>
        <v>GDP</v>
      </c>
      <c r="T7" s="261">
        <v>4604500000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tr">
        <f>+Master!G245</f>
        <v>Jan - Jan</v>
      </c>
      <c r="T8" s="495"/>
    </row>
    <row r="9" spans="1:20" ht="13.5" thickBot="1">
      <c r="A9" s="169"/>
      <c r="B9" s="487"/>
      <c r="C9" s="488"/>
      <c r="D9" s="488"/>
      <c r="E9" s="488"/>
      <c r="F9" s="489"/>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0" t="str">
        <f>+VLOOKUP($A10,Master!$D$27:$G$225,4,FALSE)</f>
        <v>Total Revenues</v>
      </c>
      <c r="C10" s="451"/>
      <c r="D10" s="451"/>
      <c r="E10" s="451"/>
      <c r="F10" s="451"/>
      <c r="G10" s="176">
        <f t="shared" ref="G10:R10" si="1">+G11+G19+SUM(G24:G28)</f>
        <v>81543733.760000005</v>
      </c>
      <c r="H10" s="176">
        <f t="shared" si="1"/>
        <v>107080108.15000001</v>
      </c>
      <c r="I10" s="176">
        <f t="shared" si="1"/>
        <v>138858355.53999999</v>
      </c>
      <c r="J10" s="176">
        <f t="shared" si="1"/>
        <v>156837966.73000002</v>
      </c>
      <c r="K10" s="176">
        <f t="shared" si="1"/>
        <v>138841162.98999998</v>
      </c>
      <c r="L10" s="176">
        <f t="shared" si="1"/>
        <v>140708376.15000001</v>
      </c>
      <c r="M10" s="176">
        <f t="shared" si="1"/>
        <v>160594614.84999999</v>
      </c>
      <c r="N10" s="176">
        <f t="shared" si="1"/>
        <v>161263780.17000002</v>
      </c>
      <c r="O10" s="176">
        <f t="shared" si="1"/>
        <v>187333306.05000001</v>
      </c>
      <c r="P10" s="176">
        <f t="shared" si="1"/>
        <v>145784954.45000002</v>
      </c>
      <c r="Q10" s="176">
        <f t="shared" si="1"/>
        <v>142821934.60999998</v>
      </c>
      <c r="R10" s="176">
        <f t="shared" si="1"/>
        <v>184473608.03</v>
      </c>
      <c r="S10" s="264">
        <f>+SUM(G10:R10)</f>
        <v>1746141901.48</v>
      </c>
      <c r="T10" s="265">
        <f>+S10/$T$7</f>
        <v>0.37922508447822784</v>
      </c>
    </row>
    <row r="11" spans="1:20">
      <c r="A11" s="175">
        <v>711</v>
      </c>
      <c r="B11" s="452" t="str">
        <f>+VLOOKUP($A11,Master!$D$27:$G$225,4,FALSE)</f>
        <v>Taxes</v>
      </c>
      <c r="C11" s="453"/>
      <c r="D11" s="453"/>
      <c r="E11" s="453"/>
      <c r="F11" s="453"/>
      <c r="G11" s="182">
        <f t="shared" ref="G11:R11" si="2">+SUM(G12:G18)</f>
        <v>60295851.510000005</v>
      </c>
      <c r="H11" s="182">
        <f t="shared" si="2"/>
        <v>64797597.330000006</v>
      </c>
      <c r="I11" s="182">
        <f t="shared" si="2"/>
        <v>89261850.609999985</v>
      </c>
      <c r="J11" s="182">
        <f t="shared" si="2"/>
        <v>97799793.080000013</v>
      </c>
      <c r="K11" s="182">
        <f t="shared" si="2"/>
        <v>90553351.069999993</v>
      </c>
      <c r="L11" s="182">
        <f t="shared" si="2"/>
        <v>87503254.430000007</v>
      </c>
      <c r="M11" s="182">
        <f t="shared" si="2"/>
        <v>105015545.47</v>
      </c>
      <c r="N11" s="182">
        <f t="shared" si="2"/>
        <v>107951400.74000001</v>
      </c>
      <c r="O11" s="182">
        <f t="shared" si="2"/>
        <v>102839740.52</v>
      </c>
      <c r="P11" s="182">
        <f t="shared" si="2"/>
        <v>89707200.510000005</v>
      </c>
      <c r="Q11" s="182">
        <f t="shared" si="2"/>
        <v>81788199.11999999</v>
      </c>
      <c r="R11" s="266">
        <f t="shared" si="2"/>
        <v>91433416.909999996</v>
      </c>
      <c r="S11" s="267">
        <f t="shared" ref="S11:S65" si="3">+SUM(G11:R11)</f>
        <v>1068947201.3</v>
      </c>
      <c r="T11" s="268">
        <f t="shared" ref="T11:T66" si="4">+S11/$T$7</f>
        <v>0.23215272044738841</v>
      </c>
    </row>
    <row r="12" spans="1:20">
      <c r="A12" s="175">
        <v>7111</v>
      </c>
      <c r="B12" s="454" t="str">
        <f>+VLOOKUP($A12,Master!$D$27:$G$225,4,FALSE)</f>
        <v>Personal Income Tax</v>
      </c>
      <c r="C12" s="455"/>
      <c r="D12" s="455"/>
      <c r="E12" s="455"/>
      <c r="F12" s="455"/>
      <c r="G12" s="188">
        <f>+INDEX(DataEx!$1:$1048576,MATCH('2018'!$A12,DataEx!$D:$D,0),MATCH('2018'!G$6,DataEx!$7:$7,0))</f>
        <v>3496624.83</v>
      </c>
      <c r="H12" s="188">
        <f>+INDEX(DataEx!$1:$1048576,MATCH('2018'!$A12,DataEx!$D:$D,0),MATCH('2018'!H$6,DataEx!$7:$7,0))</f>
        <v>8897390.9499999993</v>
      </c>
      <c r="I12" s="188">
        <f>+INDEX(DataEx!$1:$1048576,MATCH('2018'!$A12,DataEx!$D:$D,0),MATCH('2018'!I$6,DataEx!$7:$7,0))</f>
        <v>10001520.890000001</v>
      </c>
      <c r="J12" s="188">
        <f>+INDEX(DataEx!$1:$1048576,MATCH('2018'!$A12,DataEx!$D:$D,0),MATCH('2018'!J$6,DataEx!$7:$7,0))</f>
        <v>9899613.5099999998</v>
      </c>
      <c r="K12" s="188">
        <f>+INDEX(DataEx!$1:$1048576,MATCH('2018'!$A12,DataEx!$D:$D,0),MATCH('2018'!K$6,DataEx!$7:$7,0))</f>
        <v>10330673.77</v>
      </c>
      <c r="L12" s="188">
        <f>+INDEX(DataEx!$1:$1048576,MATCH('2018'!$A12,DataEx!$D:$D,0),MATCH('2018'!L$6,DataEx!$7:$7,0))</f>
        <v>10475384.99</v>
      </c>
      <c r="M12" s="188">
        <f>+INDEX(DataEx!$1:$1048576,MATCH('2018'!$A12,DataEx!$D:$D,0),MATCH('2018'!M$6,DataEx!$7:$7,0))</f>
        <v>11318576.82</v>
      </c>
      <c r="N12" s="188">
        <f>+INDEX(DataEx!$1:$1048576,MATCH('2018'!$A12,DataEx!$D:$D,0),MATCH('2018'!N$6,DataEx!$7:$7,0))</f>
        <v>11227078</v>
      </c>
      <c r="O12" s="188">
        <f>+INDEX(DataEx!$1:$1048576,MATCH('2018'!$A12,DataEx!$D:$D,0),MATCH('2018'!O$6,DataEx!$7:$7,0))</f>
        <v>9598204.1500000004</v>
      </c>
      <c r="P12" s="188">
        <f>+INDEX(DataEx!$1:$1048576,MATCH('2018'!$A12,DataEx!$D:$D,0),MATCH('2018'!P$6,DataEx!$7:$7,0))</f>
        <v>10275884.26</v>
      </c>
      <c r="Q12" s="188">
        <f>+INDEX(DataEx!$1:$1048576,MATCH('2018'!$A12,DataEx!$D:$D,0),MATCH('2018'!Q$6,DataEx!$7:$7,0))</f>
        <v>10504970.310000001</v>
      </c>
      <c r="R12" s="188">
        <f>+INDEX(DataEx!$1:$1048576,MATCH('2018'!$A12,DataEx!$D:$D,0),MATCH('2018'!R$6,DataEx!$7:$7,0))</f>
        <v>18872459.579999998</v>
      </c>
      <c r="S12" s="269">
        <f t="shared" si="3"/>
        <v>124898382.06000002</v>
      </c>
      <c r="T12" s="270">
        <f t="shared" si="4"/>
        <v>2.7125286580519062E-2</v>
      </c>
    </row>
    <row r="13" spans="1:20">
      <c r="A13" s="175">
        <v>7112</v>
      </c>
      <c r="B13" s="454" t="str">
        <f>+VLOOKUP($A13,Master!$D$27:$G$225,4,FALSE)</f>
        <v>Corporate Income Tax</v>
      </c>
      <c r="C13" s="455"/>
      <c r="D13" s="455"/>
      <c r="E13" s="455"/>
      <c r="F13" s="455"/>
      <c r="G13" s="188">
        <f>+INDEX(DataEx!$1:$1048576,MATCH('2018'!$A13,DataEx!$D:$D,0),MATCH('2018'!G$6,DataEx!$7:$7,0))</f>
        <v>475602.8</v>
      </c>
      <c r="H13" s="188">
        <f>+INDEX(DataEx!$1:$1048576,MATCH('2018'!$A13,DataEx!$D:$D,0),MATCH('2018'!H$6,DataEx!$7:$7,0))</f>
        <v>1641570.62</v>
      </c>
      <c r="I13" s="188">
        <f>+INDEX(DataEx!$1:$1048576,MATCH('2018'!$A13,DataEx!$D:$D,0),MATCH('2018'!I$6,DataEx!$7:$7,0))</f>
        <v>22262597.649999999</v>
      </c>
      <c r="J13" s="188">
        <f>+INDEX(DataEx!$1:$1048576,MATCH('2018'!$A13,DataEx!$D:$D,0),MATCH('2018'!J$6,DataEx!$7:$7,0))</f>
        <v>18095823.48</v>
      </c>
      <c r="K13" s="188">
        <f>+INDEX(DataEx!$1:$1048576,MATCH('2018'!$A13,DataEx!$D:$D,0),MATCH('2018'!K$6,DataEx!$7:$7,0))</f>
        <v>3730435.57</v>
      </c>
      <c r="L13" s="188">
        <f>+INDEX(DataEx!$1:$1048576,MATCH('2018'!$A13,DataEx!$D:$D,0),MATCH('2018'!L$6,DataEx!$7:$7,0))</f>
        <v>3402383.37</v>
      </c>
      <c r="M13" s="188">
        <f>+INDEX(DataEx!$1:$1048576,MATCH('2018'!$A13,DataEx!$D:$D,0),MATCH('2018'!M$6,DataEx!$7:$7,0))</f>
        <v>4232537.58</v>
      </c>
      <c r="N13" s="188">
        <f>+INDEX(DataEx!$1:$1048576,MATCH('2018'!$A13,DataEx!$D:$D,0),MATCH('2018'!N$6,DataEx!$7:$7,0))</f>
        <v>3499255.87</v>
      </c>
      <c r="O13" s="188">
        <f>+INDEX(DataEx!$1:$1048576,MATCH('2018'!$A13,DataEx!$D:$D,0),MATCH('2018'!O$6,DataEx!$7:$7,0))</f>
        <v>7173346.1399999997</v>
      </c>
      <c r="P13" s="188">
        <f>+INDEX(DataEx!$1:$1048576,MATCH('2018'!$A13,DataEx!$D:$D,0),MATCH('2018'!P$6,DataEx!$7:$7,0))</f>
        <v>1043872.54</v>
      </c>
      <c r="Q13" s="188">
        <f>+INDEX(DataEx!$1:$1048576,MATCH('2018'!$A13,DataEx!$D:$D,0),MATCH('2018'!Q$6,DataEx!$7:$7,0))</f>
        <v>802479.78</v>
      </c>
      <c r="R13" s="188">
        <f>+INDEX(DataEx!$1:$1048576,MATCH('2018'!$A13,DataEx!$D:$D,0),MATCH('2018'!R$6,DataEx!$7:$7,0))</f>
        <v>1812573.03</v>
      </c>
      <c r="S13" s="269">
        <f t="shared" si="3"/>
        <v>68172478.429999992</v>
      </c>
      <c r="T13" s="270">
        <f t="shared" si="4"/>
        <v>1.4805620247583884E-2</v>
      </c>
    </row>
    <row r="14" spans="1:20">
      <c r="A14" s="175">
        <v>7113</v>
      </c>
      <c r="B14" s="454" t="str">
        <f>+VLOOKUP($A14,Master!$D$27:$G$225,4,FALSE)</f>
        <v xml:space="preserve">Taxes on Sales of Property </v>
      </c>
      <c r="C14" s="455"/>
      <c r="D14" s="455"/>
      <c r="E14" s="455"/>
      <c r="F14" s="455"/>
      <c r="G14" s="188">
        <f>+INDEX(DataEx!$1:$1048576,MATCH('2018'!$A14,DataEx!$D:$D,0),MATCH('2018'!G$6,DataEx!$7:$7,0))</f>
        <v>93380.49</v>
      </c>
      <c r="H14" s="188">
        <f>+INDEX(DataEx!$1:$1048576,MATCH('2018'!$A14,DataEx!$D:$D,0),MATCH('2018'!H$6,DataEx!$7:$7,0))</f>
        <v>116565.53</v>
      </c>
      <c r="I14" s="188">
        <f>+INDEX(DataEx!$1:$1048576,MATCH('2018'!$A14,DataEx!$D:$D,0),MATCH('2018'!I$6,DataEx!$7:$7,0))</f>
        <v>203411.31</v>
      </c>
      <c r="J14" s="188">
        <f>+INDEX(DataEx!$1:$1048576,MATCH('2018'!$A14,DataEx!$D:$D,0),MATCH('2018'!J$6,DataEx!$7:$7,0))</f>
        <v>117398.62</v>
      </c>
      <c r="K14" s="188">
        <f>+INDEX(DataEx!$1:$1048576,MATCH('2018'!$A14,DataEx!$D:$D,0),MATCH('2018'!K$6,DataEx!$7:$7,0))</f>
        <v>143886.48000000001</v>
      </c>
      <c r="L14" s="188">
        <f>+INDEX(DataEx!$1:$1048576,MATCH('2018'!$A14,DataEx!$D:$D,0),MATCH('2018'!L$6,DataEx!$7:$7,0))</f>
        <v>122124.66</v>
      </c>
      <c r="M14" s="188">
        <f>+INDEX(DataEx!$1:$1048576,MATCH('2018'!$A14,DataEx!$D:$D,0),MATCH('2018'!M$6,DataEx!$7:$7,0))</f>
        <v>114234.91</v>
      </c>
      <c r="N14" s="188">
        <f>+INDEX(DataEx!$1:$1048576,MATCH('2018'!$A14,DataEx!$D:$D,0),MATCH('2018'!N$6,DataEx!$7:$7,0))</f>
        <v>218611.11</v>
      </c>
      <c r="O14" s="188">
        <f>+INDEX(DataEx!$1:$1048576,MATCH('2018'!$A14,DataEx!$D:$D,0),MATCH('2018'!O$6,DataEx!$7:$7,0))</f>
        <v>148315.04999999999</v>
      </c>
      <c r="P14" s="188">
        <f>+INDEX(DataEx!$1:$1048576,MATCH('2018'!$A14,DataEx!$D:$D,0),MATCH('2018'!P$6,DataEx!$7:$7,0))</f>
        <v>155540.06</v>
      </c>
      <c r="Q14" s="188">
        <f>+INDEX(DataEx!$1:$1048576,MATCH('2018'!$A14,DataEx!$D:$D,0),MATCH('2018'!Q$6,DataEx!$7:$7,0))</f>
        <v>193671.67</v>
      </c>
      <c r="R14" s="188">
        <f>+INDEX(DataEx!$1:$1048576,MATCH('2018'!$A14,DataEx!$D:$D,0),MATCH('2018'!R$6,DataEx!$7:$7,0))</f>
        <v>208954.63</v>
      </c>
      <c r="S14" s="269">
        <f t="shared" si="3"/>
        <v>1836094.52</v>
      </c>
      <c r="T14" s="270">
        <f t="shared" si="4"/>
        <v>3.9876089043327178E-4</v>
      </c>
    </row>
    <row r="15" spans="1:20">
      <c r="A15" s="175">
        <v>7114</v>
      </c>
      <c r="B15" s="454" t="str">
        <f>+VLOOKUP($A15,Master!$D$27:$G$225,4,FALSE)</f>
        <v>Value Added Tax</v>
      </c>
      <c r="C15" s="455"/>
      <c r="D15" s="455"/>
      <c r="E15" s="455"/>
      <c r="F15" s="455"/>
      <c r="G15" s="188">
        <f>+INDEX(DataEx!$1:$1048576,MATCH('2018'!$A15,DataEx!$D:$D,0),MATCH('2018'!G$6,DataEx!$7:$7,0))</f>
        <v>40926868.810000002</v>
      </c>
      <c r="H15" s="188">
        <f>+INDEX(DataEx!$1:$1048576,MATCH('2018'!$A15,DataEx!$D:$D,0),MATCH('2018'!H$6,DataEx!$7:$7,0))</f>
        <v>38270122.18</v>
      </c>
      <c r="I15" s="188">
        <f>+INDEX(DataEx!$1:$1048576,MATCH('2018'!$A15,DataEx!$D:$D,0),MATCH('2018'!I$6,DataEx!$7:$7,0))</f>
        <v>40510183.409999996</v>
      </c>
      <c r="J15" s="188">
        <f>+INDEX(DataEx!$1:$1048576,MATCH('2018'!$A15,DataEx!$D:$D,0),MATCH('2018'!J$6,DataEx!$7:$7,0))</f>
        <v>50343037.649999999</v>
      </c>
      <c r="K15" s="188">
        <f>+INDEX(DataEx!$1:$1048576,MATCH('2018'!$A15,DataEx!$D:$D,0),MATCH('2018'!K$6,DataEx!$7:$7,0))</f>
        <v>53847636.579999998</v>
      </c>
      <c r="L15" s="188">
        <f>+INDEX(DataEx!$1:$1048576,MATCH('2018'!$A15,DataEx!$D:$D,0),MATCH('2018'!L$6,DataEx!$7:$7,0))</f>
        <v>52130099.289999999</v>
      </c>
      <c r="M15" s="188">
        <f>+INDEX(DataEx!$1:$1048576,MATCH('2018'!$A15,DataEx!$D:$D,0),MATCH('2018'!M$6,DataEx!$7:$7,0))</f>
        <v>63886169.009999998</v>
      </c>
      <c r="N15" s="188">
        <f>+INDEX(DataEx!$1:$1048576,MATCH('2018'!$A15,DataEx!$D:$D,0),MATCH('2018'!N$6,DataEx!$7:$7,0))</f>
        <v>64152277.310000002</v>
      </c>
      <c r="O15" s="188">
        <f>+INDEX(DataEx!$1:$1048576,MATCH('2018'!$A15,DataEx!$D:$D,0),MATCH('2018'!O$6,DataEx!$7:$7,0))</f>
        <v>57402321.350000001</v>
      </c>
      <c r="P15" s="188">
        <f>+INDEX(DataEx!$1:$1048576,MATCH('2018'!$A15,DataEx!$D:$D,0),MATCH('2018'!P$6,DataEx!$7:$7,0))</f>
        <v>56740213.189999998</v>
      </c>
      <c r="Q15" s="188">
        <f>+INDEX(DataEx!$1:$1048576,MATCH('2018'!$A15,DataEx!$D:$D,0),MATCH('2018'!Q$6,DataEx!$7:$7,0))</f>
        <v>47812481.689999998</v>
      </c>
      <c r="R15" s="188">
        <f>+INDEX(DataEx!$1:$1048576,MATCH('2018'!$A15,DataEx!$D:$D,0),MATCH('2018'!R$6,DataEx!$7:$7,0))</f>
        <v>50892268.439999998</v>
      </c>
      <c r="S15" s="269">
        <f t="shared" si="3"/>
        <v>616913678.91000009</v>
      </c>
      <c r="T15" s="270">
        <f t="shared" si="4"/>
        <v>0.13398060134868064</v>
      </c>
    </row>
    <row r="16" spans="1:20">
      <c r="A16" s="175">
        <v>7115</v>
      </c>
      <c r="B16" s="454" t="str">
        <f>+VLOOKUP($A16,Master!$D$27:$G$225,4,FALSE)</f>
        <v>Excises</v>
      </c>
      <c r="C16" s="455"/>
      <c r="D16" s="455"/>
      <c r="E16" s="455"/>
      <c r="F16" s="455"/>
      <c r="G16" s="188">
        <f>+INDEX(DataEx!$1:$1048576,MATCH('2018'!$A16,DataEx!$D:$D,0),MATCH('2018'!G$6,DataEx!$7:$7,0))</f>
        <v>13370061.67</v>
      </c>
      <c r="H16" s="188">
        <f>+INDEX(DataEx!$1:$1048576,MATCH('2018'!$A16,DataEx!$D:$D,0),MATCH('2018'!H$6,DataEx!$7:$7,0))</f>
        <v>13585674.48</v>
      </c>
      <c r="I16" s="188">
        <f>+INDEX(DataEx!$1:$1048576,MATCH('2018'!$A16,DataEx!$D:$D,0),MATCH('2018'!I$6,DataEx!$7:$7,0))</f>
        <v>13376493.630000001</v>
      </c>
      <c r="J16" s="188">
        <f>+INDEX(DataEx!$1:$1048576,MATCH('2018'!$A16,DataEx!$D:$D,0),MATCH('2018'!J$6,DataEx!$7:$7,0))</f>
        <v>16425170.310000001</v>
      </c>
      <c r="K16" s="188">
        <f>+INDEX(DataEx!$1:$1048576,MATCH('2018'!$A16,DataEx!$D:$D,0),MATCH('2018'!K$6,DataEx!$7:$7,0))</f>
        <v>19160303.329999998</v>
      </c>
      <c r="L16" s="188">
        <f>+INDEX(DataEx!$1:$1048576,MATCH('2018'!$A16,DataEx!$D:$D,0),MATCH('2018'!L$6,DataEx!$7:$7,0))</f>
        <v>18124078.879999999</v>
      </c>
      <c r="M16" s="188">
        <f>+INDEX(DataEx!$1:$1048576,MATCH('2018'!$A16,DataEx!$D:$D,0),MATCH('2018'!M$6,DataEx!$7:$7,0))</f>
        <v>21799989.129999999</v>
      </c>
      <c r="N16" s="188">
        <f>+INDEX(DataEx!$1:$1048576,MATCH('2018'!$A16,DataEx!$D:$D,0),MATCH('2018'!N$6,DataEx!$7:$7,0))</f>
        <v>25150486.629999999</v>
      </c>
      <c r="O16" s="188">
        <f>+INDEX(DataEx!$1:$1048576,MATCH('2018'!$A16,DataEx!$D:$D,0),MATCH('2018'!O$6,DataEx!$7:$7,0))</f>
        <v>25504339.800000001</v>
      </c>
      <c r="P16" s="188">
        <f>+INDEX(DataEx!$1:$1048576,MATCH('2018'!$A16,DataEx!$D:$D,0),MATCH('2018'!P$6,DataEx!$7:$7,0))</f>
        <v>18141856.039999999</v>
      </c>
      <c r="Q16" s="188">
        <f>+INDEX(DataEx!$1:$1048576,MATCH('2018'!$A16,DataEx!$D:$D,0),MATCH('2018'!Q$6,DataEx!$7:$7,0))</f>
        <v>19778303.699999999</v>
      </c>
      <c r="R16" s="188">
        <f>+INDEX(DataEx!$1:$1048576,MATCH('2018'!$A16,DataEx!$D:$D,0),MATCH('2018'!R$6,DataEx!$7:$7,0))</f>
        <v>16761286.810000001</v>
      </c>
      <c r="S16" s="269">
        <f t="shared" si="3"/>
        <v>221178044.41</v>
      </c>
      <c r="T16" s="270">
        <f t="shared" si="4"/>
        <v>4.8035192618090999E-2</v>
      </c>
    </row>
    <row r="17" spans="1:25">
      <c r="A17" s="175">
        <v>7116</v>
      </c>
      <c r="B17" s="454" t="str">
        <f>+VLOOKUP($A17,Master!$D$27:$G$225,4,FALSE)</f>
        <v>Tax on International Trade and Transactions</v>
      </c>
      <c r="C17" s="455"/>
      <c r="D17" s="455"/>
      <c r="E17" s="455"/>
      <c r="F17" s="455"/>
      <c r="G17" s="188">
        <f>+INDEX(DataEx!$1:$1048576,MATCH('2018'!$A17,DataEx!$D:$D,0),MATCH('2018'!G$6,DataEx!$7:$7,0))</f>
        <v>1218936.71</v>
      </c>
      <c r="H17" s="188">
        <f>+INDEX(DataEx!$1:$1048576,MATCH('2018'!$A17,DataEx!$D:$D,0),MATCH('2018'!H$6,DataEx!$7:$7,0))</f>
        <v>1678360</v>
      </c>
      <c r="I17" s="188">
        <f>+INDEX(DataEx!$1:$1048576,MATCH('2018'!$A17,DataEx!$D:$D,0),MATCH('2018'!I$6,DataEx!$7:$7,0))</f>
        <v>2228428.98</v>
      </c>
      <c r="J17" s="188">
        <f>+INDEX(DataEx!$1:$1048576,MATCH('2018'!$A17,DataEx!$D:$D,0),MATCH('2018'!J$6,DataEx!$7:$7,0))</f>
        <v>2192466.4500000002</v>
      </c>
      <c r="K17" s="188">
        <f>+INDEX(DataEx!$1:$1048576,MATCH('2018'!$A17,DataEx!$D:$D,0),MATCH('2018'!K$6,DataEx!$7:$7,0))</f>
        <v>2597651.13</v>
      </c>
      <c r="L17" s="188">
        <f>+INDEX(DataEx!$1:$1048576,MATCH('2018'!$A17,DataEx!$D:$D,0),MATCH('2018'!L$6,DataEx!$7:$7,0))</f>
        <v>2330703.23</v>
      </c>
      <c r="M17" s="188">
        <f>+INDEX(DataEx!$1:$1048576,MATCH('2018'!$A17,DataEx!$D:$D,0),MATCH('2018'!M$6,DataEx!$7:$7,0))</f>
        <v>2801895.93</v>
      </c>
      <c r="N17" s="188">
        <f>+INDEX(DataEx!$1:$1048576,MATCH('2018'!$A17,DataEx!$D:$D,0),MATCH('2018'!N$6,DataEx!$7:$7,0))</f>
        <v>2858882.98</v>
      </c>
      <c r="O17" s="188">
        <f>+INDEX(DataEx!$1:$1048576,MATCH('2018'!$A17,DataEx!$D:$D,0),MATCH('2018'!O$6,DataEx!$7:$7,0))</f>
        <v>2205218.35</v>
      </c>
      <c r="P17" s="188">
        <f>+INDEX(DataEx!$1:$1048576,MATCH('2018'!$A17,DataEx!$D:$D,0),MATCH('2018'!P$6,DataEx!$7:$7,0))</f>
        <v>2570061.1800000002</v>
      </c>
      <c r="Q17" s="188">
        <f>+INDEX(DataEx!$1:$1048576,MATCH('2018'!$A17,DataEx!$D:$D,0),MATCH('2018'!Q$6,DataEx!$7:$7,0))</f>
        <v>1901910.24</v>
      </c>
      <c r="R17" s="188">
        <f>+INDEX(DataEx!$1:$1048576,MATCH('2018'!$A17,DataEx!$D:$D,0),MATCH('2018'!R$6,DataEx!$7:$7,0))</f>
        <v>2050376.81</v>
      </c>
      <c r="S17" s="269">
        <f t="shared" si="3"/>
        <v>26634891.989999998</v>
      </c>
      <c r="T17" s="270">
        <f t="shared" si="4"/>
        <v>5.7845351265066779E-3</v>
      </c>
    </row>
    <row r="18" spans="1:25">
      <c r="A18" s="175">
        <v>7118</v>
      </c>
      <c r="B18" s="454" t="str">
        <f>+VLOOKUP($A18,Master!$D$27:$G$225,4,FALSE)</f>
        <v>Other Republic Taxes</v>
      </c>
      <c r="C18" s="455"/>
      <c r="D18" s="455"/>
      <c r="E18" s="455"/>
      <c r="F18" s="455"/>
      <c r="G18" s="188">
        <f>+INDEX(DataEx!$1:$1048576,MATCH('2018'!$A18,DataEx!$D:$D,0),MATCH('2018'!G$6,DataEx!$7:$7,0))</f>
        <v>714376.2</v>
      </c>
      <c r="H18" s="188">
        <f>+INDEX(DataEx!$1:$1048576,MATCH('2018'!$A18,DataEx!$D:$D,0),MATCH('2018'!H$6,DataEx!$7:$7,0))</f>
        <v>607913.56999999995</v>
      </c>
      <c r="I18" s="188">
        <f>+INDEX(DataEx!$1:$1048576,MATCH('2018'!$A18,DataEx!$D:$D,0),MATCH('2018'!I$6,DataEx!$7:$7,0))</f>
        <v>679214.74</v>
      </c>
      <c r="J18" s="188">
        <f>+INDEX(DataEx!$1:$1048576,MATCH('2018'!$A18,DataEx!$D:$D,0),MATCH('2018'!J$6,DataEx!$7:$7,0))</f>
        <v>726283.06</v>
      </c>
      <c r="K18" s="188">
        <f>+INDEX(DataEx!$1:$1048576,MATCH('2018'!$A18,DataEx!$D:$D,0),MATCH('2018'!K$6,DataEx!$7:$7,0))</f>
        <v>742764.21</v>
      </c>
      <c r="L18" s="188">
        <f>+INDEX(DataEx!$1:$1048576,MATCH('2018'!$A18,DataEx!$D:$D,0),MATCH('2018'!L$6,DataEx!$7:$7,0))</f>
        <v>918480.01</v>
      </c>
      <c r="M18" s="188">
        <f>+INDEX(DataEx!$1:$1048576,MATCH('2018'!$A18,DataEx!$D:$D,0),MATCH('2018'!M$6,DataEx!$7:$7,0))</f>
        <v>862142.09</v>
      </c>
      <c r="N18" s="188">
        <f>+INDEX(DataEx!$1:$1048576,MATCH('2018'!$A18,DataEx!$D:$D,0),MATCH('2018'!N$6,DataEx!$7:$7,0))</f>
        <v>844808.84</v>
      </c>
      <c r="O18" s="188">
        <f>+INDEX(DataEx!$1:$1048576,MATCH('2018'!$A18,DataEx!$D:$D,0),MATCH('2018'!O$6,DataEx!$7:$7,0))</f>
        <v>807995.68</v>
      </c>
      <c r="P18" s="188">
        <f>+INDEX(DataEx!$1:$1048576,MATCH('2018'!$A18,DataEx!$D:$D,0),MATCH('2018'!P$6,DataEx!$7:$7,0))</f>
        <v>779773.24</v>
      </c>
      <c r="Q18" s="188">
        <f>+INDEX(DataEx!$1:$1048576,MATCH('2018'!$A18,DataEx!$D:$D,0),MATCH('2018'!Q$6,DataEx!$7:$7,0))</f>
        <v>794381.73</v>
      </c>
      <c r="R18" s="188">
        <f>+INDEX(DataEx!$1:$1048576,MATCH('2018'!$A18,DataEx!$D:$D,0),MATCH('2018'!R$6,DataEx!$7:$7,0))</f>
        <v>835497.61</v>
      </c>
      <c r="S18" s="269">
        <f t="shared" si="3"/>
        <v>9313630.9799999986</v>
      </c>
      <c r="T18" s="270">
        <f t="shared" si="4"/>
        <v>2.0227236355738949E-3</v>
      </c>
    </row>
    <row r="19" spans="1:25">
      <c r="A19" s="175">
        <v>712</v>
      </c>
      <c r="B19" s="458" t="str">
        <f>+VLOOKUP($A19,Master!$D$27:$G$225,4,FALSE)</f>
        <v>Contributions</v>
      </c>
      <c r="C19" s="459"/>
      <c r="D19" s="459"/>
      <c r="E19" s="459"/>
      <c r="F19" s="459"/>
      <c r="G19" s="194">
        <f>+INDEX(DataEx!$1:$1048576,MATCH('2018'!$A19,DataEx!$D:$D,0),MATCH('2018'!G$6,DataEx!$7:$7,0))</f>
        <v>14572676.99</v>
      </c>
      <c r="H19" s="194">
        <f>+INDEX(DataEx!$1:$1048576,MATCH('2018'!$A19,DataEx!$D:$D,0),MATCH('2018'!H$6,DataEx!$7:$7,0))</f>
        <v>36938118.07</v>
      </c>
      <c r="I19" s="194">
        <f>+INDEX(DataEx!$1:$1048576,MATCH('2018'!$A19,DataEx!$D:$D,0),MATCH('2018'!I$6,DataEx!$7:$7,0))</f>
        <v>43053255.969999999</v>
      </c>
      <c r="J19" s="194">
        <f>+INDEX(DataEx!$1:$1048576,MATCH('2018'!$A19,DataEx!$D:$D,0),MATCH('2018'!J$6,DataEx!$7:$7,0))</f>
        <v>41029948</v>
      </c>
      <c r="K19" s="194">
        <f>+INDEX(DataEx!$1:$1048576,MATCH('2018'!$A19,DataEx!$D:$D,0),MATCH('2018'!K$6,DataEx!$7:$7,0))</f>
        <v>40388291.549999997</v>
      </c>
      <c r="L19" s="194">
        <f>+INDEX(DataEx!$1:$1048576,MATCH('2018'!$A19,DataEx!$D:$D,0),MATCH('2018'!L$6,DataEx!$7:$7,0))</f>
        <v>42077356.240000002</v>
      </c>
      <c r="M19" s="194">
        <f>+INDEX(DataEx!$1:$1048576,MATCH('2018'!$A19,DataEx!$D:$D,0),MATCH('2018'!M$6,DataEx!$7:$7,0))</f>
        <v>45673467.219999999</v>
      </c>
      <c r="N19" s="194">
        <f>+INDEX(DataEx!$1:$1048576,MATCH('2018'!$A19,DataEx!$D:$D,0),MATCH('2018'!N$6,DataEx!$7:$7,0))</f>
        <v>45633852.549999997</v>
      </c>
      <c r="O19" s="194">
        <f>+INDEX(DataEx!$1:$1048576,MATCH('2018'!$A19,DataEx!$D:$D,0),MATCH('2018'!O$6,DataEx!$7:$7,0))</f>
        <v>41964422.920000002</v>
      </c>
      <c r="P19" s="194">
        <f>+INDEX(DataEx!$1:$1048576,MATCH('2018'!$A19,DataEx!$D:$D,0),MATCH('2018'!P$6,DataEx!$7:$7,0))</f>
        <v>47821348.07</v>
      </c>
      <c r="Q19" s="194">
        <f>+INDEX(DataEx!$1:$1048576,MATCH('2018'!$A19,DataEx!$D:$D,0),MATCH('2018'!Q$6,DataEx!$7:$7,0))</f>
        <v>44976968.909999996</v>
      </c>
      <c r="R19" s="194">
        <f>+INDEX(DataEx!$1:$1048576,MATCH('2018'!$A19,DataEx!$D:$D,0),MATCH('2018'!R$6,DataEx!$7:$7,0))</f>
        <v>80310407.909999996</v>
      </c>
      <c r="S19" s="272">
        <f t="shared" si="3"/>
        <v>524440114.39999998</v>
      </c>
      <c r="T19" s="273">
        <f t="shared" si="4"/>
        <v>0.11389729925073297</v>
      </c>
    </row>
    <row r="20" spans="1:25">
      <c r="A20" s="175">
        <v>7121</v>
      </c>
      <c r="B20" s="454" t="str">
        <f>+VLOOKUP($A20,Master!$D$27:$G$225,4,FALSE)</f>
        <v>Contributions for Pension and Disability Insurance</v>
      </c>
      <c r="C20" s="455"/>
      <c r="D20" s="455"/>
      <c r="E20" s="455"/>
      <c r="F20" s="455"/>
      <c r="G20" s="188">
        <f>+INDEX(DataEx!$1:$1048576,MATCH('2018'!$A20,DataEx!$D:$D,0),MATCH('2018'!G$6,DataEx!$7:$7,0))</f>
        <v>8994145.9900000002</v>
      </c>
      <c r="H20" s="188">
        <f>+INDEX(DataEx!$1:$1048576,MATCH('2018'!$A20,DataEx!$D:$D,0),MATCH('2018'!H$6,DataEx!$7:$7,0))</f>
        <v>22424749.280000001</v>
      </c>
      <c r="I20" s="188">
        <f>+INDEX(DataEx!$1:$1048576,MATCH('2018'!$A20,DataEx!$D:$D,0),MATCH('2018'!I$6,DataEx!$7:$7,0))</f>
        <v>26103027.100000001</v>
      </c>
      <c r="J20" s="188">
        <f>+INDEX(DataEx!$1:$1048576,MATCH('2018'!$A20,DataEx!$D:$D,0),MATCH('2018'!J$6,DataEx!$7:$7,0))</f>
        <v>24891690.100000001</v>
      </c>
      <c r="K20" s="188">
        <f>+INDEX(DataEx!$1:$1048576,MATCH('2018'!$A20,DataEx!$D:$D,0),MATCH('2018'!K$6,DataEx!$7:$7,0))</f>
        <v>24475000.460000001</v>
      </c>
      <c r="L20" s="188">
        <f>+INDEX(DataEx!$1:$1048576,MATCH('2018'!$A20,DataEx!$D:$D,0),MATCH('2018'!L$6,DataEx!$7:$7,0))</f>
        <v>25149415.170000002</v>
      </c>
      <c r="M20" s="188">
        <f>+INDEX(DataEx!$1:$1048576,MATCH('2018'!$A20,DataEx!$D:$D,0),MATCH('2018'!M$6,DataEx!$7:$7,0))</f>
        <v>27081123.02</v>
      </c>
      <c r="N20" s="188">
        <f>+INDEX(DataEx!$1:$1048576,MATCH('2018'!$A20,DataEx!$D:$D,0),MATCH('2018'!N$6,DataEx!$7:$7,0))</f>
        <v>27031179.09</v>
      </c>
      <c r="O20" s="188">
        <f>+INDEX(DataEx!$1:$1048576,MATCH('2018'!$A20,DataEx!$D:$D,0),MATCH('2018'!O$6,DataEx!$7:$7,0))</f>
        <v>25382505.710000001</v>
      </c>
      <c r="P20" s="188">
        <f>+INDEX(DataEx!$1:$1048576,MATCH('2018'!$A20,DataEx!$D:$D,0),MATCH('2018'!P$6,DataEx!$7:$7,0))</f>
        <v>29472537.77</v>
      </c>
      <c r="Q20" s="188">
        <f>+INDEX(DataEx!$1:$1048576,MATCH('2018'!$A20,DataEx!$D:$D,0),MATCH('2018'!Q$6,DataEx!$7:$7,0))</f>
        <v>27715796.140000001</v>
      </c>
      <c r="R20" s="188">
        <f>+INDEX(DataEx!$1:$1048576,MATCH('2018'!$A20,DataEx!$D:$D,0),MATCH('2018'!R$6,DataEx!$7:$7,0))</f>
        <v>48261788.450000003</v>
      </c>
      <c r="S20" s="269">
        <f t="shared" si="3"/>
        <v>316982958.28000003</v>
      </c>
      <c r="T20" s="270">
        <f t="shared" si="4"/>
        <v>6.8841993328265835E-2</v>
      </c>
    </row>
    <row r="21" spans="1:25">
      <c r="A21" s="175">
        <v>7122</v>
      </c>
      <c r="B21" s="454" t="str">
        <f>+VLOOKUP($A21,Master!$D$27:$G$225,4,FALSE)</f>
        <v>Contributions for Health Insurance</v>
      </c>
      <c r="C21" s="455"/>
      <c r="D21" s="455"/>
      <c r="E21" s="455"/>
      <c r="F21" s="455"/>
      <c r="G21" s="188">
        <f>+INDEX(DataEx!$1:$1048576,MATCH('2018'!$A21,DataEx!$D:$D,0),MATCH('2018'!G$6,DataEx!$7:$7,0))</f>
        <v>4907250.76</v>
      </c>
      <c r="H21" s="188">
        <f>+INDEX(DataEx!$1:$1048576,MATCH('2018'!$A21,DataEx!$D:$D,0),MATCH('2018'!H$6,DataEx!$7:$7,0))</f>
        <v>12702016.77</v>
      </c>
      <c r="I21" s="188">
        <f>+INDEX(DataEx!$1:$1048576,MATCH('2018'!$A21,DataEx!$D:$D,0),MATCH('2018'!I$6,DataEx!$7:$7,0))</f>
        <v>14741947.74</v>
      </c>
      <c r="J21" s="188">
        <f>+INDEX(DataEx!$1:$1048576,MATCH('2018'!$A21,DataEx!$D:$D,0),MATCH('2018'!J$6,DataEx!$7:$7,0))</f>
        <v>14077229.140000001</v>
      </c>
      <c r="K21" s="188">
        <f>+INDEX(DataEx!$1:$1048576,MATCH('2018'!$A21,DataEx!$D:$D,0),MATCH('2018'!K$6,DataEx!$7:$7,0))</f>
        <v>13944751.890000001</v>
      </c>
      <c r="L21" s="188">
        <f>+INDEX(DataEx!$1:$1048576,MATCH('2018'!$A21,DataEx!$D:$D,0),MATCH('2018'!L$6,DataEx!$7:$7,0))</f>
        <v>14898396.42</v>
      </c>
      <c r="M21" s="188">
        <f>+INDEX(DataEx!$1:$1048576,MATCH('2018'!$A21,DataEx!$D:$D,0),MATCH('2018'!M$6,DataEx!$7:$7,0))</f>
        <v>16253748.59</v>
      </c>
      <c r="N21" s="188">
        <f>+INDEX(DataEx!$1:$1048576,MATCH('2018'!$A21,DataEx!$D:$D,0),MATCH('2018'!N$6,DataEx!$7:$7,0))</f>
        <v>16257992.279999999</v>
      </c>
      <c r="O21" s="188">
        <f>+INDEX(DataEx!$1:$1048576,MATCH('2018'!$A21,DataEx!$D:$D,0),MATCH('2018'!O$6,DataEx!$7:$7,0))</f>
        <v>14479735.869999999</v>
      </c>
      <c r="P21" s="188">
        <f>+INDEX(DataEx!$1:$1048576,MATCH('2018'!$A21,DataEx!$D:$D,0),MATCH('2018'!P$6,DataEx!$7:$7,0))</f>
        <v>16132677.16</v>
      </c>
      <c r="Q21" s="188">
        <f>+INDEX(DataEx!$1:$1048576,MATCH('2018'!$A21,DataEx!$D:$D,0),MATCH('2018'!Q$6,DataEx!$7:$7,0))</f>
        <v>15297077.039999999</v>
      </c>
      <c r="R21" s="188">
        <f>+INDEX(DataEx!$1:$1048576,MATCH('2018'!$A21,DataEx!$D:$D,0),MATCH('2018'!R$6,DataEx!$7:$7,0))</f>
        <v>28352941.690000001</v>
      </c>
      <c r="S21" s="269">
        <f t="shared" si="3"/>
        <v>182045765.34999999</v>
      </c>
      <c r="T21" s="270">
        <f t="shared" si="4"/>
        <v>3.9536489379954388E-2</v>
      </c>
    </row>
    <row r="22" spans="1:25">
      <c r="A22" s="175">
        <v>7123</v>
      </c>
      <c r="B22" s="454" t="str">
        <f>+VLOOKUP($A22,Master!$D$27:$G$225,4,FALSE)</f>
        <v>Contributions for  Unemployment Insurance</v>
      </c>
      <c r="C22" s="455"/>
      <c r="D22" s="455"/>
      <c r="E22" s="455"/>
      <c r="F22" s="455"/>
      <c r="G22" s="188">
        <f>+INDEX(DataEx!$1:$1048576,MATCH('2018'!$A22,DataEx!$D:$D,0),MATCH('2018'!G$6,DataEx!$7:$7,0))</f>
        <v>365962.97</v>
      </c>
      <c r="H22" s="188">
        <f>+INDEX(DataEx!$1:$1048576,MATCH('2018'!$A22,DataEx!$D:$D,0),MATCH('2018'!H$6,DataEx!$7:$7,0))</f>
        <v>960588.74</v>
      </c>
      <c r="I22" s="188">
        <f>+INDEX(DataEx!$1:$1048576,MATCH('2018'!$A22,DataEx!$D:$D,0),MATCH('2018'!I$6,DataEx!$7:$7,0))</f>
        <v>1116426.95</v>
      </c>
      <c r="J22" s="188">
        <f>+INDEX(DataEx!$1:$1048576,MATCH('2018'!$A22,DataEx!$D:$D,0),MATCH('2018'!J$6,DataEx!$7:$7,0))</f>
        <v>1036934.31</v>
      </c>
      <c r="K22" s="188">
        <f>+INDEX(DataEx!$1:$1048576,MATCH('2018'!$A22,DataEx!$D:$D,0),MATCH('2018'!K$6,DataEx!$7:$7,0))</f>
        <v>1027117.44</v>
      </c>
      <c r="L22" s="188">
        <f>+INDEX(DataEx!$1:$1048576,MATCH('2018'!$A22,DataEx!$D:$D,0),MATCH('2018'!L$6,DataEx!$7:$7,0))</f>
        <v>1092483.07</v>
      </c>
      <c r="M22" s="188">
        <f>+INDEX(DataEx!$1:$1048576,MATCH('2018'!$A22,DataEx!$D:$D,0),MATCH('2018'!M$6,DataEx!$7:$7,0))</f>
        <v>1188738.43</v>
      </c>
      <c r="N22" s="188">
        <f>+INDEX(DataEx!$1:$1048576,MATCH('2018'!$A22,DataEx!$D:$D,0),MATCH('2018'!N$6,DataEx!$7:$7,0))</f>
        <v>1194470.45</v>
      </c>
      <c r="O22" s="188">
        <f>+INDEX(DataEx!$1:$1048576,MATCH('2018'!$A22,DataEx!$D:$D,0),MATCH('2018'!O$6,DataEx!$7:$7,0))</f>
        <v>1084116.54</v>
      </c>
      <c r="P22" s="188">
        <f>+INDEX(DataEx!$1:$1048576,MATCH('2018'!$A22,DataEx!$D:$D,0),MATCH('2018'!P$6,DataEx!$7:$7,0))</f>
        <v>1217359.6499999999</v>
      </c>
      <c r="Q22" s="188">
        <f>+INDEX(DataEx!$1:$1048576,MATCH('2018'!$A22,DataEx!$D:$D,0),MATCH('2018'!Q$6,DataEx!$7:$7,0))</f>
        <v>1157240.48</v>
      </c>
      <c r="R22" s="188">
        <f>+INDEX(DataEx!$1:$1048576,MATCH('2018'!$A22,DataEx!$D:$D,0),MATCH('2018'!R$6,DataEx!$7:$7,0))</f>
        <v>2149158.34</v>
      </c>
      <c r="S22" s="269">
        <f t="shared" si="3"/>
        <v>13590597.370000001</v>
      </c>
      <c r="T22" s="270">
        <f t="shared" si="4"/>
        <v>2.951590263872299E-3</v>
      </c>
    </row>
    <row r="23" spans="1:25">
      <c r="A23" s="175">
        <v>7124</v>
      </c>
      <c r="B23" s="454" t="str">
        <f>+VLOOKUP($A23,Master!$D$27:$G$225,4,FALSE)</f>
        <v>Other contributions</v>
      </c>
      <c r="C23" s="455"/>
      <c r="D23" s="455"/>
      <c r="E23" s="455"/>
      <c r="F23" s="455"/>
      <c r="G23" s="188">
        <f>+INDEX(DataEx!$1:$1048576,MATCH('2018'!$A23,DataEx!$D:$D,0),MATCH('2018'!G$6,DataEx!$7:$7,0))</f>
        <v>305317.27</v>
      </c>
      <c r="H23" s="188">
        <f>+INDEX(DataEx!$1:$1048576,MATCH('2018'!$A23,DataEx!$D:$D,0),MATCH('2018'!H$6,DataEx!$7:$7,0))</f>
        <v>850763.28</v>
      </c>
      <c r="I23" s="188">
        <f>+INDEX(DataEx!$1:$1048576,MATCH('2018'!$A23,DataEx!$D:$D,0),MATCH('2018'!I$6,DataEx!$7:$7,0))</f>
        <v>1091854.18</v>
      </c>
      <c r="J23" s="188">
        <f>+INDEX(DataEx!$1:$1048576,MATCH('2018'!$A23,DataEx!$D:$D,0),MATCH('2018'!J$6,DataEx!$7:$7,0))</f>
        <v>1024094.45</v>
      </c>
      <c r="K23" s="188">
        <f>+INDEX(DataEx!$1:$1048576,MATCH('2018'!$A23,DataEx!$D:$D,0),MATCH('2018'!K$6,DataEx!$7:$7,0))</f>
        <v>941421.76</v>
      </c>
      <c r="L23" s="188">
        <f>+INDEX(DataEx!$1:$1048576,MATCH('2018'!$A23,DataEx!$D:$D,0),MATCH('2018'!L$6,DataEx!$7:$7,0))</f>
        <v>937061.58</v>
      </c>
      <c r="M23" s="188">
        <f>+INDEX(DataEx!$1:$1048576,MATCH('2018'!$A23,DataEx!$D:$D,0),MATCH('2018'!M$6,DataEx!$7:$7,0))</f>
        <v>1149857.18</v>
      </c>
      <c r="N23" s="188">
        <f>+INDEX(DataEx!$1:$1048576,MATCH('2018'!$A23,DataEx!$D:$D,0),MATCH('2018'!N$6,DataEx!$7:$7,0))</f>
        <v>1150210.73</v>
      </c>
      <c r="O23" s="188">
        <f>+INDEX(DataEx!$1:$1048576,MATCH('2018'!$A23,DataEx!$D:$D,0),MATCH('2018'!O$6,DataEx!$7:$7,0))</f>
        <v>1018064.8</v>
      </c>
      <c r="P23" s="188">
        <f>+INDEX(DataEx!$1:$1048576,MATCH('2018'!$A23,DataEx!$D:$D,0),MATCH('2018'!P$6,DataEx!$7:$7,0))</f>
        <v>998773.49</v>
      </c>
      <c r="Q23" s="188">
        <f>+INDEX(DataEx!$1:$1048576,MATCH('2018'!$A23,DataEx!$D:$D,0),MATCH('2018'!Q$6,DataEx!$7:$7,0))</f>
        <v>806855.25</v>
      </c>
      <c r="R23" s="188">
        <f>+INDEX(DataEx!$1:$1048576,MATCH('2018'!$A23,DataEx!$D:$D,0),MATCH('2018'!R$6,DataEx!$7:$7,0))</f>
        <v>1546519.43</v>
      </c>
      <c r="S23" s="269">
        <f t="shared" si="3"/>
        <v>11820793.4</v>
      </c>
      <c r="T23" s="270">
        <f t="shared" si="4"/>
        <v>2.5672262786404607E-3</v>
      </c>
      <c r="Y23" s="379"/>
    </row>
    <row r="24" spans="1:25">
      <c r="A24" s="175">
        <v>713</v>
      </c>
      <c r="B24" s="456" t="str">
        <f>+VLOOKUP($A24,Master!$D$27:$G$225,4,FALSE)</f>
        <v>Duties</v>
      </c>
      <c r="C24" s="457"/>
      <c r="D24" s="457"/>
      <c r="E24" s="457"/>
      <c r="F24" s="457"/>
      <c r="G24" s="200">
        <f>+INDEX(DataEx!$1:$1048576,MATCH('2018'!$A24,DataEx!$D:$D,0),MATCH('2018'!G$6,DataEx!$7:$7,0))</f>
        <v>785627.24</v>
      </c>
      <c r="H24" s="200">
        <f>+INDEX(DataEx!$1:$1048576,MATCH('2018'!$A24,DataEx!$D:$D,0),MATCH('2018'!H$6,DataEx!$7:$7,0))</f>
        <v>993423.94</v>
      </c>
      <c r="I24" s="200">
        <f>+INDEX(DataEx!$1:$1048576,MATCH('2018'!$A24,DataEx!$D:$D,0),MATCH('2018'!I$6,DataEx!$7:$7,0))</f>
        <v>1089343.29</v>
      </c>
      <c r="J24" s="200">
        <f>+INDEX(DataEx!$1:$1048576,MATCH('2018'!$A24,DataEx!$D:$D,0),MATCH('2018'!J$6,DataEx!$7:$7,0))</f>
        <v>1198538.77</v>
      </c>
      <c r="K24" s="200">
        <f>+INDEX(DataEx!$1:$1048576,MATCH('2018'!$A24,DataEx!$D:$D,0),MATCH('2018'!K$6,DataEx!$7:$7,0))</f>
        <v>1382138.78</v>
      </c>
      <c r="L24" s="200">
        <f>+INDEX(DataEx!$1:$1048576,MATCH('2018'!$A24,DataEx!$D:$D,0),MATCH('2018'!L$6,DataEx!$7:$7,0))</f>
        <v>1616613.69</v>
      </c>
      <c r="M24" s="200">
        <f>+INDEX(DataEx!$1:$1048576,MATCH('2018'!$A24,DataEx!$D:$D,0),MATCH('2018'!M$6,DataEx!$7:$7,0))</f>
        <v>2005610.72</v>
      </c>
      <c r="N24" s="200">
        <f>+INDEX(DataEx!$1:$1048576,MATCH('2018'!$A24,DataEx!$D:$D,0),MATCH('2018'!N$6,DataEx!$7:$7,0))</f>
        <v>1882210.04</v>
      </c>
      <c r="O24" s="200">
        <f>+INDEX(DataEx!$1:$1048576,MATCH('2018'!$A24,DataEx!$D:$D,0),MATCH('2018'!O$6,DataEx!$7:$7,0))</f>
        <v>1545122.56</v>
      </c>
      <c r="P24" s="200">
        <f>+INDEX(DataEx!$1:$1048576,MATCH('2018'!$A24,DataEx!$D:$D,0),MATCH('2018'!P$6,DataEx!$7:$7,0))</f>
        <v>1510208.2</v>
      </c>
      <c r="Q24" s="200">
        <f>+INDEX(DataEx!$1:$1048576,MATCH('2018'!$A24,DataEx!$D:$D,0),MATCH('2018'!Q$6,DataEx!$7:$7,0))</f>
        <v>1331866.75</v>
      </c>
      <c r="R24" s="274">
        <f>+INDEX(DataEx!$1:$1048576,MATCH('2018'!$A24,DataEx!$D:$D,0),MATCH('2018'!R$6,DataEx!$7:$7,0))</f>
        <v>1403288.34</v>
      </c>
      <c r="S24" s="272">
        <f t="shared" si="3"/>
        <v>16743992.319999998</v>
      </c>
      <c r="T24" s="273">
        <f t="shared" si="4"/>
        <v>3.6364409425561949E-3</v>
      </c>
      <c r="Y24" s="379"/>
    </row>
    <row r="25" spans="1:25">
      <c r="A25" s="175">
        <v>714</v>
      </c>
      <c r="B25" s="456" t="str">
        <f>+VLOOKUP($A25,Master!$D$27:$G$225,4,FALSE)</f>
        <v>Fees</v>
      </c>
      <c r="C25" s="457"/>
      <c r="D25" s="457"/>
      <c r="E25" s="457"/>
      <c r="F25" s="457"/>
      <c r="G25" s="200">
        <f>+INDEX(DataEx!$1:$1048576,MATCH('2018'!$A25,DataEx!$D:$D,0),MATCH('2018'!G$6,DataEx!$7:$7,0))</f>
        <v>1774503.57</v>
      </c>
      <c r="H25" s="200">
        <f>+INDEX(DataEx!$1:$1048576,MATCH('2018'!$A25,DataEx!$D:$D,0),MATCH('2018'!H$6,DataEx!$7:$7,0))</f>
        <v>1885893.46</v>
      </c>
      <c r="I25" s="200">
        <f>+INDEX(DataEx!$1:$1048576,MATCH('2018'!$A25,DataEx!$D:$D,0),MATCH('2018'!I$6,DataEx!$7:$7,0))</f>
        <v>2001213.06</v>
      </c>
      <c r="J25" s="200">
        <f>+INDEX(DataEx!$1:$1048576,MATCH('2018'!$A25,DataEx!$D:$D,0),MATCH('2018'!J$6,DataEx!$7:$7,0))</f>
        <v>2389766.7799999998</v>
      </c>
      <c r="K25" s="200">
        <f>+INDEX(DataEx!$1:$1048576,MATCH('2018'!$A25,DataEx!$D:$D,0),MATCH('2018'!K$6,DataEx!$7:$7,0))</f>
        <v>1530724.52</v>
      </c>
      <c r="L25" s="200">
        <f>+INDEX(DataEx!$1:$1048576,MATCH('2018'!$A25,DataEx!$D:$D,0),MATCH('2018'!L$6,DataEx!$7:$7,0))</f>
        <v>2860047.35</v>
      </c>
      <c r="M25" s="200">
        <f>+INDEX(DataEx!$1:$1048576,MATCH('2018'!$A25,DataEx!$D:$D,0),MATCH('2018'!M$6,DataEx!$7:$7,0))</f>
        <v>3039336.91</v>
      </c>
      <c r="N25" s="200">
        <f>+INDEX(DataEx!$1:$1048576,MATCH('2018'!$A25,DataEx!$D:$D,0),MATCH('2018'!N$6,DataEx!$7:$7,0))</f>
        <v>1937135.94</v>
      </c>
      <c r="O25" s="200">
        <f>+INDEX(DataEx!$1:$1048576,MATCH('2018'!$A25,DataEx!$D:$D,0),MATCH('2018'!O$6,DataEx!$7:$7,0))</f>
        <v>1933671.64</v>
      </c>
      <c r="P25" s="200">
        <f>+INDEX(DataEx!$1:$1048576,MATCH('2018'!$A25,DataEx!$D:$D,0),MATCH('2018'!P$6,DataEx!$7:$7,0))</f>
        <v>2347083.83</v>
      </c>
      <c r="Q25" s="200">
        <f>+INDEX(DataEx!$1:$1048576,MATCH('2018'!$A25,DataEx!$D:$D,0),MATCH('2018'!Q$6,DataEx!$7:$7,0))</f>
        <v>2034357.41</v>
      </c>
      <c r="R25" s="274">
        <f>+INDEX(DataEx!$1:$1048576,MATCH('2018'!$A25,DataEx!$D:$D,0),MATCH('2018'!R$6,DataEx!$7:$7,0))</f>
        <v>2685804.61</v>
      </c>
      <c r="S25" s="272">
        <f t="shared" si="3"/>
        <v>26419539.080000002</v>
      </c>
      <c r="T25" s="273">
        <f t="shared" si="4"/>
        <v>5.7377650298620917E-3</v>
      </c>
      <c r="W25" s="366"/>
    </row>
    <row r="26" spans="1:25">
      <c r="A26" s="175">
        <v>715</v>
      </c>
      <c r="B26" s="456" t="str">
        <f>+VLOOKUP($A26,Master!$D$27:$G$225,4,FALSE)</f>
        <v>Other revenues</v>
      </c>
      <c r="C26" s="457"/>
      <c r="D26" s="457"/>
      <c r="E26" s="457"/>
      <c r="F26" s="457"/>
      <c r="G26" s="200">
        <f>+INDEX(DataEx!$1:$1048576,MATCH('2018'!$A26,DataEx!$D:$D,0),MATCH('2018'!G$6,DataEx!$7:$7,0))</f>
        <v>2425520.81</v>
      </c>
      <c r="H26" s="200">
        <f>+INDEX(DataEx!$1:$1048576,MATCH('2018'!$A26,DataEx!$D:$D,0),MATCH('2018'!H$6,DataEx!$7:$7,0))</f>
        <v>1609741.96</v>
      </c>
      <c r="I26" s="200">
        <f>+INDEX(DataEx!$1:$1048576,MATCH('2018'!$A26,DataEx!$D:$D,0),MATCH('2018'!I$6,DataEx!$7:$7,0))</f>
        <v>2046839.31</v>
      </c>
      <c r="J26" s="200">
        <f>+INDEX(DataEx!$1:$1048576,MATCH('2018'!$A26,DataEx!$D:$D,0),MATCH('2018'!J$6,DataEx!$7:$7,0))</f>
        <v>5482431.4299999997</v>
      </c>
      <c r="K26" s="200">
        <f>+INDEX(DataEx!$1:$1048576,MATCH('2018'!$A26,DataEx!$D:$D,0),MATCH('2018'!K$6,DataEx!$7:$7,0))</f>
        <v>2149512.65</v>
      </c>
      <c r="L26" s="200">
        <f>+INDEX(DataEx!$1:$1048576,MATCH('2018'!$A26,DataEx!$D:$D,0),MATCH('2018'!L$6,DataEx!$7:$7,0))</f>
        <v>2742239.31</v>
      </c>
      <c r="M26" s="200">
        <f>+INDEX(DataEx!$1:$1048576,MATCH('2018'!$A26,DataEx!$D:$D,0),MATCH('2018'!M$6,DataEx!$7:$7,0))</f>
        <v>3903791.18</v>
      </c>
      <c r="N26" s="200">
        <f>+INDEX(DataEx!$1:$1048576,MATCH('2018'!$A26,DataEx!$D:$D,0),MATCH('2018'!N$6,DataEx!$7:$7,0))</f>
        <v>3453341.6</v>
      </c>
      <c r="O26" s="200">
        <f>+INDEX(DataEx!$1:$1048576,MATCH('2018'!$A26,DataEx!$D:$D,0),MATCH('2018'!O$6,DataEx!$7:$7,0))</f>
        <v>37485113.789999999</v>
      </c>
      <c r="P26" s="200">
        <f>+INDEX(DataEx!$1:$1048576,MATCH('2018'!$A26,DataEx!$D:$D,0),MATCH('2018'!P$6,DataEx!$7:$7,0))</f>
        <v>2347445.85</v>
      </c>
      <c r="Q26" s="200">
        <f>+INDEX(DataEx!$1:$1048576,MATCH('2018'!$A26,DataEx!$D:$D,0),MATCH('2018'!Q$6,DataEx!$7:$7,0))</f>
        <v>3454247.32</v>
      </c>
      <c r="R26" s="274">
        <f>+INDEX(DataEx!$1:$1048576,MATCH('2018'!$A26,DataEx!$D:$D,0),MATCH('2018'!R$6,DataEx!$7:$7,0))</f>
        <v>4014664.14</v>
      </c>
      <c r="S26" s="272">
        <f t="shared" si="3"/>
        <v>71114889.350000009</v>
      </c>
      <c r="T26" s="273">
        <f t="shared" si="4"/>
        <v>1.5444649657943317E-2</v>
      </c>
    </row>
    <row r="27" spans="1:25">
      <c r="A27" s="175">
        <v>73</v>
      </c>
      <c r="B27" s="456" t="str">
        <f>+VLOOKUP($A27,Master!$D$27:$G$225,4,FALSE)</f>
        <v>Receipts from Repayment of Loans and Funds Carried over from Previous Year</v>
      </c>
      <c r="C27" s="457"/>
      <c r="D27" s="457"/>
      <c r="E27" s="457"/>
      <c r="F27" s="457"/>
      <c r="G27" s="200">
        <f>+INDEX(DataEx!$1:$1048576,MATCH('2018'!$A27,DataEx!$D:$D,0),MATCH('2018'!G$6,DataEx!$7:$7,0))</f>
        <v>172043.05</v>
      </c>
      <c r="H27" s="200">
        <f>+INDEX(DataEx!$1:$1048576,MATCH('2018'!$A27,DataEx!$D:$D,0),MATCH('2018'!H$6,DataEx!$7:$7,0))</f>
        <v>78777.210000000006</v>
      </c>
      <c r="I27" s="200">
        <f>+INDEX(DataEx!$1:$1048576,MATCH('2018'!$A27,DataEx!$D:$D,0),MATCH('2018'!I$6,DataEx!$7:$7,0))</f>
        <v>195694.06</v>
      </c>
      <c r="J27" s="200">
        <f>+INDEX(DataEx!$1:$1048576,MATCH('2018'!$A27,DataEx!$D:$D,0),MATCH('2018'!J$6,DataEx!$7:$7,0))</f>
        <v>443978.03</v>
      </c>
      <c r="K27" s="200">
        <f>+INDEX(DataEx!$1:$1048576,MATCH('2018'!$A27,DataEx!$D:$D,0),MATCH('2018'!K$6,DataEx!$7:$7,0))</f>
        <v>1090667.1299999999</v>
      </c>
      <c r="L27" s="200">
        <f>+INDEX(DataEx!$1:$1048576,MATCH('2018'!$A27,DataEx!$D:$D,0),MATCH('2018'!L$6,DataEx!$7:$7,0))</f>
        <v>2374577.77</v>
      </c>
      <c r="M27" s="200">
        <f>+INDEX(DataEx!$1:$1048576,MATCH('2018'!$A27,DataEx!$D:$D,0),MATCH('2018'!M$6,DataEx!$7:$7,0))</f>
        <v>178131.97</v>
      </c>
      <c r="N27" s="200">
        <f>+INDEX(DataEx!$1:$1048576,MATCH('2018'!$A27,DataEx!$D:$D,0),MATCH('2018'!N$6,DataEx!$7:$7,0))</f>
        <v>146792.74</v>
      </c>
      <c r="O27" s="200">
        <f>+INDEX(DataEx!$1:$1048576,MATCH('2018'!$A27,DataEx!$D:$D,0),MATCH('2018'!O$6,DataEx!$7:$7,0))</f>
        <v>907089.49</v>
      </c>
      <c r="P27" s="200">
        <f>+INDEX(DataEx!$1:$1048576,MATCH('2018'!$A27,DataEx!$D:$D,0),MATCH('2018'!P$6,DataEx!$7:$7,0))</f>
        <v>525509.51</v>
      </c>
      <c r="Q27" s="200">
        <f>+INDEX(DataEx!$1:$1048576,MATCH('2018'!$A27,DataEx!$D:$D,0),MATCH('2018'!Q$6,DataEx!$7:$7,0))</f>
        <v>4230114.6399999997</v>
      </c>
      <c r="R27" s="274">
        <f>+INDEX(DataEx!$1:$1048576,MATCH('2018'!$A27,DataEx!$D:$D,0),MATCH('2018'!R$6,DataEx!$7:$7,0))</f>
        <v>780987.28</v>
      </c>
      <c r="S27" s="272">
        <f t="shared" si="3"/>
        <v>11124362.879999999</v>
      </c>
      <c r="T27" s="273">
        <f t="shared" si="4"/>
        <v>2.4159763014442392E-3</v>
      </c>
    </row>
    <row r="28" spans="1:25" ht="13.5" thickBot="1">
      <c r="A28" s="175">
        <v>74</v>
      </c>
      <c r="B28" s="460" t="str">
        <f>+VLOOKUP($A28,Master!$D$27:$G$225,4,FALSE)</f>
        <v>Grants and Transfers</v>
      </c>
      <c r="C28" s="461"/>
      <c r="D28" s="461"/>
      <c r="E28" s="461"/>
      <c r="F28" s="461"/>
      <c r="G28" s="200">
        <f>+INDEX(DataEx!$1:$1048576,MATCH('2018'!$A28,DataEx!$D:$D,0),MATCH('2018'!G$6,DataEx!$7:$7,0))</f>
        <v>1517510.59</v>
      </c>
      <c r="H28" s="200">
        <f>+INDEX(DataEx!$1:$1048576,MATCH('2018'!$A28,DataEx!$D:$D,0),MATCH('2018'!H$6,DataEx!$7:$7,0))</f>
        <v>776556.18</v>
      </c>
      <c r="I28" s="200">
        <f>+INDEX(DataEx!$1:$1048576,MATCH('2018'!$A28,DataEx!$D:$D,0),MATCH('2018'!I$6,DataEx!$7:$7,0))</f>
        <v>1210159.24</v>
      </c>
      <c r="J28" s="200">
        <f>+INDEX(DataEx!$1:$1048576,MATCH('2018'!$A28,DataEx!$D:$D,0),MATCH('2018'!J$6,DataEx!$7:$7,0))</f>
        <v>8493510.6400000006</v>
      </c>
      <c r="K28" s="200">
        <f>+INDEX(DataEx!$1:$1048576,MATCH('2018'!$A28,DataEx!$D:$D,0),MATCH('2018'!K$6,DataEx!$7:$7,0))</f>
        <v>1746477.29</v>
      </c>
      <c r="L28" s="200">
        <f>+INDEX(DataEx!$1:$1048576,MATCH('2018'!$A28,DataEx!$D:$D,0),MATCH('2018'!L$6,DataEx!$7:$7,0))</f>
        <v>1534287.36</v>
      </c>
      <c r="M28" s="200">
        <f>+INDEX(DataEx!$1:$1048576,MATCH('2018'!$A28,DataEx!$D:$D,0),MATCH('2018'!M$6,DataEx!$7:$7,0))</f>
        <v>778731.38</v>
      </c>
      <c r="N28" s="200">
        <f>+INDEX(DataEx!$1:$1048576,MATCH('2018'!$A28,DataEx!$D:$D,0),MATCH('2018'!N$6,DataEx!$7:$7,0))</f>
        <v>259046.56</v>
      </c>
      <c r="O28" s="200">
        <f>+INDEX(DataEx!$1:$1048576,MATCH('2018'!$A28,DataEx!$D:$D,0),MATCH('2018'!O$6,DataEx!$7:$7,0))</f>
        <v>658145.13</v>
      </c>
      <c r="P28" s="200">
        <f>+INDEX(DataEx!$1:$1048576,MATCH('2018'!$A28,DataEx!$D:$D,0),MATCH('2018'!P$6,DataEx!$7:$7,0))</f>
        <v>1526158.48</v>
      </c>
      <c r="Q28" s="200">
        <f>+INDEX(DataEx!$1:$1048576,MATCH('2018'!$A28,DataEx!$D:$D,0),MATCH('2018'!Q$6,DataEx!$7:$7,0))</f>
        <v>5006180.46</v>
      </c>
      <c r="R28" s="274">
        <f>+INDEX(DataEx!$1:$1048576,MATCH('2018'!$A28,DataEx!$D:$D,0),MATCH('2018'!R$6,DataEx!$7:$7,0))</f>
        <v>3845038.84</v>
      </c>
      <c r="S28" s="272">
        <f t="shared" si="3"/>
        <v>27351802.150000002</v>
      </c>
      <c r="T28" s="276">
        <f t="shared" si="4"/>
        <v>5.9402328483005758E-3</v>
      </c>
    </row>
    <row r="29" spans="1:25" ht="13.5" thickBot="1">
      <c r="A29" s="175">
        <v>4</v>
      </c>
      <c r="B29" s="462" t="str">
        <f>+VLOOKUP($A29,Master!$D$27:$G$225,4,FALSE)</f>
        <v>Total Expenditures</v>
      </c>
      <c r="C29" s="463"/>
      <c r="D29" s="463"/>
      <c r="E29" s="463"/>
      <c r="F29" s="463"/>
      <c r="G29" s="176">
        <f>+G31+G42+G48+SUM(G49:G53)</f>
        <v>106126161.81999999</v>
      </c>
      <c r="H29" s="176">
        <f t="shared" ref="H29:R29" si="5">+H31+H42+H48+SUM(H49:H53)</f>
        <v>119008839.22</v>
      </c>
      <c r="I29" s="176">
        <f t="shared" si="5"/>
        <v>172442993.90000001</v>
      </c>
      <c r="J29" s="176">
        <f t="shared" si="5"/>
        <v>154233924.36999997</v>
      </c>
      <c r="K29" s="176">
        <f t="shared" si="5"/>
        <v>141761088.21000001</v>
      </c>
      <c r="L29" s="176">
        <f t="shared" si="5"/>
        <v>162103437.13</v>
      </c>
      <c r="M29" s="176">
        <f t="shared" si="5"/>
        <v>155878289.95999998</v>
      </c>
      <c r="N29" s="176">
        <f t="shared" si="5"/>
        <v>127201691.78999998</v>
      </c>
      <c r="O29" s="176">
        <f t="shared" si="5"/>
        <v>166137229.88999999</v>
      </c>
      <c r="P29" s="176">
        <f t="shared" si="5"/>
        <v>158417300.96000001</v>
      </c>
      <c r="Q29" s="176">
        <f t="shared" si="5"/>
        <v>187143079.56</v>
      </c>
      <c r="R29" s="176">
        <f t="shared" si="5"/>
        <v>255132199.85000002</v>
      </c>
      <c r="S29" s="277">
        <f t="shared" si="3"/>
        <v>1905586236.6599998</v>
      </c>
      <c r="T29" s="278">
        <f t="shared" si="4"/>
        <v>0.41385302131827556</v>
      </c>
    </row>
    <row r="30" spans="1:25" ht="13.5" thickBot="1">
      <c r="A30" s="175">
        <v>41</v>
      </c>
      <c r="B30" s="464" t="str">
        <f>+VLOOKUP($A30,Master!$D$27:$G$225,4,FALSE)</f>
        <v>Current Expenditures</v>
      </c>
      <c r="C30" s="465"/>
      <c r="D30" s="465"/>
      <c r="E30" s="465"/>
      <c r="F30" s="465"/>
      <c r="G30" s="206">
        <f>+G29-G49</f>
        <v>103962901.73999999</v>
      </c>
      <c r="H30" s="206">
        <f t="shared" ref="H30:R30" si="6">+H29-H49</f>
        <v>115671668.83</v>
      </c>
      <c r="I30" s="206">
        <f t="shared" si="6"/>
        <v>160623703.16</v>
      </c>
      <c r="J30" s="206">
        <f t="shared" si="6"/>
        <v>124663770.59999998</v>
      </c>
      <c r="K30" s="206">
        <f t="shared" si="6"/>
        <v>128717553.92000002</v>
      </c>
      <c r="L30" s="206">
        <f t="shared" si="6"/>
        <v>138339397.85999998</v>
      </c>
      <c r="M30" s="206">
        <f t="shared" si="6"/>
        <v>132376230.81999998</v>
      </c>
      <c r="N30" s="206">
        <f t="shared" si="6"/>
        <v>119232633.09999998</v>
      </c>
      <c r="O30" s="206">
        <f t="shared" si="6"/>
        <v>126291283.53999999</v>
      </c>
      <c r="P30" s="206">
        <f t="shared" si="6"/>
        <v>129866107.57000001</v>
      </c>
      <c r="Q30" s="206">
        <f t="shared" si="6"/>
        <v>161320542.37</v>
      </c>
      <c r="R30" s="206">
        <f t="shared" si="6"/>
        <v>199821015.85000002</v>
      </c>
      <c r="S30" s="431">
        <f t="shared" si="3"/>
        <v>1640886809.3599997</v>
      </c>
      <c r="T30" s="280">
        <f t="shared" si="4"/>
        <v>0.3563659049538494</v>
      </c>
    </row>
    <row r="31" spans="1:25">
      <c r="A31" s="175">
        <v>40</v>
      </c>
      <c r="B31" s="466" t="str">
        <f>+VLOOKUP($A31,Master!$D$27:$G$225,4,FALSE)</f>
        <v>Current Budgetary Expenditures</v>
      </c>
      <c r="C31" s="467"/>
      <c r="D31" s="467"/>
      <c r="E31" s="467"/>
      <c r="F31" s="467"/>
      <c r="G31" s="212">
        <f>+SUM(G32:G41)</f>
        <v>48787422.890000001</v>
      </c>
      <c r="H31" s="212">
        <f t="shared" ref="H31:R31" si="7">+SUM(H32:H41)</f>
        <v>54360657.889999993</v>
      </c>
      <c r="I31" s="212">
        <f t="shared" si="7"/>
        <v>94694994.250000015</v>
      </c>
      <c r="J31" s="212">
        <f t="shared" si="7"/>
        <v>62718552.04999999</v>
      </c>
      <c r="K31" s="212">
        <f t="shared" si="7"/>
        <v>66171008.000000007</v>
      </c>
      <c r="L31" s="212">
        <f t="shared" si="7"/>
        <v>70651416.859999999</v>
      </c>
      <c r="M31" s="212">
        <f t="shared" si="7"/>
        <v>61595859.939999998</v>
      </c>
      <c r="N31" s="212">
        <f t="shared" si="7"/>
        <v>53673085.449999981</v>
      </c>
      <c r="O31" s="212">
        <f t="shared" si="7"/>
        <v>61987012.159999996</v>
      </c>
      <c r="P31" s="212">
        <f t="shared" si="7"/>
        <v>64904767.019999996</v>
      </c>
      <c r="Q31" s="212">
        <f t="shared" si="7"/>
        <v>93889916.039999992</v>
      </c>
      <c r="R31" s="281">
        <f t="shared" si="7"/>
        <v>102865728.83</v>
      </c>
      <c r="S31" s="432">
        <f t="shared" si="3"/>
        <v>836300421.38</v>
      </c>
      <c r="T31" s="268">
        <f t="shared" si="4"/>
        <v>0.18162676107720707</v>
      </c>
    </row>
    <row r="32" spans="1:25">
      <c r="A32" s="175">
        <v>411</v>
      </c>
      <c r="B32" s="454" t="str">
        <f>+VLOOKUP($A32,Master!$D$27:$G$225,4,FALSE)</f>
        <v>Gross Salaries and Contributions</v>
      </c>
      <c r="C32" s="455"/>
      <c r="D32" s="455"/>
      <c r="E32" s="455"/>
      <c r="F32" s="455"/>
      <c r="G32" s="188">
        <f>+INDEX(DataEx!$1:$1048576,MATCH('2018'!$A32,DataEx!$D:$D,0),MATCH('2018'!G$6,DataEx!$7:$7,0))</f>
        <v>37313745.240000002</v>
      </c>
      <c r="H32" s="188">
        <f>+INDEX(DataEx!$1:$1048576,MATCH('2018'!$A32,DataEx!$D:$D,0),MATCH('2018'!H$6,DataEx!$7:$7,0))</f>
        <v>38053361.399999999</v>
      </c>
      <c r="I32" s="188">
        <f>+INDEX(DataEx!$1:$1048576,MATCH('2018'!$A32,DataEx!$D:$D,0),MATCH('2018'!I$6,DataEx!$7:$7,0))</f>
        <v>36623552.420000002</v>
      </c>
      <c r="J32" s="188">
        <f>+INDEX(DataEx!$1:$1048576,MATCH('2018'!$A32,DataEx!$D:$D,0),MATCH('2018'!J$6,DataEx!$7:$7,0))</f>
        <v>38350898.119999997</v>
      </c>
      <c r="K32" s="188">
        <f>+INDEX(DataEx!$1:$1048576,MATCH('2018'!$A32,DataEx!$D:$D,0),MATCH('2018'!K$6,DataEx!$7:$7,0))</f>
        <v>38447534.82</v>
      </c>
      <c r="L32" s="188">
        <f>+INDEX(DataEx!$1:$1048576,MATCH('2018'!$A32,DataEx!$D:$D,0),MATCH('2018'!L$6,DataEx!$7:$7,0))</f>
        <v>38983266.57</v>
      </c>
      <c r="M32" s="188">
        <f>+INDEX(DataEx!$1:$1048576,MATCH('2018'!$A32,DataEx!$D:$D,0),MATCH('2018'!M$6,DataEx!$7:$7,0))</f>
        <v>37411972.93</v>
      </c>
      <c r="N32" s="188">
        <f>+INDEX(DataEx!$1:$1048576,MATCH('2018'!$A32,DataEx!$D:$D,0),MATCH('2018'!N$6,DataEx!$7:$7,0))</f>
        <v>36767851.93</v>
      </c>
      <c r="O32" s="188">
        <f>+INDEX(DataEx!$1:$1048576,MATCH('2018'!$A32,DataEx!$D:$D,0),MATCH('2018'!O$6,DataEx!$7:$7,0))</f>
        <v>38163535.509999998</v>
      </c>
      <c r="P32" s="188">
        <f>+INDEX(DataEx!$1:$1048576,MATCH('2018'!$A32,DataEx!$D:$D,0),MATCH('2018'!P$6,DataEx!$7:$7,0))</f>
        <v>39555048.049999997</v>
      </c>
      <c r="Q32" s="188">
        <f>+INDEX(DataEx!$1:$1048576,MATCH('2018'!$A32,DataEx!$D:$D,0),MATCH('2018'!Q$6,DataEx!$7:$7,0))</f>
        <v>45304980.549999997</v>
      </c>
      <c r="R32" s="188">
        <f>+INDEX(DataEx!$1:$1048576,MATCH('2018'!$A32,DataEx!$D:$D,0),MATCH('2018'!R$6,DataEx!$7:$7,0))</f>
        <v>34820487.009999998</v>
      </c>
      <c r="S32" s="269">
        <f t="shared" si="3"/>
        <v>459796234.55000001</v>
      </c>
      <c r="T32" s="270">
        <f t="shared" si="4"/>
        <v>9.9858015973504188E-2</v>
      </c>
    </row>
    <row r="33" spans="1:22">
      <c r="A33" s="175">
        <v>412</v>
      </c>
      <c r="B33" s="454" t="str">
        <f>+VLOOKUP($A33,Master!$D$27:$G$225,4,FALSE)</f>
        <v>Other Personal Income</v>
      </c>
      <c r="C33" s="455"/>
      <c r="D33" s="455"/>
      <c r="E33" s="455"/>
      <c r="F33" s="455"/>
      <c r="G33" s="188">
        <f>+INDEX(DataEx!$1:$1048576,MATCH('2018'!$A33,DataEx!$D:$D,0),MATCH('2018'!G$6,DataEx!$7:$7,0))</f>
        <v>363127.64</v>
      </c>
      <c r="H33" s="188">
        <f>+INDEX(DataEx!$1:$1048576,MATCH('2018'!$A33,DataEx!$D:$D,0),MATCH('2018'!H$6,DataEx!$7:$7,0))</f>
        <v>848575.97</v>
      </c>
      <c r="I33" s="188">
        <f>+INDEX(DataEx!$1:$1048576,MATCH('2018'!$A33,DataEx!$D:$D,0),MATCH('2018'!I$6,DataEx!$7:$7,0))</f>
        <v>933832.27</v>
      </c>
      <c r="J33" s="188">
        <f>+INDEX(DataEx!$1:$1048576,MATCH('2018'!$A33,DataEx!$D:$D,0),MATCH('2018'!J$6,DataEx!$7:$7,0))</f>
        <v>983620.43</v>
      </c>
      <c r="K33" s="188">
        <f>+INDEX(DataEx!$1:$1048576,MATCH('2018'!$A33,DataEx!$D:$D,0),MATCH('2018'!K$6,DataEx!$7:$7,0))</f>
        <v>835475.63</v>
      </c>
      <c r="L33" s="188">
        <f>+INDEX(DataEx!$1:$1048576,MATCH('2018'!$A33,DataEx!$D:$D,0),MATCH('2018'!L$6,DataEx!$7:$7,0))</f>
        <v>1164263.1200000001</v>
      </c>
      <c r="M33" s="188">
        <f>+INDEX(DataEx!$1:$1048576,MATCH('2018'!$A33,DataEx!$D:$D,0),MATCH('2018'!M$6,DataEx!$7:$7,0))</f>
        <v>853949.13</v>
      </c>
      <c r="N33" s="188">
        <f>+INDEX(DataEx!$1:$1048576,MATCH('2018'!$A33,DataEx!$D:$D,0),MATCH('2018'!N$6,DataEx!$7:$7,0))</f>
        <v>804909.73</v>
      </c>
      <c r="O33" s="188">
        <f>+INDEX(DataEx!$1:$1048576,MATCH('2018'!$A33,DataEx!$D:$D,0),MATCH('2018'!O$6,DataEx!$7:$7,0))</f>
        <v>963637.57</v>
      </c>
      <c r="P33" s="188">
        <f>+INDEX(DataEx!$1:$1048576,MATCH('2018'!$A33,DataEx!$D:$D,0),MATCH('2018'!P$6,DataEx!$7:$7,0))</f>
        <v>1011368.26</v>
      </c>
      <c r="Q33" s="188">
        <f>+INDEX(DataEx!$1:$1048576,MATCH('2018'!$A33,DataEx!$D:$D,0),MATCH('2018'!Q$6,DataEx!$7:$7,0))</f>
        <v>1172083.78</v>
      </c>
      <c r="R33" s="188">
        <f>+INDEX(DataEx!$1:$1048576,MATCH('2018'!$A33,DataEx!$D:$D,0),MATCH('2018'!R$6,DataEx!$7:$7,0))</f>
        <v>3278096.68</v>
      </c>
      <c r="S33" s="269">
        <f t="shared" si="3"/>
        <v>13212940.209999999</v>
      </c>
      <c r="T33" s="270">
        <f t="shared" si="4"/>
        <v>2.8695711173851663E-3</v>
      </c>
      <c r="U33" s="367"/>
    </row>
    <row r="34" spans="1:22">
      <c r="A34" s="175">
        <v>413</v>
      </c>
      <c r="B34" s="454" t="str">
        <f>+VLOOKUP($A34,Master!$D$27:$G$225,4,FALSE)</f>
        <v>Expenditures for Supplies</v>
      </c>
      <c r="C34" s="455"/>
      <c r="D34" s="455"/>
      <c r="E34" s="455"/>
      <c r="F34" s="455"/>
      <c r="G34" s="188">
        <f>+INDEX(DataEx!$1:$1048576,MATCH('2018'!$A34,DataEx!$D:$D,0),MATCH('2018'!G$6,DataEx!$7:$7,0))</f>
        <v>1027061</v>
      </c>
      <c r="H34" s="188">
        <f>+INDEX(DataEx!$1:$1048576,MATCH('2018'!$A34,DataEx!$D:$D,0),MATCH('2018'!H$6,DataEx!$7:$7,0))</f>
        <v>2339456.96</v>
      </c>
      <c r="I34" s="188">
        <f>+INDEX(DataEx!$1:$1048576,MATCH('2018'!$A34,DataEx!$D:$D,0),MATCH('2018'!I$6,DataEx!$7:$7,0))</f>
        <v>3799655</v>
      </c>
      <c r="J34" s="188">
        <f>+INDEX(DataEx!$1:$1048576,MATCH('2018'!$A34,DataEx!$D:$D,0),MATCH('2018'!J$6,DataEx!$7:$7,0))</f>
        <v>2451684.9300000002</v>
      </c>
      <c r="K34" s="188">
        <f>+INDEX(DataEx!$1:$1048576,MATCH('2018'!$A34,DataEx!$D:$D,0),MATCH('2018'!K$6,DataEx!$7:$7,0))</f>
        <v>2819164.34</v>
      </c>
      <c r="L34" s="188">
        <f>+INDEX(DataEx!$1:$1048576,MATCH('2018'!$A34,DataEx!$D:$D,0),MATCH('2018'!L$6,DataEx!$7:$7,0))</f>
        <v>2228904.96</v>
      </c>
      <c r="M34" s="188">
        <f>+INDEX(DataEx!$1:$1048576,MATCH('2018'!$A34,DataEx!$D:$D,0),MATCH('2018'!M$6,DataEx!$7:$7,0))</f>
        <v>2861487.4</v>
      </c>
      <c r="N34" s="188">
        <f>+INDEX(DataEx!$1:$1048576,MATCH('2018'!$A34,DataEx!$D:$D,0),MATCH('2018'!N$6,DataEx!$7:$7,0))</f>
        <v>2382536.89</v>
      </c>
      <c r="O34" s="188">
        <f>+INDEX(DataEx!$1:$1048576,MATCH('2018'!$A34,DataEx!$D:$D,0),MATCH('2018'!O$6,DataEx!$7:$7,0))</f>
        <v>1934822.17</v>
      </c>
      <c r="P34" s="188">
        <f>+INDEX(DataEx!$1:$1048576,MATCH('2018'!$A34,DataEx!$D:$D,0),MATCH('2018'!P$6,DataEx!$7:$7,0))</f>
        <v>3004874.41</v>
      </c>
      <c r="Q34" s="188">
        <f>+INDEX(DataEx!$1:$1048576,MATCH('2018'!$A34,DataEx!$D:$D,0),MATCH('2018'!Q$6,DataEx!$7:$7,0))</f>
        <v>3035158.15</v>
      </c>
      <c r="R34" s="188">
        <f>+INDEX(DataEx!$1:$1048576,MATCH('2018'!$A34,DataEx!$D:$D,0),MATCH('2018'!R$6,DataEx!$7:$7,0))</f>
        <v>8916158.6899999995</v>
      </c>
      <c r="S34" s="269">
        <f t="shared" si="3"/>
        <v>36800964.899999999</v>
      </c>
      <c r="T34" s="270">
        <f t="shared" si="4"/>
        <v>7.9923911173851656E-3</v>
      </c>
      <c r="U34" s="385"/>
      <c r="V34" s="365"/>
    </row>
    <row r="35" spans="1:22">
      <c r="A35" s="175">
        <v>414</v>
      </c>
      <c r="B35" s="454" t="str">
        <f>+VLOOKUP($A35,Master!$D$27:$G$225,4,FALSE)</f>
        <v>Expenditures for Services</v>
      </c>
      <c r="C35" s="455"/>
      <c r="D35" s="455"/>
      <c r="E35" s="455"/>
      <c r="F35" s="455"/>
      <c r="G35" s="188">
        <f>+INDEX(DataEx!$1:$1048576,MATCH('2018'!$A35,DataEx!$D:$D,0),MATCH('2018'!G$6,DataEx!$7:$7,0))</f>
        <v>1695715.73</v>
      </c>
      <c r="H35" s="188">
        <f>+INDEX(DataEx!$1:$1048576,MATCH('2018'!$A35,DataEx!$D:$D,0),MATCH('2018'!H$6,DataEx!$7:$7,0))</f>
        <v>3144208.56</v>
      </c>
      <c r="I35" s="188">
        <f>+INDEX(DataEx!$1:$1048576,MATCH('2018'!$A35,DataEx!$D:$D,0),MATCH('2018'!I$6,DataEx!$7:$7,0))</f>
        <v>4225810.8600000003</v>
      </c>
      <c r="J35" s="188">
        <f>+INDEX(DataEx!$1:$1048576,MATCH('2018'!$A35,DataEx!$D:$D,0),MATCH('2018'!J$6,DataEx!$7:$7,0))</f>
        <v>4576692.6500000004</v>
      </c>
      <c r="K35" s="188">
        <f>+INDEX(DataEx!$1:$1048576,MATCH('2018'!$A35,DataEx!$D:$D,0),MATCH('2018'!K$6,DataEx!$7:$7,0))</f>
        <v>4902792.45</v>
      </c>
      <c r="L35" s="188">
        <f>+INDEX(DataEx!$1:$1048576,MATCH('2018'!$A35,DataEx!$D:$D,0),MATCH('2018'!L$6,DataEx!$7:$7,0))</f>
        <v>14378909.140000001</v>
      </c>
      <c r="M35" s="188">
        <f>+INDEX(DataEx!$1:$1048576,MATCH('2018'!$A35,DataEx!$D:$D,0),MATCH('2018'!M$6,DataEx!$7:$7,0))</f>
        <v>4958236.41</v>
      </c>
      <c r="N35" s="188">
        <f>+INDEX(DataEx!$1:$1048576,MATCH('2018'!$A35,DataEx!$D:$D,0),MATCH('2018'!N$6,DataEx!$7:$7,0))</f>
        <v>3624827.41</v>
      </c>
      <c r="O35" s="188">
        <f>+INDEX(DataEx!$1:$1048576,MATCH('2018'!$A35,DataEx!$D:$D,0),MATCH('2018'!O$6,DataEx!$7:$7,0))</f>
        <v>5520757.9299999997</v>
      </c>
      <c r="P35" s="188">
        <f>+INDEX(DataEx!$1:$1048576,MATCH('2018'!$A35,DataEx!$D:$D,0),MATCH('2018'!P$6,DataEx!$7:$7,0))</f>
        <v>5612259.6799999997</v>
      </c>
      <c r="Q35" s="188">
        <f>+INDEX(DataEx!$1:$1048576,MATCH('2018'!$A35,DataEx!$D:$D,0),MATCH('2018'!Q$6,DataEx!$7:$7,0))</f>
        <v>5170200.84</v>
      </c>
      <c r="R35" s="188">
        <f>+INDEX(DataEx!$1:$1048576,MATCH('2018'!$A35,DataEx!$D:$D,0),MATCH('2018'!R$6,DataEx!$7:$7,0))</f>
        <v>17427573.32</v>
      </c>
      <c r="S35" s="269">
        <f t="shared" si="3"/>
        <v>75237984.979999989</v>
      </c>
      <c r="T35" s="270">
        <f t="shared" si="4"/>
        <v>1.6340098812031707E-2</v>
      </c>
    </row>
    <row r="36" spans="1:22">
      <c r="A36" s="175">
        <v>415</v>
      </c>
      <c r="B36" s="454" t="str">
        <f>+VLOOKUP($A36,Master!$D$27:$G$225,4,FALSE)</f>
        <v>Current Maintenance</v>
      </c>
      <c r="C36" s="455"/>
      <c r="D36" s="455"/>
      <c r="E36" s="455"/>
      <c r="F36" s="455"/>
      <c r="G36" s="188">
        <f>+INDEX(DataEx!$1:$1048576,MATCH('2018'!$A36,DataEx!$D:$D,0),MATCH('2018'!G$6,DataEx!$7:$7,0))</f>
        <v>106817.18</v>
      </c>
      <c r="H36" s="188">
        <f>+INDEX(DataEx!$1:$1048576,MATCH('2018'!$A36,DataEx!$D:$D,0),MATCH('2018'!H$6,DataEx!$7:$7,0))</f>
        <v>1254053.07</v>
      </c>
      <c r="I36" s="188">
        <f>+INDEX(DataEx!$1:$1048576,MATCH('2018'!$A36,DataEx!$D:$D,0),MATCH('2018'!I$6,DataEx!$7:$7,0))</f>
        <v>1932637.76</v>
      </c>
      <c r="J36" s="188">
        <f>+INDEX(DataEx!$1:$1048576,MATCH('2018'!$A36,DataEx!$D:$D,0),MATCH('2018'!J$6,DataEx!$7:$7,0))</f>
        <v>1702193.19</v>
      </c>
      <c r="K36" s="188">
        <f>+INDEX(DataEx!$1:$1048576,MATCH('2018'!$A36,DataEx!$D:$D,0),MATCH('2018'!K$6,DataEx!$7:$7,0))</f>
        <v>1674065.37</v>
      </c>
      <c r="L36" s="188">
        <f>+INDEX(DataEx!$1:$1048576,MATCH('2018'!$A36,DataEx!$D:$D,0),MATCH('2018'!L$6,DataEx!$7:$7,0))</f>
        <v>1595120.98</v>
      </c>
      <c r="M36" s="188">
        <f>+INDEX(DataEx!$1:$1048576,MATCH('2018'!$A36,DataEx!$D:$D,0),MATCH('2018'!M$6,DataEx!$7:$7,0))</f>
        <v>1765491.98</v>
      </c>
      <c r="N36" s="188">
        <f>+INDEX(DataEx!$1:$1048576,MATCH('2018'!$A36,DataEx!$D:$D,0),MATCH('2018'!N$6,DataEx!$7:$7,0))</f>
        <v>823314.3</v>
      </c>
      <c r="O36" s="188">
        <f>+INDEX(DataEx!$1:$1048576,MATCH('2018'!$A36,DataEx!$D:$D,0),MATCH('2018'!O$6,DataEx!$7:$7,0))</f>
        <v>2309329.44</v>
      </c>
      <c r="P36" s="188">
        <f>+INDEX(DataEx!$1:$1048576,MATCH('2018'!$A36,DataEx!$D:$D,0),MATCH('2018'!P$6,DataEx!$7:$7,0))</f>
        <v>1827701.36</v>
      </c>
      <c r="Q36" s="188">
        <f>+INDEX(DataEx!$1:$1048576,MATCH('2018'!$A36,DataEx!$D:$D,0),MATCH('2018'!Q$6,DataEx!$7:$7,0))</f>
        <v>1127698.73</v>
      </c>
      <c r="R36" s="188">
        <f>+INDEX(DataEx!$1:$1048576,MATCH('2018'!$A36,DataEx!$D:$D,0),MATCH('2018'!R$6,DataEx!$7:$7,0))</f>
        <v>4873366.55</v>
      </c>
      <c r="S36" s="269">
        <f t="shared" si="3"/>
        <v>20991789.91</v>
      </c>
      <c r="T36" s="270">
        <f t="shared" si="4"/>
        <v>4.5589727245086333E-3</v>
      </c>
    </row>
    <row r="37" spans="1:22">
      <c r="A37" s="175">
        <v>416</v>
      </c>
      <c r="B37" s="454" t="str">
        <f>+VLOOKUP($A37,Master!$D$27:$G$225,4,FALSE)</f>
        <v>Interests</v>
      </c>
      <c r="C37" s="455"/>
      <c r="D37" s="455"/>
      <c r="E37" s="455"/>
      <c r="F37" s="455"/>
      <c r="G37" s="188">
        <f>+INDEX(DataEx!$1:$1048576,MATCH('2018'!$A37,DataEx!$D:$D,0),MATCH('2018'!G$6,DataEx!$7:$7,0))</f>
        <v>4324077.55</v>
      </c>
      <c r="H37" s="188">
        <f>+INDEX(DataEx!$1:$1048576,MATCH('2018'!$A37,DataEx!$D:$D,0),MATCH('2018'!H$6,DataEx!$7:$7,0))</f>
        <v>1050801.23</v>
      </c>
      <c r="I37" s="188">
        <f>+INDEX(DataEx!$1:$1048576,MATCH('2018'!$A37,DataEx!$D:$D,0),MATCH('2018'!I$6,DataEx!$7:$7,0))</f>
        <v>39514676.710000001</v>
      </c>
      <c r="J37" s="188">
        <f>+INDEX(DataEx!$1:$1048576,MATCH('2018'!$A37,DataEx!$D:$D,0),MATCH('2018'!J$6,DataEx!$7:$7,0))</f>
        <v>8129668.5499999998</v>
      </c>
      <c r="K37" s="188">
        <f>+INDEX(DataEx!$1:$1048576,MATCH('2018'!$A37,DataEx!$D:$D,0),MATCH('2018'!K$6,DataEx!$7:$7,0))</f>
        <v>10064809.060000001</v>
      </c>
      <c r="L37" s="188">
        <f>+INDEX(DataEx!$1:$1048576,MATCH('2018'!$A37,DataEx!$D:$D,0),MATCH('2018'!L$6,DataEx!$7:$7,0))</f>
        <v>1838720.63</v>
      </c>
      <c r="M37" s="188">
        <f>+INDEX(DataEx!$1:$1048576,MATCH('2018'!$A37,DataEx!$D:$D,0),MATCH('2018'!M$6,DataEx!$7:$7,0))</f>
        <v>7493936.0099999998</v>
      </c>
      <c r="N37" s="188">
        <f>+INDEX(DataEx!$1:$1048576,MATCH('2018'!$A37,DataEx!$D:$D,0),MATCH('2018'!N$6,DataEx!$7:$7,0))</f>
        <v>1134154.94</v>
      </c>
      <c r="O37" s="188">
        <f>+INDEX(DataEx!$1:$1048576,MATCH('2018'!$A37,DataEx!$D:$D,0),MATCH('2018'!O$6,DataEx!$7:$7,0))</f>
        <v>3617355.6</v>
      </c>
      <c r="P37" s="188">
        <f>+INDEX(DataEx!$1:$1048576,MATCH('2018'!$A37,DataEx!$D:$D,0),MATCH('2018'!P$6,DataEx!$7:$7,0))</f>
        <v>1538688.3</v>
      </c>
      <c r="Q37" s="188">
        <f>+INDEX(DataEx!$1:$1048576,MATCH('2018'!$A37,DataEx!$D:$D,0),MATCH('2018'!Q$6,DataEx!$7:$7,0))</f>
        <v>4283049.2</v>
      </c>
      <c r="R37" s="188">
        <f>+INDEX(DataEx!$1:$1048576,MATCH('2018'!$A37,DataEx!$D:$D,0),MATCH('2018'!R$6,DataEx!$7:$7,0))</f>
        <v>5656669.4199999999</v>
      </c>
      <c r="S37" s="269">
        <f>+SUM(G37:R37)</f>
        <v>88646607.200000003</v>
      </c>
      <c r="T37" s="270">
        <f t="shared" si="4"/>
        <v>1.9252167922684332E-2</v>
      </c>
    </row>
    <row r="38" spans="1:22">
      <c r="A38" s="175">
        <v>417</v>
      </c>
      <c r="B38" s="454" t="str">
        <f>+VLOOKUP($A38,Master!$D$27:$G$225,4,FALSE)</f>
        <v>Rent</v>
      </c>
      <c r="C38" s="455"/>
      <c r="D38" s="455"/>
      <c r="E38" s="455"/>
      <c r="F38" s="455"/>
      <c r="G38" s="188">
        <f>+INDEX(DataEx!$1:$1048576,MATCH('2018'!$A38,DataEx!$D:$D,0),MATCH('2018'!G$6,DataEx!$7:$7,0))</f>
        <v>175603.34</v>
      </c>
      <c r="H38" s="188">
        <f>+INDEX(DataEx!$1:$1048576,MATCH('2018'!$A38,DataEx!$D:$D,0),MATCH('2018'!H$6,DataEx!$7:$7,0))</f>
        <v>1124463.03</v>
      </c>
      <c r="I38" s="188">
        <f>+INDEX(DataEx!$1:$1048576,MATCH('2018'!$A38,DataEx!$D:$D,0),MATCH('2018'!I$6,DataEx!$7:$7,0))</f>
        <v>523950.18</v>
      </c>
      <c r="J38" s="188">
        <f>+INDEX(DataEx!$1:$1048576,MATCH('2018'!$A38,DataEx!$D:$D,0),MATCH('2018'!J$6,DataEx!$7:$7,0))</f>
        <v>641415.42000000004</v>
      </c>
      <c r="K38" s="188">
        <f>+INDEX(DataEx!$1:$1048576,MATCH('2018'!$A38,DataEx!$D:$D,0),MATCH('2018'!K$6,DataEx!$7:$7,0))</f>
        <v>939648.68</v>
      </c>
      <c r="L38" s="188">
        <f>+INDEX(DataEx!$1:$1048576,MATCH('2018'!$A38,DataEx!$D:$D,0),MATCH('2018'!L$6,DataEx!$7:$7,0))</f>
        <v>835746.88</v>
      </c>
      <c r="M38" s="188">
        <f>+INDEX(DataEx!$1:$1048576,MATCH('2018'!$A38,DataEx!$D:$D,0),MATCH('2018'!M$6,DataEx!$7:$7,0))</f>
        <v>824933.88</v>
      </c>
      <c r="N38" s="188">
        <f>+INDEX(DataEx!$1:$1048576,MATCH('2018'!$A38,DataEx!$D:$D,0),MATCH('2018'!N$6,DataEx!$7:$7,0))</f>
        <v>556574.75</v>
      </c>
      <c r="O38" s="188">
        <f>+INDEX(DataEx!$1:$1048576,MATCH('2018'!$A38,DataEx!$D:$D,0),MATCH('2018'!O$6,DataEx!$7:$7,0))</f>
        <v>949304.64</v>
      </c>
      <c r="P38" s="188">
        <f>+INDEX(DataEx!$1:$1048576,MATCH('2018'!$A38,DataEx!$D:$D,0),MATCH('2018'!P$6,DataEx!$7:$7,0))</f>
        <v>1043096.71</v>
      </c>
      <c r="Q38" s="188">
        <f>+INDEX(DataEx!$1:$1048576,MATCH('2018'!$A38,DataEx!$D:$D,0),MATCH('2018'!Q$6,DataEx!$7:$7,0))</f>
        <v>584262.68000000005</v>
      </c>
      <c r="R38" s="188">
        <f>+INDEX(DataEx!$1:$1048576,MATCH('2018'!$A38,DataEx!$D:$D,0),MATCH('2018'!R$6,DataEx!$7:$7,0))</f>
        <v>2920206.78</v>
      </c>
      <c r="S38" s="269">
        <f t="shared" si="3"/>
        <v>11119206.969999999</v>
      </c>
      <c r="T38" s="270">
        <f t="shared" si="4"/>
        <v>2.4148565468563358E-3</v>
      </c>
    </row>
    <row r="39" spans="1:22">
      <c r="A39" s="175">
        <v>418</v>
      </c>
      <c r="B39" s="454" t="str">
        <f>+VLOOKUP($A39,Master!$D$27:$G$225,4,FALSE)</f>
        <v>Subsidies</v>
      </c>
      <c r="C39" s="455"/>
      <c r="D39" s="455"/>
      <c r="E39" s="455"/>
      <c r="F39" s="455"/>
      <c r="G39" s="188">
        <f>+INDEX(DataEx!$1:$1048576,MATCH('2018'!$A39,DataEx!$D:$D,0),MATCH('2018'!G$6,DataEx!$7:$7,0))</f>
        <v>31033.66</v>
      </c>
      <c r="H39" s="188">
        <f>+INDEX(DataEx!$1:$1048576,MATCH('2018'!$A39,DataEx!$D:$D,0),MATCH('2018'!H$6,DataEx!$7:$7,0))</f>
        <v>2281116.2599999998</v>
      </c>
      <c r="I39" s="188">
        <f>+INDEX(DataEx!$1:$1048576,MATCH('2018'!$A39,DataEx!$D:$D,0),MATCH('2018'!I$6,DataEx!$7:$7,0))</f>
        <v>3600137.18</v>
      </c>
      <c r="J39" s="188">
        <f>+INDEX(DataEx!$1:$1048576,MATCH('2018'!$A39,DataEx!$D:$D,0),MATCH('2018'!J$6,DataEx!$7:$7,0))</f>
        <v>1218773.67</v>
      </c>
      <c r="K39" s="188">
        <f>+INDEX(DataEx!$1:$1048576,MATCH('2018'!$A39,DataEx!$D:$D,0),MATCH('2018'!K$6,DataEx!$7:$7,0))</f>
        <v>1488510.36</v>
      </c>
      <c r="L39" s="188">
        <f>+INDEX(DataEx!$1:$1048576,MATCH('2018'!$A39,DataEx!$D:$D,0),MATCH('2018'!L$6,DataEx!$7:$7,0))</f>
        <v>2469572.83</v>
      </c>
      <c r="M39" s="188">
        <f>+INDEX(DataEx!$1:$1048576,MATCH('2018'!$A39,DataEx!$D:$D,0),MATCH('2018'!M$6,DataEx!$7:$7,0))</f>
        <v>1172428.94</v>
      </c>
      <c r="N39" s="188">
        <f>+INDEX(DataEx!$1:$1048576,MATCH('2018'!$A39,DataEx!$D:$D,0),MATCH('2018'!N$6,DataEx!$7:$7,0))</f>
        <v>2244079.69</v>
      </c>
      <c r="O39" s="188">
        <f>+INDEX(DataEx!$1:$1048576,MATCH('2018'!$A39,DataEx!$D:$D,0),MATCH('2018'!O$6,DataEx!$7:$7,0))</f>
        <v>3480196.8</v>
      </c>
      <c r="P39" s="188">
        <f>+INDEX(DataEx!$1:$1048576,MATCH('2018'!$A39,DataEx!$D:$D,0),MATCH('2018'!P$6,DataEx!$7:$7,0))</f>
        <v>3547724.18</v>
      </c>
      <c r="Q39" s="188">
        <f>+INDEX(DataEx!$1:$1048576,MATCH('2018'!$A39,DataEx!$D:$D,0),MATCH('2018'!Q$6,DataEx!$7:$7,0))</f>
        <v>2265915.5499999998</v>
      </c>
      <c r="R39" s="188">
        <f>+INDEX(DataEx!$1:$1048576,MATCH('2018'!$A39,DataEx!$D:$D,0),MATCH('2018'!R$6,DataEx!$7:$7,0))</f>
        <v>6761395.8499999996</v>
      </c>
      <c r="S39" s="269">
        <f t="shared" si="3"/>
        <v>30560884.969999999</v>
      </c>
      <c r="T39" s="270">
        <f t="shared" si="4"/>
        <v>6.6371777543707241E-3</v>
      </c>
    </row>
    <row r="40" spans="1:22">
      <c r="A40" s="175">
        <v>419</v>
      </c>
      <c r="B40" s="454" t="str">
        <f>+VLOOKUP($A40,Master!$D$27:$G$225,4,FALSE)</f>
        <v>Other expenditures</v>
      </c>
      <c r="C40" s="455"/>
      <c r="D40" s="455"/>
      <c r="E40" s="455"/>
      <c r="F40" s="455"/>
      <c r="G40" s="188">
        <f>+INDEX(DataEx!$1:$1048576,MATCH('2018'!$A40,DataEx!$D:$D,0),MATCH('2018'!G$6,DataEx!$7:$7,0))</f>
        <v>585935.19999999995</v>
      </c>
      <c r="H40" s="188">
        <f>+INDEX(DataEx!$1:$1048576,MATCH('2018'!$A40,DataEx!$D:$D,0),MATCH('2018'!H$6,DataEx!$7:$7,0))</f>
        <v>3390433.55</v>
      </c>
      <c r="I40" s="188">
        <f>+INDEX(DataEx!$1:$1048576,MATCH('2018'!$A40,DataEx!$D:$D,0),MATCH('2018'!I$6,DataEx!$7:$7,0))</f>
        <v>2155321.13</v>
      </c>
      <c r="J40" s="188">
        <f>+INDEX(DataEx!$1:$1048576,MATCH('2018'!$A40,DataEx!$D:$D,0),MATCH('2018'!J$6,DataEx!$7:$7,0))</f>
        <v>2890777.66</v>
      </c>
      <c r="K40" s="188">
        <f>+INDEX(DataEx!$1:$1048576,MATCH('2018'!$A40,DataEx!$D:$D,0),MATCH('2018'!K$6,DataEx!$7:$7,0))</f>
        <v>2637225.6800000002</v>
      </c>
      <c r="L40" s="188">
        <f>+INDEX(DataEx!$1:$1048576,MATCH('2018'!$A40,DataEx!$D:$D,0),MATCH('2018'!L$6,DataEx!$7:$7,0))</f>
        <v>3638653.72</v>
      </c>
      <c r="M40" s="188">
        <f>+INDEX(DataEx!$1:$1048576,MATCH('2018'!$A40,DataEx!$D:$D,0),MATCH('2018'!M$6,DataEx!$7:$7,0))</f>
        <v>2920320.15</v>
      </c>
      <c r="N40" s="188">
        <f>+INDEX(DataEx!$1:$1048576,MATCH('2018'!$A40,DataEx!$D:$D,0),MATCH('2018'!N$6,DataEx!$7:$7,0))</f>
        <v>3454663.76</v>
      </c>
      <c r="O40" s="188">
        <f>+INDEX(DataEx!$1:$1048576,MATCH('2018'!$A40,DataEx!$D:$D,0),MATCH('2018'!O$6,DataEx!$7:$7,0))</f>
        <v>3201235.33</v>
      </c>
      <c r="P40" s="188">
        <f>+INDEX(DataEx!$1:$1048576,MATCH('2018'!$A40,DataEx!$D:$D,0),MATCH('2018'!P$6,DataEx!$7:$7,0))</f>
        <v>3108711.17</v>
      </c>
      <c r="Q40" s="188">
        <f>+INDEX(DataEx!$1:$1048576,MATCH('2018'!$A40,DataEx!$D:$D,0),MATCH('2018'!Q$6,DataEx!$7:$7,0))</f>
        <v>3357388.61</v>
      </c>
      <c r="R40" s="188">
        <f>+INDEX(DataEx!$1:$1048576,MATCH('2018'!$A40,DataEx!$D:$D,0),MATCH('2018'!R$6,DataEx!$7:$7,0))</f>
        <v>12270930.109999999</v>
      </c>
      <c r="S40" s="269">
        <f t="shared" si="3"/>
        <v>43611596.07</v>
      </c>
      <c r="T40" s="270">
        <f t="shared" si="4"/>
        <v>9.4715161407318924E-3</v>
      </c>
    </row>
    <row r="41" spans="1:22">
      <c r="A41" s="175">
        <v>440</v>
      </c>
      <c r="B41" s="454" t="str">
        <f>+VLOOKUP($A41,Master!$D$27:$G$225,4,FALSE)</f>
        <v>Current Capital Expenditure</v>
      </c>
      <c r="C41" s="455"/>
      <c r="D41" s="455"/>
      <c r="E41" s="455"/>
      <c r="F41" s="455"/>
      <c r="G41" s="188">
        <f>+INDEX(DataEx!$1:$1048576,MATCH('2018'!$A41,DataEx!$D:$D,0),MATCH('2018'!G$6,DataEx!$7:$7,0))</f>
        <v>3164306.35</v>
      </c>
      <c r="H41" s="188">
        <f>+INDEX(DataEx!$1:$1048576,MATCH('2018'!$A41,DataEx!$D:$D,0),MATCH('2018'!H$6,DataEx!$7:$7,0))</f>
        <v>874187.86</v>
      </c>
      <c r="I41" s="188">
        <f>+INDEX(DataEx!$1:$1048576,MATCH('2018'!$A41,DataEx!$D:$D,0),MATCH('2018'!I$6,DataEx!$7:$7,0))</f>
        <v>1385420.74</v>
      </c>
      <c r="J41" s="188">
        <f>+INDEX(DataEx!$1:$1048576,MATCH('2018'!$A41,DataEx!$D:$D,0),MATCH('2018'!J$6,DataEx!$7:$7,0))</f>
        <v>1772827.43</v>
      </c>
      <c r="K41" s="188">
        <f>+INDEX(DataEx!$1:$1048576,MATCH('2018'!$A41,DataEx!$D:$D,0),MATCH('2018'!K$6,DataEx!$7:$7,0))</f>
        <v>2361781.61</v>
      </c>
      <c r="L41" s="188">
        <f>+INDEX(DataEx!$1:$1048576,MATCH('2018'!$A41,DataEx!$D:$D,0),MATCH('2018'!L$6,DataEx!$7:$7,0))</f>
        <v>3518258.03</v>
      </c>
      <c r="M41" s="188">
        <f>+INDEX(DataEx!$1:$1048576,MATCH('2018'!$A41,DataEx!$D:$D,0),MATCH('2018'!M$6,DataEx!$7:$7,0))</f>
        <v>1333103.1100000001</v>
      </c>
      <c r="N41" s="188">
        <f>+INDEX(DataEx!$1:$1048576,MATCH('2018'!$A41,DataEx!$D:$D,0),MATCH('2018'!N$6,DataEx!$7:$7,0))</f>
        <v>1880172.05</v>
      </c>
      <c r="O41" s="188">
        <f>+INDEX(DataEx!$1:$1048576,MATCH('2018'!$A41,DataEx!$D:$D,0),MATCH('2018'!O$6,DataEx!$7:$7,0))</f>
        <v>1846837.17</v>
      </c>
      <c r="P41" s="188">
        <f>+INDEX(DataEx!$1:$1048576,MATCH('2018'!$A41,DataEx!$D:$D,0),MATCH('2018'!P$6,DataEx!$7:$7,0))</f>
        <v>4655294.9000000004</v>
      </c>
      <c r="Q41" s="188">
        <f>+INDEX(DataEx!$1:$1048576,MATCH('2018'!$A41,DataEx!$D:$D,0),MATCH('2018'!Q$6,DataEx!$7:$7,0))</f>
        <v>27589177.949999999</v>
      </c>
      <c r="R41" s="188">
        <f>+INDEX(DataEx!$1:$1048576,MATCH('2018'!$A41,DataEx!$D:$D,0),MATCH('2018'!R$6,DataEx!$7:$7,0))</f>
        <v>5940844.4199999999</v>
      </c>
      <c r="S41" s="269">
        <f t="shared" si="3"/>
        <v>56322211.620000005</v>
      </c>
      <c r="T41" s="270">
        <f t="shared" si="4"/>
        <v>1.2231992967748942E-2</v>
      </c>
    </row>
    <row r="42" spans="1:22">
      <c r="A42" s="175">
        <v>42</v>
      </c>
      <c r="B42" s="470" t="str">
        <f>+VLOOKUP($A42,Master!$D$27:$G$225,4,FALSE)</f>
        <v>Social Security Transfers</v>
      </c>
      <c r="C42" s="471"/>
      <c r="D42" s="471"/>
      <c r="E42" s="471"/>
      <c r="F42" s="471"/>
      <c r="G42" s="218">
        <f>+SUM(G43:G47)</f>
        <v>42244817.569999993</v>
      </c>
      <c r="H42" s="218">
        <f t="shared" ref="H42:R42" si="8">+SUM(H43:H47)</f>
        <v>45525440.089999996</v>
      </c>
      <c r="I42" s="218">
        <f t="shared" si="8"/>
        <v>45200709.080000006</v>
      </c>
      <c r="J42" s="200">
        <f t="shared" si="8"/>
        <v>43012361.310000002</v>
      </c>
      <c r="K42" s="218">
        <f t="shared" si="8"/>
        <v>43668965.609999999</v>
      </c>
      <c r="L42" s="218">
        <f t="shared" si="8"/>
        <v>45562152.019999996</v>
      </c>
      <c r="M42" s="218">
        <f t="shared" si="8"/>
        <v>43960900.179999992</v>
      </c>
      <c r="N42" s="218">
        <f t="shared" si="8"/>
        <v>47054124.259999998</v>
      </c>
      <c r="O42" s="218">
        <f t="shared" si="8"/>
        <v>45439390.599999994</v>
      </c>
      <c r="P42" s="218">
        <f t="shared" si="8"/>
        <v>45490648.009999998</v>
      </c>
      <c r="Q42" s="218">
        <f t="shared" si="8"/>
        <v>45937393.469999991</v>
      </c>
      <c r="R42" s="282">
        <f t="shared" si="8"/>
        <v>51388669.280000001</v>
      </c>
      <c r="S42" s="272">
        <f t="shared" si="3"/>
        <v>544485571.48000002</v>
      </c>
      <c r="T42" s="273">
        <f t="shared" si="4"/>
        <v>0.11825074850255185</v>
      </c>
    </row>
    <row r="43" spans="1:22">
      <c r="A43" s="175">
        <v>421</v>
      </c>
      <c r="B43" s="454" t="str">
        <f>+VLOOKUP($A43,Master!$D$27:$G$225,4,FALSE)</f>
        <v>Social Security</v>
      </c>
      <c r="C43" s="455"/>
      <c r="D43" s="455"/>
      <c r="E43" s="455"/>
      <c r="F43" s="455"/>
      <c r="G43" s="188">
        <f>+INDEX(DataEx!$1:$1048576,MATCH('2018'!$A43,DataEx!$D:$D,0),MATCH('2018'!G$6,DataEx!$7:$7,0))</f>
        <v>6003212.1200000001</v>
      </c>
      <c r="H43" s="188">
        <f>+INDEX(DataEx!$1:$1048576,MATCH('2018'!$A43,DataEx!$D:$D,0),MATCH('2018'!H$6,DataEx!$7:$7,0))</f>
        <v>7135869.1500000004</v>
      </c>
      <c r="I43" s="188">
        <f>+INDEX(DataEx!$1:$1048576,MATCH('2018'!$A43,DataEx!$D:$D,0),MATCH('2018'!I$6,DataEx!$7:$7,0))</f>
        <v>6207886.6699999999</v>
      </c>
      <c r="J43" s="188">
        <f>+INDEX(DataEx!$1:$1048576,MATCH('2018'!$A43,DataEx!$D:$D,0),MATCH('2018'!J$6,DataEx!$7:$7,0))</f>
        <v>6327448.5300000003</v>
      </c>
      <c r="K43" s="188">
        <f>+INDEX(DataEx!$1:$1048576,MATCH('2018'!$A43,DataEx!$D:$D,0),MATCH('2018'!K$6,DataEx!$7:$7,0))</f>
        <v>6153473.4699999997</v>
      </c>
      <c r="L43" s="188">
        <f>+INDEX(DataEx!$1:$1048576,MATCH('2018'!$A43,DataEx!$D:$D,0),MATCH('2018'!L$6,DataEx!$7:$7,0))</f>
        <v>6326119.0300000003</v>
      </c>
      <c r="M43" s="188">
        <f>+INDEX(DataEx!$1:$1048576,MATCH('2018'!$A43,DataEx!$D:$D,0),MATCH('2018'!M$6,DataEx!$7:$7,0))</f>
        <v>6430553.0499999998</v>
      </c>
      <c r="N43" s="188">
        <f>+INDEX(DataEx!$1:$1048576,MATCH('2018'!$A43,DataEx!$D:$D,0),MATCH('2018'!N$6,DataEx!$7:$7,0))</f>
        <v>6218395.7000000002</v>
      </c>
      <c r="O43" s="188">
        <f>+INDEX(DataEx!$1:$1048576,MATCH('2018'!$A43,DataEx!$D:$D,0),MATCH('2018'!O$6,DataEx!$7:$7,0))</f>
        <v>6862261.6200000001</v>
      </c>
      <c r="P43" s="188">
        <f>+INDEX(DataEx!$1:$1048576,MATCH('2018'!$A43,DataEx!$D:$D,0),MATCH('2018'!P$6,DataEx!$7:$7,0))</f>
        <v>7143348.9900000002</v>
      </c>
      <c r="Q43" s="188">
        <f>+INDEX(DataEx!$1:$1048576,MATCH('2018'!$A43,DataEx!$D:$D,0),MATCH('2018'!Q$6,DataEx!$7:$7,0))</f>
        <v>7029331</v>
      </c>
      <c r="R43" s="188">
        <f>+INDEX(DataEx!$1:$1048576,MATCH('2018'!$A43,DataEx!$D:$D,0),MATCH('2018'!R$6,DataEx!$7:$7,0))</f>
        <v>10456885.15</v>
      </c>
      <c r="S43" s="269">
        <f t="shared" si="3"/>
        <v>82294784.480000004</v>
      </c>
      <c r="T43" s="270">
        <f t="shared" si="4"/>
        <v>1.7872686389401673E-2</v>
      </c>
    </row>
    <row r="44" spans="1:22">
      <c r="A44" s="175">
        <v>422</v>
      </c>
      <c r="B44" s="454" t="str">
        <f>+VLOOKUP($A44,Master!$D$27:$G$225,4,FALSE)</f>
        <v>Funds for redundant labor</v>
      </c>
      <c r="C44" s="455"/>
      <c r="D44" s="455"/>
      <c r="E44" s="455"/>
      <c r="F44" s="455"/>
      <c r="G44" s="188">
        <f>+INDEX(DataEx!$1:$1048576,MATCH('2018'!$A44,DataEx!$D:$D,0),MATCH('2018'!G$6,DataEx!$7:$7,0))</f>
        <v>110952</v>
      </c>
      <c r="H44" s="188">
        <f>+INDEX(DataEx!$1:$1048576,MATCH('2018'!$A44,DataEx!$D:$D,0),MATCH('2018'!H$6,DataEx!$7:$7,0))</f>
        <v>1323906.01</v>
      </c>
      <c r="I44" s="188">
        <f>+INDEX(DataEx!$1:$1048576,MATCH('2018'!$A44,DataEx!$D:$D,0),MATCH('2018'!I$6,DataEx!$7:$7,0))</f>
        <v>1098216.9099999999</v>
      </c>
      <c r="J44" s="188">
        <f>+INDEX(DataEx!$1:$1048576,MATCH('2018'!$A44,DataEx!$D:$D,0),MATCH('2018'!J$6,DataEx!$7:$7,0))</f>
        <v>945506.13</v>
      </c>
      <c r="K44" s="188">
        <f>+INDEX(DataEx!$1:$1048576,MATCH('2018'!$A44,DataEx!$D:$D,0),MATCH('2018'!K$6,DataEx!$7:$7,0))</f>
        <v>1061504.47</v>
      </c>
      <c r="L44" s="188">
        <f>+INDEX(DataEx!$1:$1048576,MATCH('2018'!$A44,DataEx!$D:$D,0),MATCH('2018'!L$6,DataEx!$7:$7,0))</f>
        <v>1474735.96</v>
      </c>
      <c r="M44" s="188">
        <f>+INDEX(DataEx!$1:$1048576,MATCH('2018'!$A44,DataEx!$D:$D,0),MATCH('2018'!M$6,DataEx!$7:$7,0))</f>
        <v>980063.88</v>
      </c>
      <c r="N44" s="188">
        <f>+INDEX(DataEx!$1:$1048576,MATCH('2018'!$A44,DataEx!$D:$D,0),MATCH('2018'!N$6,DataEx!$7:$7,0))</f>
        <v>960558.89</v>
      </c>
      <c r="O44" s="188">
        <f>+INDEX(DataEx!$1:$1048576,MATCH('2018'!$A44,DataEx!$D:$D,0),MATCH('2018'!O$6,DataEx!$7:$7,0))</f>
        <v>1031337.39</v>
      </c>
      <c r="P44" s="188">
        <f>+INDEX(DataEx!$1:$1048576,MATCH('2018'!$A44,DataEx!$D:$D,0),MATCH('2018'!P$6,DataEx!$7:$7,0))</f>
        <v>1282662.6599999999</v>
      </c>
      <c r="Q44" s="188">
        <f>+INDEX(DataEx!$1:$1048576,MATCH('2018'!$A44,DataEx!$D:$D,0),MATCH('2018'!Q$6,DataEx!$7:$7,0))</f>
        <v>1131669.69</v>
      </c>
      <c r="R44" s="188">
        <f>+INDEX(DataEx!$1:$1048576,MATCH('2018'!$A44,DataEx!$D:$D,0),MATCH('2018'!R$6,DataEx!$7:$7,0))</f>
        <v>2795677.95</v>
      </c>
      <c r="S44" s="269">
        <f t="shared" si="3"/>
        <v>14196791.939999998</v>
      </c>
      <c r="T44" s="270">
        <f t="shared" si="4"/>
        <v>3.0832429015093927E-3</v>
      </c>
    </row>
    <row r="45" spans="1:22">
      <c r="A45" s="175">
        <v>423</v>
      </c>
      <c r="B45" s="454" t="str">
        <f>+VLOOKUP($A45,Master!$D$27:$G$225,4,FALSE)</f>
        <v>Pension and Disability Insurance</v>
      </c>
      <c r="C45" s="455"/>
      <c r="D45" s="455"/>
      <c r="E45" s="455"/>
      <c r="F45" s="455"/>
      <c r="G45" s="188">
        <f>+INDEX(DataEx!$1:$1048576,MATCH('2018'!$A45,DataEx!$D:$D,0),MATCH('2018'!G$6,DataEx!$7:$7,0))</f>
        <v>34029606.390000001</v>
      </c>
      <c r="H45" s="188">
        <f>+INDEX(DataEx!$1:$1048576,MATCH('2018'!$A45,DataEx!$D:$D,0),MATCH('2018'!H$6,DataEx!$7:$7,0))</f>
        <v>34751702.420000002</v>
      </c>
      <c r="I45" s="188">
        <f>+INDEX(DataEx!$1:$1048576,MATCH('2018'!$A45,DataEx!$D:$D,0),MATCH('2018'!I$6,DataEx!$7:$7,0))</f>
        <v>34761880.880000003</v>
      </c>
      <c r="J45" s="188">
        <f>+INDEX(DataEx!$1:$1048576,MATCH('2018'!$A45,DataEx!$D:$D,0),MATCH('2018'!J$6,DataEx!$7:$7,0))</f>
        <v>34790406.869999997</v>
      </c>
      <c r="K45" s="188">
        <f>+INDEX(DataEx!$1:$1048576,MATCH('2018'!$A45,DataEx!$D:$D,0),MATCH('2018'!K$6,DataEx!$7:$7,0))</f>
        <v>34624926.579999998</v>
      </c>
      <c r="L45" s="188">
        <f>+INDEX(DataEx!$1:$1048576,MATCH('2018'!$A45,DataEx!$D:$D,0),MATCH('2018'!L$6,DataEx!$7:$7,0))</f>
        <v>34392603.229999997</v>
      </c>
      <c r="M45" s="188">
        <f>+INDEX(DataEx!$1:$1048576,MATCH('2018'!$A45,DataEx!$D:$D,0),MATCH('2018'!M$6,DataEx!$7:$7,0))</f>
        <v>34541467.619999997</v>
      </c>
      <c r="N45" s="188">
        <f>+INDEX(DataEx!$1:$1048576,MATCH('2018'!$A45,DataEx!$D:$D,0),MATCH('2018'!N$6,DataEx!$7:$7,0))</f>
        <v>34591609.219999999</v>
      </c>
      <c r="O45" s="188">
        <f>+INDEX(DataEx!$1:$1048576,MATCH('2018'!$A45,DataEx!$D:$D,0),MATCH('2018'!O$6,DataEx!$7:$7,0))</f>
        <v>34579708.640000001</v>
      </c>
      <c r="P45" s="188">
        <f>+INDEX(DataEx!$1:$1048576,MATCH('2018'!$A45,DataEx!$D:$D,0),MATCH('2018'!P$6,DataEx!$7:$7,0))</f>
        <v>34511618.530000001</v>
      </c>
      <c r="Q45" s="188">
        <f>+INDEX(DataEx!$1:$1048576,MATCH('2018'!$A45,DataEx!$D:$D,0),MATCH('2018'!Q$6,DataEx!$7:$7,0))</f>
        <v>34549297.82</v>
      </c>
      <c r="R45" s="188">
        <f>+INDEX(DataEx!$1:$1048576,MATCH('2018'!$A45,DataEx!$D:$D,0),MATCH('2018'!R$6,DataEx!$7:$7,0))</f>
        <v>34625437.600000001</v>
      </c>
      <c r="S45" s="269">
        <f t="shared" si="3"/>
        <v>414750265.80000001</v>
      </c>
      <c r="T45" s="270">
        <f t="shared" si="4"/>
        <v>9.0074984428276689E-2</v>
      </c>
    </row>
    <row r="46" spans="1:22">
      <c r="A46" s="175">
        <v>424</v>
      </c>
      <c r="B46" s="454" t="str">
        <f>+VLOOKUP($A46,Master!$D$27:$G$225,4,FALSE)</f>
        <v>Other Health Care Transfers</v>
      </c>
      <c r="C46" s="455"/>
      <c r="D46" s="455"/>
      <c r="E46" s="455"/>
      <c r="F46" s="455"/>
      <c r="G46" s="188">
        <f>+INDEX(DataEx!$1:$1048576,MATCH('2018'!$A46,DataEx!$D:$D,0),MATCH('2018'!G$6,DataEx!$7:$7,0))</f>
        <v>1365364.87</v>
      </c>
      <c r="H46" s="188">
        <f>+INDEX(DataEx!$1:$1048576,MATCH('2018'!$A46,DataEx!$D:$D,0),MATCH('2018'!H$6,DataEx!$7:$7,0))</f>
        <v>1602918.54</v>
      </c>
      <c r="I46" s="188">
        <f>+INDEX(DataEx!$1:$1048576,MATCH('2018'!$A46,DataEx!$D:$D,0),MATCH('2018'!I$6,DataEx!$7:$7,0))</f>
        <v>2368731.41</v>
      </c>
      <c r="J46" s="188">
        <f>+INDEX(DataEx!$1:$1048576,MATCH('2018'!$A46,DataEx!$D:$D,0),MATCH('2018'!J$6,DataEx!$7:$7,0))</f>
        <v>425632.96</v>
      </c>
      <c r="K46" s="188">
        <f>+INDEX(DataEx!$1:$1048576,MATCH('2018'!$A46,DataEx!$D:$D,0),MATCH('2018'!K$6,DataEx!$7:$7,0))</f>
        <v>1118465.46</v>
      </c>
      <c r="L46" s="188">
        <f>+INDEX(DataEx!$1:$1048576,MATCH('2018'!$A46,DataEx!$D:$D,0),MATCH('2018'!L$6,DataEx!$7:$7,0))</f>
        <v>2503607.61</v>
      </c>
      <c r="M46" s="188">
        <f>+INDEX(DataEx!$1:$1048576,MATCH('2018'!$A46,DataEx!$D:$D,0),MATCH('2018'!M$6,DataEx!$7:$7,0))</f>
        <v>1103217.6599999999</v>
      </c>
      <c r="N46" s="188">
        <f>+INDEX(DataEx!$1:$1048576,MATCH('2018'!$A46,DataEx!$D:$D,0),MATCH('2018'!N$6,DataEx!$7:$7,0))</f>
        <v>1728889.83</v>
      </c>
      <c r="O46" s="188">
        <f>+INDEX(DataEx!$1:$1048576,MATCH('2018'!$A46,DataEx!$D:$D,0),MATCH('2018'!O$6,DataEx!$7:$7,0))</f>
        <v>1736713.62</v>
      </c>
      <c r="P46" s="188">
        <f>+INDEX(DataEx!$1:$1048576,MATCH('2018'!$A46,DataEx!$D:$D,0),MATCH('2018'!P$6,DataEx!$7:$7,0))</f>
        <v>1661059.04</v>
      </c>
      <c r="Q46" s="188">
        <f>+INDEX(DataEx!$1:$1048576,MATCH('2018'!$A46,DataEx!$D:$D,0),MATCH('2018'!Q$6,DataEx!$7:$7,0))</f>
        <v>2052677.16</v>
      </c>
      <c r="R46" s="188">
        <f>+INDEX(DataEx!$1:$1048576,MATCH('2018'!$A46,DataEx!$D:$D,0),MATCH('2018'!R$6,DataEx!$7:$7,0))</f>
        <v>2337551.12</v>
      </c>
      <c r="S46" s="269">
        <f t="shared" si="3"/>
        <v>20004829.280000001</v>
      </c>
      <c r="T46" s="270">
        <f t="shared" si="4"/>
        <v>4.3446257530676512E-3</v>
      </c>
    </row>
    <row r="47" spans="1:22">
      <c r="A47" s="175">
        <v>425</v>
      </c>
      <c r="B47" s="503" t="str">
        <f>+VLOOKUP($A47,Master!$D$27:$G$225,4,FALSE)</f>
        <v>Other Health Care Insurance</v>
      </c>
      <c r="C47" s="504"/>
      <c r="D47" s="504"/>
      <c r="E47" s="504"/>
      <c r="F47" s="504"/>
      <c r="G47" s="188">
        <f>+INDEX(DataEx!$1:$1048576,MATCH('2018'!$A47,DataEx!$D:$D,0),MATCH('2018'!G$6,DataEx!$7:$7,0))</f>
        <v>735682.19</v>
      </c>
      <c r="H47" s="188">
        <f>+INDEX(DataEx!$1:$1048576,MATCH('2018'!$A47,DataEx!$D:$D,0),MATCH('2018'!H$6,DataEx!$7:$7,0))</f>
        <v>711043.97</v>
      </c>
      <c r="I47" s="188">
        <f>+INDEX(DataEx!$1:$1048576,MATCH('2018'!$A47,DataEx!$D:$D,0),MATCH('2018'!I$6,DataEx!$7:$7,0))</f>
        <v>763993.21</v>
      </c>
      <c r="J47" s="188">
        <f>+INDEX(DataEx!$1:$1048576,MATCH('2018'!$A47,DataEx!$D:$D,0),MATCH('2018'!J$6,DataEx!$7:$7,0))</f>
        <v>523366.82</v>
      </c>
      <c r="K47" s="188">
        <f>+INDEX(DataEx!$1:$1048576,MATCH('2018'!$A47,DataEx!$D:$D,0),MATCH('2018'!K$6,DataEx!$7:$7,0))</f>
        <v>710595.63</v>
      </c>
      <c r="L47" s="188">
        <f>+INDEX(DataEx!$1:$1048576,MATCH('2018'!$A47,DataEx!$D:$D,0),MATCH('2018'!L$6,DataEx!$7:$7,0))</f>
        <v>865086.19</v>
      </c>
      <c r="M47" s="188">
        <f>+INDEX(DataEx!$1:$1048576,MATCH('2018'!$A47,DataEx!$D:$D,0),MATCH('2018'!M$6,DataEx!$7:$7,0))</f>
        <v>905597.97</v>
      </c>
      <c r="N47" s="188">
        <f>+INDEX(DataEx!$1:$1048576,MATCH('2018'!$A47,DataEx!$D:$D,0),MATCH('2018'!N$6,DataEx!$7:$7,0))</f>
        <v>3554670.62</v>
      </c>
      <c r="O47" s="188">
        <f>+INDEX(DataEx!$1:$1048576,MATCH('2018'!$A47,DataEx!$D:$D,0),MATCH('2018'!O$6,DataEx!$7:$7,0))</f>
        <v>1229369.33</v>
      </c>
      <c r="P47" s="188">
        <f>+INDEX(DataEx!$1:$1048576,MATCH('2018'!$A47,DataEx!$D:$D,0),MATCH('2018'!P$6,DataEx!$7:$7,0))</f>
        <v>891958.79</v>
      </c>
      <c r="Q47" s="188">
        <f>+INDEX(DataEx!$1:$1048576,MATCH('2018'!$A47,DataEx!$D:$D,0),MATCH('2018'!Q$6,DataEx!$7:$7,0))</f>
        <v>1174417.8</v>
      </c>
      <c r="R47" s="188">
        <f>+INDEX(DataEx!$1:$1048576,MATCH('2018'!$A47,DataEx!$D:$D,0),MATCH('2018'!R$6,DataEx!$7:$7,0))</f>
        <v>1173117.46</v>
      </c>
      <c r="S47" s="269">
        <f t="shared" si="3"/>
        <v>13238899.98</v>
      </c>
      <c r="T47" s="270">
        <f t="shared" si="4"/>
        <v>2.875209030296449E-3</v>
      </c>
    </row>
    <row r="48" spans="1:22">
      <c r="A48" s="175">
        <v>43</v>
      </c>
      <c r="B48" s="468" t="str">
        <f>+VLOOKUP($A48,Master!$D$27:$G$225,4,FALSE)</f>
        <v xml:space="preserve">Transfers to Institutions, Individuals, NGO and Public Sector </v>
      </c>
      <c r="C48" s="469"/>
      <c r="D48" s="469"/>
      <c r="E48" s="469"/>
      <c r="F48" s="469"/>
      <c r="G48" s="200">
        <f>+INDEX(DataEx!$1:$1048576,MATCH('2018'!$A48,DataEx!$D:$D,0),MATCH('2018'!G$6,DataEx!$7:$7,0))</f>
        <v>11036841.98</v>
      </c>
      <c r="H48" s="200">
        <f>+INDEX(DataEx!$1:$1048576,MATCH('2018'!$A48,DataEx!$D:$D,0),MATCH('2018'!H$6,DataEx!$7:$7,0))</f>
        <v>13096709.15</v>
      </c>
      <c r="I48" s="200">
        <f>+INDEX(DataEx!$1:$1048576,MATCH('2018'!$A48,DataEx!$D:$D,0),MATCH('2018'!I$6,DataEx!$7:$7,0))</f>
        <v>16347312.470000001</v>
      </c>
      <c r="J48" s="200">
        <f>+INDEX(DataEx!$1:$1048576,MATCH('2018'!$A48,DataEx!$D:$D,0),MATCH('2018'!J$6,DataEx!$7:$7,0))</f>
        <v>15698178.050000001</v>
      </c>
      <c r="K48" s="200">
        <f>+INDEX(DataEx!$1:$1048576,MATCH('2018'!$A48,DataEx!$D:$D,0),MATCH('2018'!K$6,DataEx!$7:$7,0))</f>
        <v>13306183.48</v>
      </c>
      <c r="L48" s="200">
        <f>+INDEX(DataEx!$1:$1048576,MATCH('2018'!$A48,DataEx!$D:$D,0),MATCH('2018'!L$6,DataEx!$7:$7,0))</f>
        <v>17878544.43</v>
      </c>
      <c r="M48" s="200">
        <f>+INDEX(DataEx!$1:$1048576,MATCH('2018'!$A48,DataEx!$D:$D,0),MATCH('2018'!M$6,DataEx!$7:$7,0))</f>
        <v>20218156.109999999</v>
      </c>
      <c r="N48" s="200">
        <f>+INDEX(DataEx!$1:$1048576,MATCH('2018'!$A48,DataEx!$D:$D,0),MATCH('2018'!N$6,DataEx!$7:$7,0))</f>
        <v>17179475.350000001</v>
      </c>
      <c r="O48" s="200">
        <f>+INDEX(DataEx!$1:$1048576,MATCH('2018'!$A48,DataEx!$D:$D,0),MATCH('2018'!O$6,DataEx!$7:$7,0))</f>
        <v>16100951.01</v>
      </c>
      <c r="P48" s="200">
        <f>+INDEX(DataEx!$1:$1048576,MATCH('2018'!$A48,DataEx!$D:$D,0),MATCH('2018'!P$6,DataEx!$7:$7,0))</f>
        <v>16865431.859999999</v>
      </c>
      <c r="Q48" s="200">
        <f>+INDEX(DataEx!$1:$1048576,MATCH('2018'!$A48,DataEx!$D:$D,0),MATCH('2018'!Q$6,DataEx!$7:$7,0))</f>
        <v>17575098.66</v>
      </c>
      <c r="R48" s="274">
        <f>+INDEX(DataEx!$1:$1048576,MATCH('2018'!$A48,DataEx!$D:$D,0),MATCH('2018'!R$6,DataEx!$7:$7,0))</f>
        <v>33426737.670000002</v>
      </c>
      <c r="S48" s="272">
        <f t="shared" si="3"/>
        <v>208729620.21999997</v>
      </c>
      <c r="T48" s="273">
        <f t="shared" si="4"/>
        <v>4.5331658208274506E-2</v>
      </c>
    </row>
    <row r="49" spans="1:22">
      <c r="A49" s="175">
        <v>44</v>
      </c>
      <c r="B49" s="468" t="str">
        <f>+VLOOKUP($A49,Master!$D$27:$G$225,4,FALSE)</f>
        <v>Capital Expenditure</v>
      </c>
      <c r="C49" s="469"/>
      <c r="D49" s="469"/>
      <c r="E49" s="469"/>
      <c r="F49" s="469"/>
      <c r="G49" s="200">
        <f>+INDEX(DataEx!$1:$1048576,MATCH('2018'!$A49,DataEx!$D:$D,0),MATCH('2018'!G$6,DataEx!$7:$7,0))</f>
        <v>2163260.08</v>
      </c>
      <c r="H49" s="200">
        <f>+INDEX(DataEx!$1:$1048576,MATCH('2018'!$A49,DataEx!$D:$D,0),MATCH('2018'!H$6,DataEx!$7:$7,0))</f>
        <v>3337170.39</v>
      </c>
      <c r="I49" s="200">
        <f>+INDEX(DataEx!$1:$1048576,MATCH('2018'!$A49,DataEx!$D:$D,0),MATCH('2018'!I$6,DataEx!$7:$7,0))</f>
        <v>11819290.74</v>
      </c>
      <c r="J49" s="200">
        <f>+INDEX(DataEx!$1:$1048576,MATCH('2018'!$A49,DataEx!$D:$D,0),MATCH('2018'!J$6,DataEx!$7:$7,0))</f>
        <v>29570153.77</v>
      </c>
      <c r="K49" s="200">
        <f>+INDEX(DataEx!$1:$1048576,MATCH('2018'!$A49,DataEx!$D:$D,0),MATCH('2018'!K$6,DataEx!$7:$7,0))</f>
        <v>13043534.289999999</v>
      </c>
      <c r="L49" s="200">
        <f>+INDEX(DataEx!$1:$1048576,MATCH('2018'!$A49,DataEx!$D:$D,0),MATCH('2018'!L$6,DataEx!$7:$7,0))</f>
        <v>23764039.27</v>
      </c>
      <c r="M49" s="200">
        <f>+INDEX(DataEx!$1:$1048576,MATCH('2018'!$A49,DataEx!$D:$D,0),MATCH('2018'!M$6,DataEx!$7:$7,0))</f>
        <v>23502059.140000001</v>
      </c>
      <c r="N49" s="200">
        <f>+INDEX(DataEx!$1:$1048576,MATCH('2018'!$A49,DataEx!$D:$D,0),MATCH('2018'!N$6,DataEx!$7:$7,0))</f>
        <v>7969058.6900000004</v>
      </c>
      <c r="O49" s="200">
        <f>+INDEX(DataEx!$1:$1048576,MATCH('2018'!$A49,DataEx!$D:$D,0),MATCH('2018'!O$6,DataEx!$7:$7,0))</f>
        <v>39845946.350000001</v>
      </c>
      <c r="P49" s="200">
        <f>+INDEX(DataEx!$1:$1048576,MATCH('2018'!$A49,DataEx!$D:$D,0),MATCH('2018'!P$6,DataEx!$7:$7,0))</f>
        <v>28551193.390000001</v>
      </c>
      <c r="Q49" s="200">
        <f>+INDEX(DataEx!$1:$1048576,MATCH('2018'!$A49,DataEx!$D:$D,0),MATCH('2018'!Q$6,DataEx!$7:$7,0))</f>
        <v>25822537.190000001</v>
      </c>
      <c r="R49" s="200">
        <f>+INDEX(DataEx!$1:$1048576,MATCH('2018'!$A49,DataEx!$D:$D,0),MATCH('2018'!R$6,DataEx!$7:$7,0))</f>
        <v>55311184</v>
      </c>
      <c r="S49" s="272">
        <f t="shared" si="3"/>
        <v>264699427.30000001</v>
      </c>
      <c r="T49" s="273">
        <f t="shared" si="4"/>
        <v>5.7487116364426105E-2</v>
      </c>
    </row>
    <row r="50" spans="1:22">
      <c r="A50" s="175">
        <v>451</v>
      </c>
      <c r="B50" s="507" t="str">
        <f>+VLOOKUP($A50,Master!$D$27:$G$225,4,FALSE)</f>
        <v>Credits and Borrowings</v>
      </c>
      <c r="C50" s="508"/>
      <c r="D50" s="508"/>
      <c r="E50" s="508"/>
      <c r="F50" s="508"/>
      <c r="G50" s="188">
        <f>+INDEX(DataEx!$1:$1048576,MATCH('2018'!$A50,DataEx!$D:$D,0),MATCH('2018'!G$6,DataEx!$7:$7,0))</f>
        <v>5000</v>
      </c>
      <c r="H50" s="188">
        <f>+INDEX(DataEx!$1:$1048576,MATCH('2018'!$A50,DataEx!$D:$D,0),MATCH('2018'!H$6,DataEx!$7:$7,0))</f>
        <v>380906.62</v>
      </c>
      <c r="I50" s="188">
        <f>+INDEX(DataEx!$1:$1048576,MATCH('2018'!$A50,DataEx!$D:$D,0),MATCH('2018'!I$6,DataEx!$7:$7,0))</f>
        <v>0</v>
      </c>
      <c r="J50" s="236">
        <f>+INDEX(DataEx!$1:$1048576,MATCH('2018'!$A50,DataEx!$D:$D,0),MATCH('2018'!J$6,DataEx!$7:$7,0))</f>
        <v>285264</v>
      </c>
      <c r="K50" s="188">
        <f>+INDEX(DataEx!$1:$1048576,MATCH('2018'!$A50,DataEx!$D:$D,0),MATCH('2018'!K$6,DataEx!$7:$7,0))</f>
        <v>278222</v>
      </c>
      <c r="L50" s="188">
        <f>+INDEX(DataEx!$1:$1048576,MATCH('2018'!$A50,DataEx!$D:$D,0),MATCH('2018'!L$6,DataEx!$7:$7,0))</f>
        <v>285000.05</v>
      </c>
      <c r="M50" s="188">
        <f>+INDEX(DataEx!$1:$1048576,MATCH('2018'!$A50,DataEx!$D:$D,0),MATCH('2018'!M$6,DataEx!$7:$7,0))</f>
        <v>236298.33</v>
      </c>
      <c r="N50" s="188">
        <f>+INDEX(DataEx!$1:$1048576,MATCH('2018'!$A50,DataEx!$D:$D,0),MATCH('2018'!N$6,DataEx!$7:$7,0))</f>
        <v>114200</v>
      </c>
      <c r="O50" s="188">
        <f>+INDEX(DataEx!$1:$1048576,MATCH('2018'!$A50,DataEx!$D:$D,0),MATCH('2018'!O$6,DataEx!$7:$7,0))</f>
        <v>359390</v>
      </c>
      <c r="P50" s="188">
        <f>+INDEX(DataEx!$1:$1048576,MATCH('2018'!$A50,DataEx!$D:$D,0),MATCH('2018'!P$6,DataEx!$7:$7,0))</f>
        <v>80000</v>
      </c>
      <c r="Q50" s="188">
        <f>+INDEX(DataEx!$1:$1048576,MATCH('2018'!$A50,DataEx!$D:$D,0),MATCH('2018'!Q$6,DataEx!$7:$7,0))</f>
        <v>305000</v>
      </c>
      <c r="R50" s="188">
        <f>+INDEX(DataEx!$1:$1048576,MATCH('2018'!$A50,DataEx!$D:$D,0),MATCH('2018'!R$6,DataEx!$7:$7,0))</f>
        <v>2267088</v>
      </c>
      <c r="S50" s="269">
        <f t="shared" si="3"/>
        <v>4596369</v>
      </c>
      <c r="T50" s="270">
        <f t="shared" si="4"/>
        <v>9.9823411879682911E-4</v>
      </c>
    </row>
    <row r="51" spans="1:22">
      <c r="A51" s="175">
        <v>47</v>
      </c>
      <c r="B51" s="472" t="str">
        <f>+VLOOKUP($A51,Master!$D$27:$G$225,4,FALSE)</f>
        <v>Reserves</v>
      </c>
      <c r="C51" s="473"/>
      <c r="D51" s="473"/>
      <c r="E51" s="473"/>
      <c r="F51" s="473"/>
      <c r="G51" s="188">
        <f>+INDEX(DataEx!$1:$1048576,MATCH('2018'!$A51,DataEx!$D:$D,0),MATCH('2018'!G$6,DataEx!$7:$7,0))</f>
        <v>190000</v>
      </c>
      <c r="H51" s="188">
        <f>+INDEX(DataEx!$1:$1048576,MATCH('2018'!$A51,DataEx!$D:$D,0),MATCH('2018'!H$6,DataEx!$7:$7,0))</f>
        <v>92000</v>
      </c>
      <c r="I51" s="188">
        <f>+INDEX(DataEx!$1:$1048576,MATCH('2018'!$A51,DataEx!$D:$D,0),MATCH('2018'!I$6,DataEx!$7:$7,0))</f>
        <v>2352909.08</v>
      </c>
      <c r="J51" s="236">
        <f>+INDEX(DataEx!$1:$1048576,MATCH('2018'!$A51,DataEx!$D:$D,0),MATCH('2018'!J$6,DataEx!$7:$7,0))</f>
        <v>460039.86</v>
      </c>
      <c r="K51" s="188">
        <f>+INDEX(DataEx!$1:$1048576,MATCH('2018'!$A51,DataEx!$D:$D,0),MATCH('2018'!K$6,DataEx!$7:$7,0))</f>
        <v>4042331.56</v>
      </c>
      <c r="L51" s="188">
        <f>+INDEX(DataEx!$1:$1048576,MATCH('2018'!$A51,DataEx!$D:$D,0),MATCH('2018'!L$6,DataEx!$7:$7,0))</f>
        <v>1980934.15</v>
      </c>
      <c r="M51" s="188">
        <f>+INDEX(DataEx!$1:$1048576,MATCH('2018'!$A51,DataEx!$D:$D,0),MATCH('2018'!M$6,DataEx!$7:$7,0))</f>
        <v>1798952.01</v>
      </c>
      <c r="N51" s="188">
        <f>+INDEX(DataEx!$1:$1048576,MATCH('2018'!$A51,DataEx!$D:$D,0),MATCH('2018'!N$6,DataEx!$7:$7,0))</f>
        <v>249386.57</v>
      </c>
      <c r="O51" s="188">
        <f>+INDEX(DataEx!$1:$1048576,MATCH('2018'!$A51,DataEx!$D:$D,0),MATCH('2018'!O$6,DataEx!$7:$7,0))</f>
        <v>1509208.74</v>
      </c>
      <c r="P51" s="188">
        <f>+INDEX(DataEx!$1:$1048576,MATCH('2018'!$A51,DataEx!$D:$D,0),MATCH('2018'!P$6,DataEx!$7:$7,0))</f>
        <v>559184.78</v>
      </c>
      <c r="Q51" s="188">
        <f>+INDEX(DataEx!$1:$1048576,MATCH('2018'!$A51,DataEx!$D:$D,0),MATCH('2018'!Q$6,DataEx!$7:$7,0))</f>
        <v>1953551.9</v>
      </c>
      <c r="R51" s="188">
        <f>+INDEX(DataEx!$1:$1048576,MATCH('2018'!$A51,DataEx!$D:$D,0),MATCH('2018'!R$6,DataEx!$7:$7,0))</f>
        <v>8699001.4000000004</v>
      </c>
      <c r="S51" s="269">
        <f t="shared" si="3"/>
        <v>23887500.050000001</v>
      </c>
      <c r="T51" s="270">
        <f t="shared" si="4"/>
        <v>5.187859713323922E-3</v>
      </c>
    </row>
    <row r="52" spans="1:22" ht="13.5" thickBot="1">
      <c r="A52" s="175">
        <v>462</v>
      </c>
      <c r="B52" s="474" t="str">
        <f>+VLOOKUP($A52,Master!$D$27:$G$225,4,FALSE)</f>
        <v>Repayment of Guarantees</v>
      </c>
      <c r="C52" s="475"/>
      <c r="D52" s="475"/>
      <c r="E52" s="475"/>
      <c r="F52" s="475"/>
      <c r="G52" s="224">
        <f>+INDEX(DataEx!$1:$1048576,MATCH('2018'!$A52,DataEx!$D:$D,0),MATCH('2018'!G$6,DataEx!$7:$7,0))</f>
        <v>0</v>
      </c>
      <c r="H52" s="224">
        <f>+INDEX(DataEx!$1:$1048576,MATCH('2018'!$A52,DataEx!$D:$D,0),MATCH('2018'!H$6,DataEx!$7:$7,0))</f>
        <v>0</v>
      </c>
      <c r="I52" s="224">
        <f>+INDEX(DataEx!$1:$1048576,MATCH('2018'!$A52,DataEx!$D:$D,0),MATCH('2018'!I$6,DataEx!$7:$7,0))</f>
        <v>0</v>
      </c>
      <c r="J52" s="224">
        <f>+INDEX(DataEx!$1:$1048576,MATCH('2018'!$A52,DataEx!$D:$D,0),MATCH('2018'!J$6,DataEx!$7:$7,0))</f>
        <v>0</v>
      </c>
      <c r="K52" s="224">
        <f>+INDEX(DataEx!$1:$1048576,MATCH('2018'!$A52,DataEx!$D:$D,0),MATCH('2018'!K$6,DataEx!$7:$7,0))</f>
        <v>0</v>
      </c>
      <c r="L52" s="224">
        <f>+INDEX(DataEx!$1:$1048576,MATCH('2018'!$A52,DataEx!$D:$D,0),MATCH('2018'!L$6,DataEx!$7:$7,0))</f>
        <v>0</v>
      </c>
      <c r="M52" s="224">
        <f>+INDEX(DataEx!$1:$1048576,MATCH('2018'!$A52,DataEx!$D:$D,0),MATCH('2018'!M$6,DataEx!$7:$7,0))</f>
        <v>0</v>
      </c>
      <c r="N52" s="224">
        <f>+INDEX(DataEx!$1:$1048576,MATCH('2018'!$A52,DataEx!$D:$D,0),MATCH('2018'!N$6,DataEx!$7:$7,0))</f>
        <v>0</v>
      </c>
      <c r="O52" s="224">
        <f>+INDEX(DataEx!$1:$1048576,MATCH('2018'!$A52,DataEx!$D:$D,0),MATCH('2018'!O$6,DataEx!$7:$7,0))</f>
        <v>0</v>
      </c>
      <c r="P52" s="224">
        <f>+INDEX(DataEx!$1:$1048576,MATCH('2018'!$A52,DataEx!$D:$D,0),MATCH('2018'!P$6,DataEx!$7:$7,0))</f>
        <v>0</v>
      </c>
      <c r="Q52" s="224">
        <f>+INDEX(DataEx!$1:$1048576,MATCH('2018'!$A52,DataEx!$D:$D,0),MATCH('2018'!Q$6,DataEx!$7:$7,0))</f>
        <v>0</v>
      </c>
      <c r="R52" s="224">
        <f>+INDEX(DataEx!$1:$1048576,MATCH('2018'!$A52,DataEx!$D:$D,0),MATCH('2018'!R$6,DataEx!$7:$7,0))</f>
        <v>0</v>
      </c>
      <c r="S52" s="269">
        <f t="shared" si="3"/>
        <v>0</v>
      </c>
      <c r="T52" s="284">
        <f t="shared" si="4"/>
        <v>0</v>
      </c>
      <c r="U52" s="366"/>
    </row>
    <row r="53" spans="1:22" ht="13.5" thickBot="1">
      <c r="A53" s="169">
        <v>4630</v>
      </c>
      <c r="B53" s="509" t="str">
        <f>+VLOOKUP($A53,Master!$D$27:$G$225,4,TRUE)</f>
        <v>Repayments of Arrears</v>
      </c>
      <c r="C53" s="510"/>
      <c r="D53" s="510"/>
      <c r="E53" s="510"/>
      <c r="F53" s="510"/>
      <c r="G53" s="224">
        <f>+INDEX(DataEx!$1:$1048576,MATCH('2018'!$A53,DataEx!$D:$D,0),MATCH('2018'!G$6,DataEx!$7:$7,0))</f>
        <v>1698819.3</v>
      </c>
      <c r="H53" s="224">
        <f>+INDEX(DataEx!$1:$1048576,MATCH('2018'!$A53,DataEx!$D:$D,0),MATCH('2018'!H$6,DataEx!$7:$7,0))</f>
        <v>2215955.08</v>
      </c>
      <c r="I53" s="224">
        <f>+INDEX(DataEx!$1:$1048576,MATCH('2018'!$A53,DataEx!$D:$D,0),MATCH('2018'!I$6,DataEx!$7:$7,0))</f>
        <v>2027778.28</v>
      </c>
      <c r="J53" s="224">
        <f>+INDEX(DataEx!$1:$1048576,MATCH('2018'!$A53,DataEx!$D:$D,0),MATCH('2018'!J$6,DataEx!$7:$7,0))</f>
        <v>2489375.33</v>
      </c>
      <c r="K53" s="224">
        <f>+INDEX(DataEx!$1:$1048576,MATCH('2018'!$A53,DataEx!$D:$D,0),MATCH('2018'!K$6,DataEx!$7:$7,0))</f>
        <v>1250843.27</v>
      </c>
      <c r="L53" s="224">
        <f>+INDEX(DataEx!$1:$1048576,MATCH('2018'!$A53,DataEx!$D:$D,0),MATCH('2018'!L$6,DataEx!$7:$7,0))</f>
        <v>1981350.35</v>
      </c>
      <c r="M53" s="224">
        <f>+INDEX(DataEx!$1:$1048576,MATCH('2018'!$A53,DataEx!$D:$D,0),MATCH('2018'!M$6,DataEx!$7:$7,0))</f>
        <v>4566064.25</v>
      </c>
      <c r="N53" s="224">
        <f>+INDEX(DataEx!$1:$1048576,MATCH('2018'!$A53,DataEx!$D:$D,0),MATCH('2018'!N$6,DataEx!$7:$7,0))</f>
        <v>962361.47</v>
      </c>
      <c r="O53" s="224">
        <f>+INDEX(DataEx!$1:$1048576,MATCH('2018'!$A53,DataEx!$D:$D,0),MATCH('2018'!O$6,DataEx!$7:$7,0))</f>
        <v>895331.03</v>
      </c>
      <c r="P53" s="224">
        <f>+INDEX(DataEx!$1:$1048576,MATCH('2018'!$A53,DataEx!$D:$D,0),MATCH('2018'!P$6,DataEx!$7:$7,0))</f>
        <v>1966075.9</v>
      </c>
      <c r="Q53" s="224">
        <f>+INDEX(DataEx!$1:$1048576,MATCH('2018'!$A53,DataEx!$D:$D,0),MATCH('2018'!Q$6,DataEx!$7:$7,0))</f>
        <v>1659582.3</v>
      </c>
      <c r="R53" s="224">
        <f>+INDEX(DataEx!$1:$1048576,MATCH('2018'!$A53,DataEx!$D:$D,0),MATCH('2018'!R$6,DataEx!$7:$7,0))</f>
        <v>1173790.67</v>
      </c>
      <c r="S53" s="433">
        <f>+SUM(G53:R53)</f>
        <v>22887327.229999997</v>
      </c>
      <c r="T53" s="284">
        <f>+S53/$T$7</f>
        <v>4.9706433336952974E-3</v>
      </c>
    </row>
    <row r="54" spans="1:22" ht="13.5" thickBot="1">
      <c r="A54" s="71">
        <v>1005</v>
      </c>
      <c r="B54" s="511" t="str">
        <f>+VLOOKUP($A54,Master!$D$27:$G$227,4,FALSE)</f>
        <v>Net increase of liabilities</v>
      </c>
      <c r="C54" s="512"/>
      <c r="D54" s="512"/>
      <c r="E54" s="512"/>
      <c r="F54" s="512"/>
      <c r="G54" s="99">
        <f>+INDEX(DataEx!$1:$1048576,MATCH('2018'!$A54,DataEx!$D:$D,0),MATCH('2018'!G$6,DataEx!$7:$7,0))</f>
        <v>0</v>
      </c>
      <c r="H54" s="99">
        <f>+INDEX(DataEx!$1:$1048576,MATCH('2018'!$A54,DataEx!$D:$D,0),MATCH('2018'!H$6,DataEx!$7:$7,0))</f>
        <v>0</v>
      </c>
      <c r="I54" s="99">
        <f>+INDEX(DataEx!$1:$1048576,MATCH('2018'!$A54,DataEx!$D:$D,0),MATCH('2018'!I$6,DataEx!$7:$7,0))</f>
        <v>0</v>
      </c>
      <c r="J54" s="236">
        <f>+INDEX(DataEx!$1:$1048576,MATCH('2018'!$A54,DataEx!$D:$D,0),MATCH('2018'!J$6,DataEx!$7:$7,0))</f>
        <v>0</v>
      </c>
      <c r="K54" s="99">
        <f>+INDEX(DataEx!$1:$1048576,MATCH('2018'!$A54,DataEx!$D:$D,0),MATCH('2018'!K$6,DataEx!$7:$7,0))</f>
        <v>0</v>
      </c>
      <c r="L54" s="99">
        <f>+INDEX(DataEx!$1:$1048576,MATCH('2018'!$A54,DataEx!$D:$D,0),MATCH('2018'!L$6,DataEx!$7:$7,0))</f>
        <v>0</v>
      </c>
      <c r="M54" s="99">
        <f>+INDEX(DataEx!$1:$1048576,MATCH('2018'!$A54,DataEx!$D:$D,0),MATCH('2018'!M$6,DataEx!$7:$7,0))</f>
        <v>0</v>
      </c>
      <c r="N54" s="99">
        <f>+INDEX(DataEx!$1:$1048576,MATCH('2018'!$A54,DataEx!$D:$D,0),MATCH('2018'!N$6,DataEx!$7:$7,0))</f>
        <v>0</v>
      </c>
      <c r="O54" s="99">
        <f>+INDEX(DataEx!$1:$1048576,MATCH('2018'!$A54,DataEx!$D:$D,0),MATCH('2018'!O$6,DataEx!$7:$7,0))</f>
        <v>0</v>
      </c>
      <c r="P54" s="99">
        <f>+INDEX(DataEx!$1:$1048576,MATCH('2018'!$A54,DataEx!$D:$D,0),MATCH('2018'!P$6,DataEx!$7:$7,0))</f>
        <v>0</v>
      </c>
      <c r="Q54" s="99">
        <f>+INDEX(DataEx!$1:$1048576,MATCH('2018'!$A54,DataEx!$D:$D,0),MATCH('2018'!Q$6,DataEx!$7:$7,0))</f>
        <v>0</v>
      </c>
      <c r="R54" s="99">
        <f>+INDEX(DataEx!$1:$1048576,MATCH('2018'!$A54,DataEx!$D:$D,0),MATCH('2018'!R$6,DataEx!$7:$7,0))</f>
        <v>0</v>
      </c>
      <c r="S54" s="135">
        <f>+SUM(G54:R54)</f>
        <v>0</v>
      </c>
      <c r="T54" s="136">
        <f>+S54/$T$7</f>
        <v>0</v>
      </c>
    </row>
    <row r="55" spans="1:22" ht="13.5" thickBot="1">
      <c r="A55" s="169">
        <v>1000</v>
      </c>
      <c r="B55" s="476" t="str">
        <f>+VLOOKUP($A55,Master!$D$27:$G$225,4,FALSE)</f>
        <v>Surplus / deficit</v>
      </c>
      <c r="C55" s="477"/>
      <c r="D55" s="477"/>
      <c r="E55" s="477"/>
      <c r="F55" s="477"/>
      <c r="G55" s="176">
        <f t="shared" ref="G55:R55" si="9">+G10-G29</f>
        <v>-24582428.059999987</v>
      </c>
      <c r="H55" s="176">
        <f t="shared" si="9"/>
        <v>-11928731.069999993</v>
      </c>
      <c r="I55" s="176">
        <f t="shared" si="9"/>
        <v>-33584638.360000014</v>
      </c>
      <c r="J55" s="176">
        <f t="shared" si="9"/>
        <v>2604042.3600000441</v>
      </c>
      <c r="K55" s="176">
        <f t="shared" si="9"/>
        <v>-2919925.2200000286</v>
      </c>
      <c r="L55" s="176">
        <f t="shared" si="9"/>
        <v>-21395060.979999989</v>
      </c>
      <c r="M55" s="176">
        <f t="shared" si="9"/>
        <v>4716324.8900000155</v>
      </c>
      <c r="N55" s="176">
        <f t="shared" si="9"/>
        <v>34062088.38000004</v>
      </c>
      <c r="O55" s="176">
        <f t="shared" si="9"/>
        <v>21196076.160000026</v>
      </c>
      <c r="P55" s="176">
        <f t="shared" si="9"/>
        <v>-12632346.50999999</v>
      </c>
      <c r="Q55" s="176">
        <f t="shared" si="9"/>
        <v>-44321144.950000018</v>
      </c>
      <c r="R55" s="176">
        <f t="shared" si="9"/>
        <v>-70658591.820000023</v>
      </c>
      <c r="S55" s="285">
        <f t="shared" si="3"/>
        <v>-159444335.17999992</v>
      </c>
      <c r="T55" s="286">
        <f t="shared" si="4"/>
        <v>-3.4627936840047759E-2</v>
      </c>
    </row>
    <row r="56" spans="1:22" ht="13.5" thickBot="1">
      <c r="A56" s="169">
        <v>1001</v>
      </c>
      <c r="B56" s="478" t="str">
        <f>+VLOOKUP($A56,Master!$D$27:$G$225,4,FALSE)</f>
        <v>Primary balance</v>
      </c>
      <c r="C56" s="479"/>
      <c r="D56" s="479"/>
      <c r="E56" s="479"/>
      <c r="F56" s="479"/>
      <c r="G56" s="230">
        <f>+G55+G37</f>
        <v>-20258350.509999987</v>
      </c>
      <c r="H56" s="230">
        <f t="shared" ref="H56:R56" si="10">+H55+H37</f>
        <v>-10877929.839999992</v>
      </c>
      <c r="I56" s="230">
        <f t="shared" si="10"/>
        <v>5930038.3499999866</v>
      </c>
      <c r="J56" s="230">
        <f t="shared" si="10"/>
        <v>10733710.910000045</v>
      </c>
      <c r="K56" s="230">
        <f t="shared" si="10"/>
        <v>7144883.8399999719</v>
      </c>
      <c r="L56" s="230">
        <f t="shared" si="10"/>
        <v>-19556340.34999999</v>
      </c>
      <c r="M56" s="230">
        <f t="shared" si="10"/>
        <v>12210260.900000015</v>
      </c>
      <c r="N56" s="230">
        <f t="shared" si="10"/>
        <v>35196243.320000038</v>
      </c>
      <c r="O56" s="230">
        <f t="shared" si="10"/>
        <v>24813431.760000028</v>
      </c>
      <c r="P56" s="230">
        <f t="shared" si="10"/>
        <v>-11093658.20999999</v>
      </c>
      <c r="Q56" s="230">
        <f t="shared" si="10"/>
        <v>-40038095.750000015</v>
      </c>
      <c r="R56" s="230">
        <f t="shared" si="10"/>
        <v>-65001922.400000021</v>
      </c>
      <c r="S56" s="285">
        <f t="shared" si="3"/>
        <v>-70797727.979999915</v>
      </c>
      <c r="T56" s="286">
        <f t="shared" si="4"/>
        <v>-1.537576891736343E-2</v>
      </c>
    </row>
    <row r="57" spans="1:22">
      <c r="A57" s="169">
        <v>46</v>
      </c>
      <c r="B57" s="505" t="str">
        <f>+VLOOKUP($A57,Master!$D$27:$G$225,4,FALSE)</f>
        <v>Repayment of Debt</v>
      </c>
      <c r="C57" s="506"/>
      <c r="D57" s="506"/>
      <c r="E57" s="506"/>
      <c r="F57" s="506"/>
      <c r="G57" s="218">
        <f t="shared" ref="G57:R57" si="11">+SUM(G58:G59)</f>
        <v>26200164.98</v>
      </c>
      <c r="H57" s="218">
        <f t="shared" si="11"/>
        <v>54488971.759999998</v>
      </c>
      <c r="I57" s="218">
        <f t="shared" si="11"/>
        <v>19066024.490000002</v>
      </c>
      <c r="J57" s="200">
        <f t="shared" si="11"/>
        <v>382332471.99000001</v>
      </c>
      <c r="K57" s="218">
        <f t="shared" si="11"/>
        <v>14760695.76</v>
      </c>
      <c r="L57" s="218">
        <f t="shared" si="11"/>
        <v>12929550.809999999</v>
      </c>
      <c r="M57" s="218">
        <f t="shared" si="11"/>
        <v>43965766.020000003</v>
      </c>
      <c r="N57" s="218">
        <f t="shared" si="11"/>
        <v>98580105.140000001</v>
      </c>
      <c r="O57" s="218">
        <f t="shared" si="11"/>
        <v>17423705.899999999</v>
      </c>
      <c r="P57" s="218">
        <f t="shared" si="11"/>
        <v>6031992.4700000007</v>
      </c>
      <c r="Q57" s="218">
        <f t="shared" si="11"/>
        <v>9590322.8100000005</v>
      </c>
      <c r="R57" s="218">
        <f t="shared" si="11"/>
        <v>10911687.780000001</v>
      </c>
      <c r="S57" s="287">
        <f t="shared" si="3"/>
        <v>696281459.90999997</v>
      </c>
      <c r="T57" s="288">
        <f t="shared" si="4"/>
        <v>0.15121760449777391</v>
      </c>
      <c r="V57" s="383"/>
    </row>
    <row r="58" spans="1:22">
      <c r="A58" s="169">
        <v>4611</v>
      </c>
      <c r="B58" s="496" t="str">
        <f>+VLOOKUP($A58,Master!$D$27:$G$225,4,FALSE)</f>
        <v>Repayment of Domestic Debt</v>
      </c>
      <c r="C58" s="497"/>
      <c r="D58" s="497"/>
      <c r="E58" s="497"/>
      <c r="F58" s="497"/>
      <c r="G58" s="236">
        <f>+INDEX(DataEx!$1:$1048576,MATCH('2018'!$A58,DataEx!$D:$D,0),MATCH('2018'!G$6,DataEx!$7:$7,0))</f>
        <v>24566746.16</v>
      </c>
      <c r="H58" s="236">
        <f>+INDEX(DataEx!$1:$1048576,MATCH('2018'!$A58,DataEx!$D:$D,0),MATCH('2018'!H$6,DataEx!$7:$7,0))</f>
        <v>50952373.509999998</v>
      </c>
      <c r="I58" s="236">
        <f>+INDEX(DataEx!$1:$1048576,MATCH('2018'!$A58,DataEx!$D:$D,0),MATCH('2018'!I$6,DataEx!$7:$7,0))</f>
        <v>7051404.0099999998</v>
      </c>
      <c r="J58" s="236">
        <f>+INDEX(DataEx!$1:$1048576,MATCH('2018'!$A58,DataEx!$D:$D,0),MATCH('2018'!J$6,DataEx!$7:$7,0))</f>
        <v>2231658.5099999998</v>
      </c>
      <c r="K58" s="236">
        <f>+INDEX(DataEx!$1:$1048576,MATCH('2018'!$A58,DataEx!$D:$D,0),MATCH('2018'!K$6,DataEx!$7:$7,0))</f>
        <v>831498.83</v>
      </c>
      <c r="L58" s="236">
        <f>+INDEX(DataEx!$1:$1048576,MATCH('2018'!$A58,DataEx!$D:$D,0),MATCH('2018'!L$6,DataEx!$7:$7,0))</f>
        <v>4420027.8</v>
      </c>
      <c r="M58" s="236">
        <f>+INDEX(DataEx!$1:$1048576,MATCH('2018'!$A58,DataEx!$D:$D,0),MATCH('2018'!M$6,DataEx!$7:$7,0))</f>
        <v>42332347.200000003</v>
      </c>
      <c r="N58" s="236">
        <f>+INDEX(DataEx!$1:$1048576,MATCH('2018'!$A58,DataEx!$D:$D,0),MATCH('2018'!N$6,DataEx!$7:$7,0))</f>
        <v>95932773.739999995</v>
      </c>
      <c r="O58" s="236">
        <f>+INDEX(DataEx!$1:$1048576,MATCH('2018'!$A58,DataEx!$D:$D,0),MATCH('2018'!O$6,DataEx!$7:$7,0))</f>
        <v>1208382.96</v>
      </c>
      <c r="P58" s="236">
        <f>+INDEX(DataEx!$1:$1048576,MATCH('2018'!$A58,DataEx!$D:$D,0),MATCH('2018'!P$6,DataEx!$7:$7,0))</f>
        <v>2260146.02</v>
      </c>
      <c r="Q58" s="236">
        <f>+INDEX(DataEx!$1:$1048576,MATCH('2018'!$A58,DataEx!$D:$D,0),MATCH('2018'!Q$6,DataEx!$7:$7,0))</f>
        <v>834069.65</v>
      </c>
      <c r="R58" s="236">
        <f>+INDEX(DataEx!$1:$1048576,MATCH('2018'!$A58,DataEx!$D:$D,0),MATCH('2018'!R$6,DataEx!$7:$7,0))</f>
        <v>2202164.71</v>
      </c>
      <c r="S58" s="289">
        <f t="shared" si="3"/>
        <v>234823593.10000002</v>
      </c>
      <c r="T58" s="290">
        <f t="shared" si="4"/>
        <v>5.099871714626996E-2</v>
      </c>
    </row>
    <row r="59" spans="1:22" ht="13.5" thickBot="1">
      <c r="A59" s="169">
        <v>4612</v>
      </c>
      <c r="B59" s="472" t="str">
        <f>+VLOOKUP($A59,Master!$D$27:$G$225,4,FALSE)</f>
        <v>Repayment of Foreign Debt</v>
      </c>
      <c r="C59" s="473"/>
      <c r="D59" s="473"/>
      <c r="E59" s="473"/>
      <c r="F59" s="473"/>
      <c r="G59" s="236">
        <f>+INDEX(DataEx!$1:$1048576,MATCH('2018'!$A59,DataEx!$D:$D,0),MATCH('2018'!G$6,DataEx!$7:$7,0))</f>
        <v>1633418.82</v>
      </c>
      <c r="H59" s="236">
        <f>+INDEX(DataEx!$1:$1048576,MATCH('2018'!$A59,DataEx!$D:$D,0),MATCH('2018'!H$6,DataEx!$7:$7,0))</f>
        <v>3536598.25</v>
      </c>
      <c r="I59" s="236">
        <f>+INDEX(DataEx!$1:$1048576,MATCH('2018'!$A59,DataEx!$D:$D,0),MATCH('2018'!I$6,DataEx!$7:$7,0))</f>
        <v>12014620.48</v>
      </c>
      <c r="J59" s="236">
        <f>+INDEX(DataEx!$1:$1048576,MATCH('2018'!$A59,DataEx!$D:$D,0),MATCH('2018'!J$6,DataEx!$7:$7,0))</f>
        <v>380100813.48000002</v>
      </c>
      <c r="K59" s="236">
        <f>+INDEX(DataEx!$1:$1048576,MATCH('2018'!$A59,DataEx!$D:$D,0),MATCH('2018'!K$6,DataEx!$7:$7,0))</f>
        <v>13929196.93</v>
      </c>
      <c r="L59" s="236">
        <f>+INDEX(DataEx!$1:$1048576,MATCH('2018'!$A59,DataEx!$D:$D,0),MATCH('2018'!L$6,DataEx!$7:$7,0))</f>
        <v>8509523.0099999998</v>
      </c>
      <c r="M59" s="236">
        <f>+INDEX(DataEx!$1:$1048576,MATCH('2018'!$A59,DataEx!$D:$D,0),MATCH('2018'!M$6,DataEx!$7:$7,0))</f>
        <v>1633418.82</v>
      </c>
      <c r="N59" s="236">
        <f>+INDEX(DataEx!$1:$1048576,MATCH('2018'!$A59,DataEx!$D:$D,0),MATCH('2018'!N$6,DataEx!$7:$7,0))</f>
        <v>2647331.4</v>
      </c>
      <c r="O59" s="236">
        <f>+INDEX(DataEx!$1:$1048576,MATCH('2018'!$A59,DataEx!$D:$D,0),MATCH('2018'!O$6,DataEx!$7:$7,0))</f>
        <v>16215322.939999999</v>
      </c>
      <c r="P59" s="236">
        <f>+INDEX(DataEx!$1:$1048576,MATCH('2018'!$A59,DataEx!$D:$D,0),MATCH('2018'!P$6,DataEx!$7:$7,0))</f>
        <v>3771846.45</v>
      </c>
      <c r="Q59" s="236">
        <f>+INDEX(DataEx!$1:$1048576,MATCH('2018'!$A59,DataEx!$D:$D,0),MATCH('2018'!Q$6,DataEx!$7:$7,0))</f>
        <v>8756253.1600000001</v>
      </c>
      <c r="R59" s="236">
        <f>+INDEX(DataEx!$1:$1048576,MATCH('2018'!$A59,DataEx!$D:$D,0),MATCH('2018'!R$6,DataEx!$7:$7,0))</f>
        <v>8709523.0700000003</v>
      </c>
      <c r="S59" s="289">
        <f t="shared" si="3"/>
        <v>461457866.81</v>
      </c>
      <c r="T59" s="290">
        <f t="shared" si="4"/>
        <v>0.10021888735150396</v>
      </c>
      <c r="V59" s="395"/>
    </row>
    <row r="60" spans="1:22" ht="13.5" thickBot="1">
      <c r="A60" s="169">
        <v>4418</v>
      </c>
      <c r="B60" s="460" t="s">
        <v>795</v>
      </c>
      <c r="C60" s="461"/>
      <c r="D60" s="461"/>
      <c r="E60" s="461"/>
      <c r="F60" s="461"/>
      <c r="G60" s="218">
        <f>DataEx!ET168</f>
        <v>0</v>
      </c>
      <c r="H60" s="218">
        <f>DataEx!EU168</f>
        <v>0</v>
      </c>
      <c r="I60" s="218">
        <f>DataEx!EV168</f>
        <v>0</v>
      </c>
      <c r="J60" s="218">
        <f>DataEx!EW168</f>
        <v>0</v>
      </c>
      <c r="K60" s="218">
        <f>DataEx!EX168</f>
        <v>68939595.359999999</v>
      </c>
      <c r="L60" s="218">
        <f>DataEx!EY168</f>
        <v>0</v>
      </c>
      <c r="M60" s="218">
        <f>DataEx!EZ168</f>
        <v>0</v>
      </c>
      <c r="N60" s="218">
        <f>DataEx!FA168</f>
        <v>0</v>
      </c>
      <c r="O60" s="218">
        <f>DataEx!FB168</f>
        <v>0</v>
      </c>
      <c r="P60" s="218">
        <f>DataEx!FC168</f>
        <v>0</v>
      </c>
      <c r="Q60" s="218">
        <f>DataEx!FD168</f>
        <v>0</v>
      </c>
      <c r="R60" s="218">
        <f>DataEx!FE168</f>
        <v>305701.3</v>
      </c>
      <c r="S60" s="287">
        <f>SUM(G60:R60)</f>
        <v>69245296.659999996</v>
      </c>
      <c r="T60" s="288">
        <f>+S60/$T$7</f>
        <v>1.5038613673580193E-2</v>
      </c>
      <c r="V60" s="395"/>
    </row>
    <row r="61" spans="1:22" ht="13.5" thickBot="1">
      <c r="A61" s="169">
        <v>1002</v>
      </c>
      <c r="B61" s="498" t="str">
        <f>+VLOOKUP($A61,Master!$D$27:$G$225,4,FALSE)</f>
        <v>Financing needs</v>
      </c>
      <c r="C61" s="499"/>
      <c r="D61" s="499"/>
      <c r="E61" s="499"/>
      <c r="F61" s="499"/>
      <c r="G61" s="242">
        <f>+G55-G57-G60</f>
        <v>-50782593.039999992</v>
      </c>
      <c r="H61" s="242">
        <f t="shared" ref="H61:R61" si="12">+H55-H57-H60</f>
        <v>-66417702.829999991</v>
      </c>
      <c r="I61" s="242">
        <f t="shared" si="12"/>
        <v>-52650662.850000016</v>
      </c>
      <c r="J61" s="242">
        <f t="shared" si="12"/>
        <v>-379728429.63</v>
      </c>
      <c r="K61" s="242">
        <f t="shared" si="12"/>
        <v>-86620216.340000033</v>
      </c>
      <c r="L61" s="242">
        <f t="shared" si="12"/>
        <v>-34324611.789999992</v>
      </c>
      <c r="M61" s="242">
        <f t="shared" si="12"/>
        <v>-39249441.129999988</v>
      </c>
      <c r="N61" s="242">
        <f t="shared" si="12"/>
        <v>-64518016.759999961</v>
      </c>
      <c r="O61" s="242">
        <f t="shared" si="12"/>
        <v>3772370.2600000277</v>
      </c>
      <c r="P61" s="242">
        <f t="shared" si="12"/>
        <v>-18664338.979999989</v>
      </c>
      <c r="Q61" s="242">
        <f t="shared" si="12"/>
        <v>-53911467.76000002</v>
      </c>
      <c r="R61" s="242">
        <f t="shared" si="12"/>
        <v>-81875980.900000021</v>
      </c>
      <c r="S61" s="291">
        <f t="shared" si="3"/>
        <v>-924971091.75</v>
      </c>
      <c r="T61" s="292">
        <f t="shared" si="4"/>
        <v>-0.20088415501140189</v>
      </c>
    </row>
    <row r="62" spans="1:22" ht="13.5" thickBot="1">
      <c r="A62" s="169">
        <v>1003</v>
      </c>
      <c r="B62" s="462" t="str">
        <f>+VLOOKUP($A62,Master!$D$27:$G$225,4,FALSE)</f>
        <v>Financing</v>
      </c>
      <c r="C62" s="463"/>
      <c r="D62" s="463"/>
      <c r="E62" s="463"/>
      <c r="F62" s="463"/>
      <c r="G62" s="176">
        <f>+SUM(G63:G66)</f>
        <v>50782593.039999992</v>
      </c>
      <c r="H62" s="176">
        <f t="shared" ref="H62:R62" si="13">+SUM(H63:H66)</f>
        <v>66417702.829999991</v>
      </c>
      <c r="I62" s="176">
        <f t="shared" si="13"/>
        <v>52650662.850000016</v>
      </c>
      <c r="J62" s="176">
        <f t="shared" si="13"/>
        <v>379728429.63</v>
      </c>
      <c r="K62" s="176">
        <f t="shared" si="13"/>
        <v>86620216.340000033</v>
      </c>
      <c r="L62" s="176">
        <f t="shared" si="13"/>
        <v>34324611.789999992</v>
      </c>
      <c r="M62" s="176">
        <f t="shared" si="13"/>
        <v>39249441.129999988</v>
      </c>
      <c r="N62" s="176">
        <f t="shared" si="13"/>
        <v>64518016.759999961</v>
      </c>
      <c r="O62" s="176">
        <f t="shared" si="13"/>
        <v>-3772370.2600000277</v>
      </c>
      <c r="P62" s="176">
        <f t="shared" si="13"/>
        <v>18664338.979999989</v>
      </c>
      <c r="Q62" s="176">
        <f t="shared" si="13"/>
        <v>53911467.76000002</v>
      </c>
      <c r="R62" s="176">
        <f t="shared" si="13"/>
        <v>81875980.900000021</v>
      </c>
      <c r="S62" s="293">
        <f t="shared" si="3"/>
        <v>924971091.75</v>
      </c>
      <c r="T62" s="294">
        <f t="shared" si="4"/>
        <v>0.20088415501140189</v>
      </c>
    </row>
    <row r="63" spans="1:22">
      <c r="A63" s="169">
        <v>7511</v>
      </c>
      <c r="B63" s="496" t="str">
        <f>+VLOOKUP($A63,Master!$D$27:$G$225,4,FALSE)</f>
        <v>Domestic Loans and Borrowings</v>
      </c>
      <c r="C63" s="497"/>
      <c r="D63" s="497"/>
      <c r="E63" s="497"/>
      <c r="F63" s="497"/>
      <c r="G63" s="236">
        <f>+INDEX(DataEx!$1:$1048576,MATCH('2018'!$A63,DataEx!$D:$D,0),MATCH('2018'!G$6,DataEx!$7:$7,0))</f>
        <v>24535941.960000001</v>
      </c>
      <c r="H63" s="236">
        <f>+INDEX(DataEx!$1:$1048576,MATCH('2018'!$A63,DataEx!$D:$D,0),MATCH('2018'!H$6,DataEx!$7:$7,0))</f>
        <v>91357443.420000002</v>
      </c>
      <c r="I63" s="236">
        <f>+INDEX(DataEx!$1:$1048576,MATCH('2018'!$A63,DataEx!$D:$D,0),MATCH('2018'!I$6,DataEx!$7:$7,0))</f>
        <v>20706614.620000001</v>
      </c>
      <c r="J63" s="236">
        <f>+INDEX(DataEx!$1:$1048576,MATCH('2018'!$A63,DataEx!$D:$D,0),MATCH('2018'!J$6,DataEx!$7:$7,0))</f>
        <v>0</v>
      </c>
      <c r="K63" s="236">
        <f>+INDEX(DataEx!$1:$1048576,MATCH('2018'!$A63,DataEx!$D:$D,0),MATCH('2018'!K$6,DataEx!$7:$7,0))</f>
        <v>0</v>
      </c>
      <c r="L63" s="236">
        <f>+INDEX(DataEx!$1:$1048576,MATCH('2018'!$A63,DataEx!$D:$D,0),MATCH('2018'!L$6,DataEx!$7:$7,0))</f>
        <v>0</v>
      </c>
      <c r="M63" s="236">
        <f>+INDEX(DataEx!$1:$1048576,MATCH('2018'!$A63,DataEx!$D:$D,0),MATCH('2018'!M$6,DataEx!$7:$7,0))</f>
        <v>18000000</v>
      </c>
      <c r="N63" s="236">
        <f>+INDEX(DataEx!$1:$1048576,MATCH('2018'!$A63,DataEx!$D:$D,0),MATCH('2018'!N$6,DataEx!$7:$7,0))</f>
        <v>59000000</v>
      </c>
      <c r="O63" s="236">
        <f>+INDEX(DataEx!$1:$1048576,MATCH('2018'!$A63,DataEx!$D:$D,0),MATCH('2018'!O$6,DataEx!$7:$7,0))</f>
        <v>0</v>
      </c>
      <c r="P63" s="236">
        <f>+INDEX(DataEx!$1:$1048576,MATCH('2018'!$A63,DataEx!$D:$D,0),MATCH('2018'!P$6,DataEx!$7:$7,0))</f>
        <v>0</v>
      </c>
      <c r="Q63" s="236">
        <f>+INDEX(DataEx!$1:$1048576,MATCH('2018'!$A63,DataEx!$D:$D,0),MATCH('2018'!Q$6,DataEx!$7:$7,0))</f>
        <v>0</v>
      </c>
      <c r="R63" s="236">
        <f>+INDEX(DataEx!$1:$1048576,MATCH('2018'!$A63,DataEx!$D:$D,0),MATCH('2018'!R$6,DataEx!$7:$7,0))</f>
        <v>0</v>
      </c>
      <c r="S63" s="289">
        <f t="shared" si="3"/>
        <v>213600000</v>
      </c>
      <c r="T63" s="290">
        <f t="shared" si="4"/>
        <v>4.638940167227712E-2</v>
      </c>
    </row>
    <row r="64" spans="1:22">
      <c r="A64" s="169">
        <v>7512</v>
      </c>
      <c r="B64" s="472" t="str">
        <f>+VLOOKUP($A64,Master!$D$27:$G$225,4,FALSE)</f>
        <v>Foreign Loans and Borrowings</v>
      </c>
      <c r="C64" s="473"/>
      <c r="D64" s="473"/>
      <c r="E64" s="473"/>
      <c r="F64" s="473"/>
      <c r="G64" s="236">
        <f>+INDEX(DataEx!$1:$1048576,MATCH('2018'!$A64,DataEx!$D:$D,0),MATCH('2018'!G$6,DataEx!$7:$7,0))</f>
        <v>220322.84</v>
      </c>
      <c r="H64" s="236">
        <f>+INDEX(DataEx!$1:$1048576,MATCH('2018'!$A64,DataEx!$D:$D,0),MATCH('2018'!H$6,DataEx!$7:$7,0))</f>
        <v>191078.77</v>
      </c>
      <c r="I64" s="236">
        <f>+INDEX(DataEx!$1:$1048576,MATCH('2018'!$A64,DataEx!$D:$D,0),MATCH('2018'!I$6,DataEx!$7:$7,0))</f>
        <v>5273085.6500000004</v>
      </c>
      <c r="J64" s="236">
        <f>+INDEX(DataEx!$1:$1048576,MATCH('2018'!$A64,DataEx!$D:$D,0),MATCH('2018'!J$6,DataEx!$7:$7,0))</f>
        <v>494250833.62</v>
      </c>
      <c r="K64" s="236">
        <f>+INDEX(DataEx!$1:$1048576,MATCH('2018'!$A64,DataEx!$D:$D,0),MATCH('2018'!K$6,DataEx!$7:$7,0))</f>
        <v>7673073.0999999996</v>
      </c>
      <c r="L64" s="236">
        <f>+INDEX(DataEx!$1:$1048576,MATCH('2018'!$A64,DataEx!$D:$D,0),MATCH('2018'!L$6,DataEx!$7:$7,0))</f>
        <v>266189636.84999999</v>
      </c>
      <c r="M64" s="236">
        <f>+INDEX(DataEx!$1:$1048576,MATCH('2018'!$A64,DataEx!$D:$D,0),MATCH('2018'!M$6,DataEx!$7:$7,0))</f>
        <v>15363581.189999999</v>
      </c>
      <c r="N64" s="236">
        <f>+INDEX(DataEx!$1:$1048576,MATCH('2018'!$A64,DataEx!$D:$D,0),MATCH('2018'!N$6,DataEx!$7:$7,0))</f>
        <v>13117458.42</v>
      </c>
      <c r="O64" s="236">
        <f>+INDEX(DataEx!$1:$1048576,MATCH('2018'!$A64,DataEx!$D:$D,0),MATCH('2018'!O$6,DataEx!$7:$7,0))</f>
        <v>16543113.73</v>
      </c>
      <c r="P64" s="236">
        <f>+INDEX(DataEx!$1:$1048576,MATCH('2018'!$A64,DataEx!$D:$D,0),MATCH('2018'!P$6,DataEx!$7:$7,0))</f>
        <v>18813731.219999999</v>
      </c>
      <c r="Q64" s="236">
        <f>+INDEX(DataEx!$1:$1048576,MATCH('2018'!$A64,DataEx!$D:$D,0),MATCH('2018'!Q$6,DataEx!$7:$7,0))</f>
        <v>38823788.329999998</v>
      </c>
      <c r="R64" s="236">
        <f>+INDEX(DataEx!$1:$1048576,MATCH('2018'!$A64,DataEx!$D:$D,0),MATCH('2018'!R$6,DataEx!$7:$7,0))</f>
        <v>23679982.34</v>
      </c>
      <c r="S64" s="289">
        <f t="shared" si="3"/>
        <v>900139686.06000018</v>
      </c>
      <c r="T64" s="290">
        <f t="shared" si="4"/>
        <v>0.19549129895971337</v>
      </c>
    </row>
    <row r="65" spans="1:20">
      <c r="A65" s="169">
        <v>72</v>
      </c>
      <c r="B65" s="472" t="str">
        <f>+VLOOKUP($A65,Master!$D$27:$G$225,4,FALSE)</f>
        <v>Revenues from Selling Assets</v>
      </c>
      <c r="C65" s="473"/>
      <c r="D65" s="473"/>
      <c r="E65" s="473"/>
      <c r="F65" s="473"/>
      <c r="G65" s="236">
        <f>+INDEX(DataEx!$1:$1048576,MATCH('2018'!$A65,DataEx!$D:$D,0),MATCH('2018'!G$6,DataEx!$7:$7,0))</f>
        <v>136671.79999999999</v>
      </c>
      <c r="H65" s="236">
        <f>+INDEX(DataEx!$1:$1048576,MATCH('2018'!$A65,DataEx!$D:$D,0),MATCH('2018'!H$6,DataEx!$7:$7,0))</f>
        <v>273046.61</v>
      </c>
      <c r="I65" s="236">
        <f>+INDEX(DataEx!$1:$1048576,MATCH('2018'!$A65,DataEx!$D:$D,0),MATCH('2018'!I$6,DataEx!$7:$7,0))</f>
        <v>2343256.64</v>
      </c>
      <c r="J65" s="236">
        <f>+INDEX(DataEx!$1:$1048576,MATCH('2018'!$A65,DataEx!$D:$D,0),MATCH('2018'!J$6,DataEx!$7:$7,0))</f>
        <v>108273.11</v>
      </c>
      <c r="K65" s="236">
        <f>+INDEX(DataEx!$1:$1048576,MATCH('2018'!$A65,DataEx!$D:$D,0),MATCH('2018'!K$6,DataEx!$7:$7,0))</f>
        <v>215845.16</v>
      </c>
      <c r="L65" s="236">
        <f>+INDEX(DataEx!$1:$1048576,MATCH('2018'!$A65,DataEx!$D:$D,0),MATCH('2018'!L$6,DataEx!$7:$7,0))</f>
        <v>10312117.130000001</v>
      </c>
      <c r="M65" s="236">
        <f>+INDEX(DataEx!$1:$1048576,MATCH('2018'!$A65,DataEx!$D:$D,0),MATCH('2018'!M$6,DataEx!$7:$7,0))</f>
        <v>406327.81</v>
      </c>
      <c r="N65" s="236">
        <f>+INDEX(DataEx!$1:$1048576,MATCH('2018'!$A65,DataEx!$D:$D,0),MATCH('2018'!N$6,DataEx!$7:$7,0))</f>
        <v>257929.95</v>
      </c>
      <c r="O65" s="236">
        <f>+INDEX(DataEx!$1:$1048576,MATCH('2018'!$A65,DataEx!$D:$D,0),MATCH('2018'!O$6,DataEx!$7:$7,0))</f>
        <v>223709.29</v>
      </c>
      <c r="P65" s="236">
        <f>+INDEX(DataEx!$1:$1048576,MATCH('2018'!$A65,DataEx!$D:$D,0),MATCH('2018'!P$6,DataEx!$7:$7,0))</f>
        <v>158760.32999999999</v>
      </c>
      <c r="Q65" s="236">
        <f>+INDEX(DataEx!$1:$1048576,MATCH('2018'!$A65,DataEx!$D:$D,0),MATCH('2018'!Q$6,DataEx!$7:$7,0))</f>
        <v>314684.94</v>
      </c>
      <c r="R65" s="236">
        <f>+INDEX(DataEx!$1:$1048576,MATCH('2018'!$A65,DataEx!$D:$D,0),MATCH('2018'!R$6,DataEx!$7:$7,0))</f>
        <v>998458.94</v>
      </c>
      <c r="S65" s="289">
        <f t="shared" si="3"/>
        <v>15749081.709999999</v>
      </c>
      <c r="T65" s="290">
        <f t="shared" si="4"/>
        <v>3.4203674036268864E-3</v>
      </c>
    </row>
    <row r="66" spans="1:20" ht="13.5" thickBot="1">
      <c r="A66" s="169">
        <v>1004</v>
      </c>
      <c r="B66" s="248" t="str">
        <f>+VLOOKUP($A66,Master!$D$27:$G$225,4,FALSE)</f>
        <v>Increase / decrease of deposits</v>
      </c>
      <c r="C66" s="249"/>
      <c r="D66" s="249"/>
      <c r="E66" s="249"/>
      <c r="F66" s="249"/>
      <c r="G66" s="250">
        <f>-G61-SUM(G63:G65)</f>
        <v>25889656.43999999</v>
      </c>
      <c r="H66" s="250">
        <f t="shared" ref="H66:R66" si="14">-H61-SUM(H63:H65)</f>
        <v>-25403865.970000006</v>
      </c>
      <c r="I66" s="250">
        <f t="shared" si="14"/>
        <v>24327705.940000013</v>
      </c>
      <c r="J66" s="250">
        <f t="shared" si="14"/>
        <v>-114630677.10000002</v>
      </c>
      <c r="K66" s="250">
        <f t="shared" si="14"/>
        <v>78731298.080000028</v>
      </c>
      <c r="L66" s="250">
        <f t="shared" si="14"/>
        <v>-242177142.19000003</v>
      </c>
      <c r="M66" s="250">
        <f t="shared" si="14"/>
        <v>5479532.1299999878</v>
      </c>
      <c r="N66" s="250">
        <f t="shared" si="14"/>
        <v>-7857371.6100000441</v>
      </c>
      <c r="O66" s="250">
        <f t="shared" si="14"/>
        <v>-20539193.280000027</v>
      </c>
      <c r="P66" s="250">
        <f t="shared" si="14"/>
        <v>-308152.57000000775</v>
      </c>
      <c r="Q66" s="250">
        <f t="shared" si="14"/>
        <v>14772994.490000024</v>
      </c>
      <c r="R66" s="250">
        <f t="shared" si="14"/>
        <v>57197539.62000002</v>
      </c>
      <c r="S66" s="295">
        <f>+SUM(G66:R66)</f>
        <v>-204517676.02000004</v>
      </c>
      <c r="T66" s="296">
        <f t="shared" si="4"/>
        <v>-4.4416913024215451E-2</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5">+CONCATENATE(G6,"p")</f>
        <v>2018-01p</v>
      </c>
      <c r="H101" s="69" t="str">
        <f t="shared" si="15"/>
        <v>2018-02p</v>
      </c>
      <c r="I101" s="69" t="str">
        <f t="shared" si="15"/>
        <v>2018-03p</v>
      </c>
      <c r="J101" s="69" t="str">
        <f t="shared" si="15"/>
        <v>2018-04p</v>
      </c>
      <c r="K101" s="69" t="str">
        <f t="shared" si="15"/>
        <v>2018-05p</v>
      </c>
      <c r="L101" s="69" t="str">
        <f t="shared" si="15"/>
        <v>2018-06p</v>
      </c>
      <c r="M101" s="69" t="str">
        <f t="shared" si="15"/>
        <v>2018-07p</v>
      </c>
      <c r="N101" s="69" t="str">
        <f t="shared" si="15"/>
        <v>2018-08p</v>
      </c>
      <c r="O101" s="69" t="str">
        <f t="shared" si="15"/>
        <v>2018-09p</v>
      </c>
      <c r="P101" s="69" t="str">
        <f t="shared" si="15"/>
        <v>2018-10p</v>
      </c>
      <c r="Q101" s="69" t="str">
        <f t="shared" si="15"/>
        <v>2018-11p</v>
      </c>
      <c r="R101" s="69" t="str">
        <f t="shared" si="15"/>
        <v>2018-12p</v>
      </c>
    </row>
    <row r="102" spans="1:21" ht="15.75" customHeight="1" thickBot="1">
      <c r="B102" s="522" t="str">
        <f>+Master!G252</f>
        <v>Planned Budget Execution</v>
      </c>
      <c r="C102" s="523"/>
      <c r="D102" s="523"/>
      <c r="E102" s="523"/>
      <c r="F102" s="523"/>
      <c r="G102" s="513">
        <v>2018</v>
      </c>
      <c r="H102" s="514"/>
      <c r="I102" s="514"/>
      <c r="J102" s="514"/>
      <c r="K102" s="514"/>
      <c r="L102" s="514"/>
      <c r="M102" s="514"/>
      <c r="N102" s="514"/>
      <c r="O102" s="514"/>
      <c r="P102" s="514"/>
      <c r="Q102" s="514"/>
      <c r="R102" s="515"/>
      <c r="S102" s="115" t="str">
        <f>+S7</f>
        <v>GDP</v>
      </c>
      <c r="T102" s="116">
        <f>+T7</f>
        <v>4604500000</v>
      </c>
    </row>
    <row r="103" spans="1:21" ht="15.75" customHeight="1">
      <c r="B103" s="524"/>
      <c r="C103" s="525"/>
      <c r="D103" s="525"/>
      <c r="E103" s="525"/>
      <c r="F103" s="526"/>
      <c r="G103" s="73" t="str">
        <f t="shared" ref="G103:R103" si="16">+G8</f>
        <v>January</v>
      </c>
      <c r="H103" s="73" t="str">
        <f t="shared" si="16"/>
        <v>February</v>
      </c>
      <c r="I103" s="73" t="str">
        <f t="shared" si="16"/>
        <v>March</v>
      </c>
      <c r="J103" s="73" t="str">
        <f t="shared" si="16"/>
        <v>April</v>
      </c>
      <c r="K103" s="73" t="str">
        <f t="shared" si="16"/>
        <v>May</v>
      </c>
      <c r="L103" s="73" t="str">
        <f t="shared" si="16"/>
        <v>June</v>
      </c>
      <c r="M103" s="73" t="str">
        <f t="shared" si="16"/>
        <v>July</v>
      </c>
      <c r="N103" s="73" t="str">
        <f t="shared" si="16"/>
        <v>August</v>
      </c>
      <c r="O103" s="73" t="str">
        <f t="shared" si="16"/>
        <v>September</v>
      </c>
      <c r="P103" s="73" t="str">
        <f t="shared" si="16"/>
        <v>October</v>
      </c>
      <c r="Q103" s="73" t="str">
        <f t="shared" si="16"/>
        <v>November</v>
      </c>
      <c r="R103" s="73" t="str">
        <f t="shared" si="16"/>
        <v>December</v>
      </c>
      <c r="S103" s="513" t="str">
        <f>+Master!G246</f>
        <v>Jan - Dec</v>
      </c>
      <c r="T103" s="515">
        <f>+T8</f>
        <v>0</v>
      </c>
    </row>
    <row r="104" spans="1:21" ht="13.5" thickBot="1">
      <c r="B104" s="527"/>
      <c r="C104" s="528"/>
      <c r="D104" s="528"/>
      <c r="E104" s="528"/>
      <c r="F104" s="529"/>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7">+CONCATENATE(A10,"p")</f>
        <v>7p</v>
      </c>
      <c r="B105" s="516" t="str">
        <f>+VLOOKUP(LEFT($A105,LEN(A105)-1)*1,Master!$D$27:$G$225,4,FALSE)</f>
        <v>Total Revenues</v>
      </c>
      <c r="C105" s="517"/>
      <c r="D105" s="517"/>
      <c r="E105" s="517"/>
      <c r="F105" s="517"/>
      <c r="G105" s="97">
        <f t="shared" ref="G105:R105" si="18">+G106+G114+SUM(G119:G123)</f>
        <v>81544844.829999998</v>
      </c>
      <c r="H105" s="97">
        <f t="shared" si="18"/>
        <v>107080108.15000001</v>
      </c>
      <c r="I105" s="97">
        <f t="shared" si="18"/>
        <v>138858355.53999999</v>
      </c>
      <c r="J105" s="97">
        <f t="shared" si="18"/>
        <v>156827966.73000002</v>
      </c>
      <c r="K105" s="97">
        <f t="shared" si="18"/>
        <v>138843088.16999999</v>
      </c>
      <c r="L105" s="97">
        <f t="shared" si="18"/>
        <v>140627820.80000001</v>
      </c>
      <c r="M105" s="97">
        <f t="shared" si="18"/>
        <v>157046601.92834741</v>
      </c>
      <c r="N105" s="97">
        <f t="shared" si="18"/>
        <v>163617557.5108614</v>
      </c>
      <c r="O105" s="97">
        <f t="shared" si="18"/>
        <v>188465142.08181426</v>
      </c>
      <c r="P105" s="97">
        <f t="shared" si="18"/>
        <v>150992049.40287438</v>
      </c>
      <c r="Q105" s="97">
        <f t="shared" si="18"/>
        <v>136862712.00099453</v>
      </c>
      <c r="R105" s="97">
        <f t="shared" si="18"/>
        <v>196236973.98932049</v>
      </c>
      <c r="S105" s="121">
        <f>+SUM(G105:R105)</f>
        <v>1757003221.1342125</v>
      </c>
      <c r="T105" s="122">
        <f>+S105/$T$7</f>
        <v>0.38158393335524216</v>
      </c>
    </row>
    <row r="106" spans="1:21">
      <c r="A106" s="137" t="str">
        <f t="shared" si="17"/>
        <v>711p</v>
      </c>
      <c r="B106" s="518" t="str">
        <f>+VLOOKUP(LEFT($A106,LEN(A106)-1)*1,Master!$D$27:$G$225,4,FALSE)</f>
        <v>Taxes</v>
      </c>
      <c r="C106" s="519"/>
      <c r="D106" s="519"/>
      <c r="E106" s="519"/>
      <c r="F106" s="519"/>
      <c r="G106" s="81">
        <f t="shared" ref="G106:R106" si="19">+SUM(G107:G113)</f>
        <v>60295851.510000005</v>
      </c>
      <c r="H106" s="81">
        <f t="shared" si="19"/>
        <v>64797597.330000006</v>
      </c>
      <c r="I106" s="81">
        <f t="shared" si="19"/>
        <v>89261850.609999985</v>
      </c>
      <c r="J106" s="81">
        <f t="shared" si="19"/>
        <v>97799793.080000013</v>
      </c>
      <c r="K106" s="81">
        <f t="shared" si="19"/>
        <v>90553351.069999993</v>
      </c>
      <c r="L106" s="81">
        <f t="shared" si="19"/>
        <v>87503254.430000007</v>
      </c>
      <c r="M106" s="81">
        <f t="shared" si="19"/>
        <v>99397799.482830197</v>
      </c>
      <c r="N106" s="81">
        <f t="shared" si="19"/>
        <v>110357770.3498607</v>
      </c>
      <c r="O106" s="81">
        <f t="shared" si="19"/>
        <v>102093047.15872496</v>
      </c>
      <c r="P106" s="81">
        <f t="shared" si="19"/>
        <v>95698512.829288453</v>
      </c>
      <c r="Q106" s="81">
        <f t="shared" si="19"/>
        <v>82424829.046484277</v>
      </c>
      <c r="R106" s="82">
        <f t="shared" si="19"/>
        <v>98213532.499999791</v>
      </c>
      <c r="S106" s="123">
        <f t="shared" ref="S106:S161" si="20">+SUM(G106:R106)</f>
        <v>1078397189.3971882</v>
      </c>
      <c r="T106" s="124">
        <f t="shared" ref="T106:T161" si="21">+S106/$T$7</f>
        <v>0.23420505796442354</v>
      </c>
      <c r="U106" s="302"/>
    </row>
    <row r="107" spans="1:21">
      <c r="A107" s="137" t="str">
        <f t="shared" si="17"/>
        <v>7111p</v>
      </c>
      <c r="B107" s="520" t="str">
        <f>+VLOOKUP(LEFT($A107,LEN(A107)-1)*1,Master!$D$27:$G$225,4,FALSE)</f>
        <v>Personal Income Tax</v>
      </c>
      <c r="C107" s="521"/>
      <c r="D107" s="521"/>
      <c r="E107" s="521"/>
      <c r="F107" s="521"/>
      <c r="G107" s="91">
        <f>+SUM(DataEx!ET220)</f>
        <v>3496624.83</v>
      </c>
      <c r="H107" s="91">
        <f>+SUM(DataEx!EU220)</f>
        <v>8897390.9499999993</v>
      </c>
      <c r="I107" s="91">
        <f>+SUM(DataEx!EV220)</f>
        <v>10001520.890000001</v>
      </c>
      <c r="J107" s="91">
        <f>+SUM(DataEx!EW220)</f>
        <v>9899613.5099999998</v>
      </c>
      <c r="K107" s="91">
        <f>+SUM(DataEx!EX220)</f>
        <v>10330673.77</v>
      </c>
      <c r="L107" s="91">
        <f>+SUM(DataEx!EY220)</f>
        <v>10475384.99</v>
      </c>
      <c r="M107" s="91">
        <f>+SUM(DataEx!EZ220)</f>
        <v>11459377.222866835</v>
      </c>
      <c r="N107" s="91">
        <f>+SUM(DataEx!FA220)</f>
        <v>11349599.062734554</v>
      </c>
      <c r="O107" s="91">
        <f>+SUM(DataEx!FB220)</f>
        <v>10410490.432834331</v>
      </c>
      <c r="P107" s="91">
        <f>+SUM(DataEx!FC220)</f>
        <v>11079108.171049241</v>
      </c>
      <c r="Q107" s="91">
        <f>+SUM(DataEx!FD220)</f>
        <v>8309878.0236359257</v>
      </c>
      <c r="R107" s="91">
        <f>+SUM(DataEx!FE220)</f>
        <v>15650000.315266687</v>
      </c>
      <c r="S107" s="125">
        <f t="shared" si="20"/>
        <v>121359662.16838756</v>
      </c>
      <c r="T107" s="126">
        <f t="shared" si="21"/>
        <v>2.6356751475380077E-2</v>
      </c>
    </row>
    <row r="108" spans="1:21">
      <c r="A108" s="137" t="str">
        <f t="shared" si="17"/>
        <v>7112p</v>
      </c>
      <c r="B108" s="520" t="str">
        <f>+VLOOKUP(LEFT($A108,LEN(A108)-1)*1,Master!$D$27:$G$225,4,FALSE)</f>
        <v>Corporate Income Tax</v>
      </c>
      <c r="C108" s="521"/>
      <c r="D108" s="521"/>
      <c r="E108" s="521"/>
      <c r="F108" s="521"/>
      <c r="G108" s="91">
        <f>+SUM(DataEx!ET221)</f>
        <v>475602.8</v>
      </c>
      <c r="H108" s="91">
        <f>+SUM(DataEx!EU221)</f>
        <v>1641570.62</v>
      </c>
      <c r="I108" s="91">
        <f>+SUM(DataEx!EV221)</f>
        <v>22262597.649999999</v>
      </c>
      <c r="J108" s="91">
        <f>+SUM(DataEx!EW221)</f>
        <v>18095823.48</v>
      </c>
      <c r="K108" s="91">
        <f>+SUM(DataEx!EX221)</f>
        <v>3730435.57</v>
      </c>
      <c r="L108" s="91">
        <f>+SUM(DataEx!EY221)</f>
        <v>3402383.37</v>
      </c>
      <c r="M108" s="91">
        <f>+SUM(DataEx!EZ221)</f>
        <v>2907159.2955213021</v>
      </c>
      <c r="N108" s="91">
        <f>+SUM(DataEx!FA221)</f>
        <v>3013650.2072513374</v>
      </c>
      <c r="O108" s="91">
        <f>+SUM(DataEx!FB221)</f>
        <v>1324416.4348228676</v>
      </c>
      <c r="P108" s="91">
        <f>+SUM(DataEx!FC221)</f>
        <v>2025728.058812635</v>
      </c>
      <c r="Q108" s="91">
        <f>+SUM(DataEx!FD221)</f>
        <v>801101.06022479141</v>
      </c>
      <c r="R108" s="91">
        <f>+SUM(DataEx!FE221)</f>
        <v>1997896.823773731</v>
      </c>
      <c r="S108" s="125">
        <f t="shared" si="20"/>
        <v>61678365.370406665</v>
      </c>
      <c r="T108" s="126">
        <f t="shared" si="21"/>
        <v>1.3395236262440366E-2</v>
      </c>
    </row>
    <row r="109" spans="1:21">
      <c r="A109" s="137" t="str">
        <f t="shared" si="17"/>
        <v>7113p</v>
      </c>
      <c r="B109" s="520" t="str">
        <f>+VLOOKUP(LEFT($A109,LEN(A109)-1)*1,Master!$D$27:$G$225,4,FALSE)</f>
        <v xml:space="preserve">Taxes on Sales of Property </v>
      </c>
      <c r="C109" s="521"/>
      <c r="D109" s="521"/>
      <c r="E109" s="521"/>
      <c r="F109" s="521"/>
      <c r="G109" s="91">
        <f>+SUM(DataEx!ET222)</f>
        <v>93380.49</v>
      </c>
      <c r="H109" s="91">
        <f>+SUM(DataEx!EU222)</f>
        <v>116565.53</v>
      </c>
      <c r="I109" s="91">
        <f>+SUM(DataEx!EV222)</f>
        <v>203411.31</v>
      </c>
      <c r="J109" s="91">
        <f>+SUM(DataEx!EW222)</f>
        <v>117398.62</v>
      </c>
      <c r="K109" s="91">
        <f>+SUM(DataEx!EX222)</f>
        <v>143886.48000000001</v>
      </c>
      <c r="L109" s="91">
        <f>+SUM(DataEx!EY222)</f>
        <v>122124.66</v>
      </c>
      <c r="M109" s="91">
        <f>+SUM(DataEx!EZ222)</f>
        <v>165237.90094273287</v>
      </c>
      <c r="N109" s="91">
        <f>+SUM(DataEx!FA222)</f>
        <v>179232.92735336185</v>
      </c>
      <c r="O109" s="91">
        <f>+SUM(DataEx!FB222)</f>
        <v>136199.31001440389</v>
      </c>
      <c r="P109" s="91">
        <f>+SUM(DataEx!FC222)</f>
        <v>229977.20409803133</v>
      </c>
      <c r="Q109" s="91">
        <f>+SUM(DataEx!FD222)</f>
        <v>194711.60663450463</v>
      </c>
      <c r="R109" s="91">
        <f>+SUM(DataEx!FE222)</f>
        <v>152772.0914955248</v>
      </c>
      <c r="S109" s="125">
        <f t="shared" si="20"/>
        <v>1854898.1305385595</v>
      </c>
      <c r="T109" s="126">
        <f t="shared" si="21"/>
        <v>4.028446368853425E-4</v>
      </c>
    </row>
    <row r="110" spans="1:21">
      <c r="A110" s="137" t="str">
        <f t="shared" si="17"/>
        <v>7114p</v>
      </c>
      <c r="B110" s="520" t="str">
        <f>+VLOOKUP(LEFT($A110,LEN(A110)-1)*1,Master!$D$27:$G$225,4,FALSE)</f>
        <v>Value Added Tax</v>
      </c>
      <c r="C110" s="521"/>
      <c r="D110" s="521"/>
      <c r="E110" s="521"/>
      <c r="F110" s="521"/>
      <c r="G110" s="91">
        <f>+SUM(DataEx!ET223)</f>
        <v>40926868.810000002</v>
      </c>
      <c r="H110" s="91">
        <f>+SUM(DataEx!EU223)</f>
        <v>38270122.18</v>
      </c>
      <c r="I110" s="91">
        <f>+SUM(DataEx!EV223)</f>
        <v>40510183.409999996</v>
      </c>
      <c r="J110" s="91">
        <f>+SUM(DataEx!EW223)</f>
        <v>50343037.649999999</v>
      </c>
      <c r="K110" s="91">
        <f>+SUM(DataEx!EX223)</f>
        <v>53847636.579999998</v>
      </c>
      <c r="L110" s="91">
        <f>+SUM(DataEx!EY223)</f>
        <v>52130099.289999999</v>
      </c>
      <c r="M110" s="91">
        <f>+SUM(DataEx!EZ223)</f>
        <v>58718115.561732136</v>
      </c>
      <c r="N110" s="91">
        <f>+SUM(DataEx!FA223)</f>
        <v>64446747.698135167</v>
      </c>
      <c r="O110" s="91">
        <f>+SUM(DataEx!FB223)</f>
        <v>60581956.959091514</v>
      </c>
      <c r="P110" s="91">
        <f>+SUM(DataEx!FC223)</f>
        <v>56752286.283165328</v>
      </c>
      <c r="Q110" s="91">
        <f>+SUM(DataEx!FD223)</f>
        <v>50951819.125281952</v>
      </c>
      <c r="R110" s="91">
        <f>+SUM(DataEx!FE223)</f>
        <v>56912908.473788776</v>
      </c>
      <c r="S110" s="125">
        <f t="shared" si="20"/>
        <v>624391782.02119482</v>
      </c>
      <c r="T110" s="126">
        <f t="shared" si="21"/>
        <v>0.13560468715847429</v>
      </c>
    </row>
    <row r="111" spans="1:21">
      <c r="A111" s="137" t="str">
        <f t="shared" si="17"/>
        <v>7115p</v>
      </c>
      <c r="B111" s="520" t="str">
        <f>+VLOOKUP(LEFT($A111,LEN(A111)-1)*1,Master!$D$27:$G$225,4,FALSE)</f>
        <v>Excises</v>
      </c>
      <c r="C111" s="521"/>
      <c r="D111" s="521"/>
      <c r="E111" s="521"/>
      <c r="F111" s="521"/>
      <c r="G111" s="91">
        <f>+SUM(DataEx!ET224)</f>
        <v>13370061.67</v>
      </c>
      <c r="H111" s="91">
        <f>+SUM(DataEx!EU224)</f>
        <v>13585674.48</v>
      </c>
      <c r="I111" s="91">
        <f>+SUM(DataEx!EV224)</f>
        <v>13376493.630000001</v>
      </c>
      <c r="J111" s="91">
        <f>+SUM(DataEx!EW224)</f>
        <v>16425170.310000001</v>
      </c>
      <c r="K111" s="91">
        <f>+SUM(DataEx!EX224)</f>
        <v>19160303.329999998</v>
      </c>
      <c r="L111" s="91">
        <f>+SUM(DataEx!EY224)</f>
        <v>18124078.879999999</v>
      </c>
      <c r="M111" s="91">
        <f>+SUM(DataEx!EZ224)</f>
        <v>22564675.182721738</v>
      </c>
      <c r="N111" s="91">
        <f>+SUM(DataEx!FA224)</f>
        <v>27485729.223607898</v>
      </c>
      <c r="O111" s="91">
        <f>+SUM(DataEx!FB224)</f>
        <v>26516012.978469536</v>
      </c>
      <c r="P111" s="91">
        <f>+SUM(DataEx!FC224)</f>
        <v>22441791.757639553</v>
      </c>
      <c r="Q111" s="91">
        <f>+SUM(DataEx!FD224)</f>
        <v>19412572.915558279</v>
      </c>
      <c r="R111" s="91">
        <f>+SUM(DataEx!FE224)</f>
        <v>20235266.586429998</v>
      </c>
      <c r="S111" s="125">
        <f t="shared" si="20"/>
        <v>232697830.94442701</v>
      </c>
      <c r="T111" s="126">
        <f t="shared" si="21"/>
        <v>5.0537046572793357E-2</v>
      </c>
    </row>
    <row r="112" spans="1:21">
      <c r="A112" s="137" t="str">
        <f t="shared" si="17"/>
        <v>7116p</v>
      </c>
      <c r="B112" s="520" t="str">
        <f>+VLOOKUP(LEFT($A112,LEN(A112)-1)*1,Master!$D$27:$G$225,4,FALSE)</f>
        <v>Tax on International Trade and Transactions</v>
      </c>
      <c r="C112" s="521"/>
      <c r="D112" s="521"/>
      <c r="E112" s="521"/>
      <c r="F112" s="521"/>
      <c r="G112" s="91">
        <f>+SUM(DataEx!ET225)</f>
        <v>1218936.71</v>
      </c>
      <c r="H112" s="91">
        <f>+SUM(DataEx!EU225)</f>
        <v>1678360</v>
      </c>
      <c r="I112" s="91">
        <f>+SUM(DataEx!EV225)</f>
        <v>2228428.98</v>
      </c>
      <c r="J112" s="91">
        <f>+SUM(DataEx!EW225)</f>
        <v>2192466.4500000002</v>
      </c>
      <c r="K112" s="91">
        <f>+SUM(DataEx!EX225)</f>
        <v>2597651.13</v>
      </c>
      <c r="L112" s="91">
        <f>+SUM(DataEx!EY225)</f>
        <v>2330703.23</v>
      </c>
      <c r="M112" s="91">
        <f>+SUM(DataEx!EZ225)</f>
        <v>2655462.9671497694</v>
      </c>
      <c r="N112" s="91">
        <f>+SUM(DataEx!FA225)</f>
        <v>3013417.3907755367</v>
      </c>
      <c r="O112" s="91">
        <f>+SUM(DataEx!FB225)</f>
        <v>2264822.404288616</v>
      </c>
      <c r="P112" s="91">
        <f>+SUM(DataEx!FC225)</f>
        <v>2282422.1778777274</v>
      </c>
      <c r="Q112" s="91">
        <f>+SUM(DataEx!FD225)</f>
        <v>1990595.3450587576</v>
      </c>
      <c r="R112" s="91">
        <f>+SUM(DataEx!FE225)</f>
        <v>2406738.0925977062</v>
      </c>
      <c r="S112" s="125">
        <f t="shared" si="20"/>
        <v>26860004.877748117</v>
      </c>
      <c r="T112" s="126">
        <f t="shared" si="21"/>
        <v>5.8334248838632025E-3</v>
      </c>
    </row>
    <row r="113" spans="1:20">
      <c r="A113" s="137" t="str">
        <f t="shared" si="17"/>
        <v>7118p</v>
      </c>
      <c r="B113" s="520" t="str">
        <f>+VLOOKUP(LEFT($A113,LEN(A113)-1)*1,Master!$D$27:$G$225,4,FALSE)</f>
        <v>Other Republic Taxes</v>
      </c>
      <c r="C113" s="521"/>
      <c r="D113" s="521"/>
      <c r="E113" s="521"/>
      <c r="F113" s="521"/>
      <c r="G113" s="91">
        <f>+SUM(DataEx!ET227)</f>
        <v>714376.2</v>
      </c>
      <c r="H113" s="91">
        <f>+SUM(DataEx!EU227)</f>
        <v>607913.56999999995</v>
      </c>
      <c r="I113" s="91">
        <f>+SUM(DataEx!EV227)</f>
        <v>679214.74</v>
      </c>
      <c r="J113" s="91">
        <f>+SUM(DataEx!EW227)</f>
        <v>726283.06</v>
      </c>
      <c r="K113" s="91">
        <f>+SUM(DataEx!EX227)</f>
        <v>742764.21</v>
      </c>
      <c r="L113" s="91">
        <f>+SUM(DataEx!EY227)</f>
        <v>918480.01</v>
      </c>
      <c r="M113" s="91">
        <f>+SUM(DataEx!EZ227)</f>
        <v>927771.35189568857</v>
      </c>
      <c r="N113" s="91">
        <f>+SUM(DataEx!FA227)</f>
        <v>869393.84000284644</v>
      </c>
      <c r="O113" s="91">
        <f>+SUM(DataEx!FB227)</f>
        <v>859148.63920368766</v>
      </c>
      <c r="P113" s="91">
        <f>+SUM(DataEx!FC227)</f>
        <v>887199.17664592748</v>
      </c>
      <c r="Q113" s="91">
        <f>+SUM(DataEx!FD227)</f>
        <v>764150.97009006375</v>
      </c>
      <c r="R113" s="91">
        <f>+SUM(DataEx!FE227)</f>
        <v>857950.11664736422</v>
      </c>
      <c r="S113" s="125">
        <f t="shared" si="20"/>
        <v>9554645.8844855782</v>
      </c>
      <c r="T113" s="126">
        <f t="shared" si="21"/>
        <v>2.0750669745869428E-3</v>
      </c>
    </row>
    <row r="114" spans="1:20">
      <c r="A114" s="137" t="str">
        <f t="shared" si="17"/>
        <v>712p</v>
      </c>
      <c r="B114" s="532" t="str">
        <f>+VLOOKUP(LEFT($A114,LEN(A114)-1)*1,Master!$D$27:$G$225,4,FALSE)</f>
        <v>Contributions</v>
      </c>
      <c r="C114" s="533"/>
      <c r="D114" s="533"/>
      <c r="E114" s="533"/>
      <c r="F114" s="533"/>
      <c r="G114" s="83">
        <f>+SUM(G115:G118)</f>
        <v>14572676.99</v>
      </c>
      <c r="H114" s="83">
        <f t="shared" ref="H114:R114" si="22">+SUM(H115:H118)</f>
        <v>36938118.07</v>
      </c>
      <c r="I114" s="83">
        <f t="shared" si="22"/>
        <v>43053255.970000006</v>
      </c>
      <c r="J114" s="83">
        <f t="shared" si="22"/>
        <v>41029948.000000007</v>
      </c>
      <c r="K114" s="83">
        <f t="shared" si="22"/>
        <v>40388291.549999997</v>
      </c>
      <c r="L114" s="83">
        <f t="shared" si="22"/>
        <v>42077356.240000002</v>
      </c>
      <c r="M114" s="83">
        <f t="shared" si="22"/>
        <v>46362054.926801726</v>
      </c>
      <c r="N114" s="83">
        <f t="shared" si="22"/>
        <v>45724084.253699668</v>
      </c>
      <c r="O114" s="83">
        <f t="shared" si="22"/>
        <v>41947258.969554022</v>
      </c>
      <c r="P114" s="83">
        <f t="shared" si="22"/>
        <v>44433442.802094914</v>
      </c>
      <c r="Q114" s="83">
        <f t="shared" si="22"/>
        <v>45788790.684398532</v>
      </c>
      <c r="R114" s="84">
        <f t="shared" si="22"/>
        <v>79938550.463845864</v>
      </c>
      <c r="S114" s="127">
        <f t="shared" si="20"/>
        <v>522253828.92039472</v>
      </c>
      <c r="T114" s="128">
        <f t="shared" si="21"/>
        <v>0.11342248429153974</v>
      </c>
    </row>
    <row r="115" spans="1:20">
      <c r="A115" s="137" t="str">
        <f t="shared" si="17"/>
        <v>7121p</v>
      </c>
      <c r="B115" s="520" t="str">
        <f>+VLOOKUP(LEFT($A115,LEN(A115)-1)*1,Master!$D$27:$G$225,4,FALSE)</f>
        <v>Contributions for Pension and Disability Insurance</v>
      </c>
      <c r="C115" s="521"/>
      <c r="D115" s="521"/>
      <c r="E115" s="521"/>
      <c r="F115" s="521"/>
      <c r="G115" s="91">
        <f>+SUM(DataEx!ET229)</f>
        <v>8994145.9900000002</v>
      </c>
      <c r="H115" s="91">
        <f>+SUM(DataEx!EU229)</f>
        <v>22424749.280000001</v>
      </c>
      <c r="I115" s="91">
        <f>+SUM(DataEx!EV229)</f>
        <v>26103027.100000001</v>
      </c>
      <c r="J115" s="91">
        <f>+SUM(DataEx!EW229)</f>
        <v>24891690.100000001</v>
      </c>
      <c r="K115" s="91">
        <f>+SUM(DataEx!EX229)</f>
        <v>24475000.460000001</v>
      </c>
      <c r="L115" s="91">
        <f>+SUM(DataEx!EY229)</f>
        <v>25149415.170000002</v>
      </c>
      <c r="M115" s="91">
        <f>+SUM(DataEx!EZ229)</f>
        <v>27214533.213990007</v>
      </c>
      <c r="N115" s="91">
        <f>+SUM(DataEx!FA229)</f>
        <v>26766339.061796233</v>
      </c>
      <c r="O115" s="91">
        <f>+SUM(DataEx!FB229)</f>
        <v>24221524.281348474</v>
      </c>
      <c r="P115" s="91">
        <f>+SUM(DataEx!FC229)</f>
        <v>26183242.710226167</v>
      </c>
      <c r="Q115" s="91">
        <f>+SUM(DataEx!FD229)</f>
        <v>29430359.803999923</v>
      </c>
      <c r="R115" s="91">
        <f>+SUM(DataEx!FE229)</f>
        <v>48642087.791189887</v>
      </c>
      <c r="S115" s="125">
        <f t="shared" si="20"/>
        <v>314496114.9625507</v>
      </c>
      <c r="T115" s="126">
        <f t="shared" si="21"/>
        <v>6.8301903564458838E-2</v>
      </c>
    </row>
    <row r="116" spans="1:20">
      <c r="A116" s="137" t="str">
        <f t="shared" si="17"/>
        <v>7122p</v>
      </c>
      <c r="B116" s="520" t="str">
        <f>+VLOOKUP(LEFT($A116,LEN(A116)-1)*1,Master!$D$27:$G$225,4,FALSE)</f>
        <v>Contributions for Health Insurance</v>
      </c>
      <c r="C116" s="521"/>
      <c r="D116" s="521"/>
      <c r="E116" s="521"/>
      <c r="F116" s="521"/>
      <c r="G116" s="91">
        <f>+SUM(DataEx!ET230)</f>
        <v>4907250.76</v>
      </c>
      <c r="H116" s="91">
        <f>+SUM(DataEx!EU230)</f>
        <v>12702016.77</v>
      </c>
      <c r="I116" s="91">
        <f>+SUM(DataEx!EV230)</f>
        <v>14741947.74</v>
      </c>
      <c r="J116" s="91">
        <f>+SUM(DataEx!EW230)</f>
        <v>14077229.140000001</v>
      </c>
      <c r="K116" s="91">
        <f>+SUM(DataEx!EX230)</f>
        <v>13944751.890000001</v>
      </c>
      <c r="L116" s="91">
        <f>+SUM(DataEx!EY230)</f>
        <v>14898396.42</v>
      </c>
      <c r="M116" s="91">
        <f>+SUM(DataEx!EZ230)</f>
        <v>16351036.212440157</v>
      </c>
      <c r="N116" s="91">
        <f>+SUM(DataEx!FA230)</f>
        <v>16180831.542594498</v>
      </c>
      <c r="O116" s="91">
        <f>+SUM(DataEx!FB230)</f>
        <v>14961626.025683265</v>
      </c>
      <c r="P116" s="91">
        <f>+SUM(DataEx!FC230)</f>
        <v>15948125.340694834</v>
      </c>
      <c r="Q116" s="91">
        <f>+SUM(DataEx!FD230)</f>
        <v>14572835.35145361</v>
      </c>
      <c r="R116" s="91">
        <f>+SUM(DataEx!FE230)</f>
        <v>27610027.253725816</v>
      </c>
      <c r="S116" s="125">
        <f t="shared" si="20"/>
        <v>180896074.44659218</v>
      </c>
      <c r="T116" s="126">
        <f t="shared" si="21"/>
        <v>3.9286800835398455E-2</v>
      </c>
    </row>
    <row r="117" spans="1:20">
      <c r="A117" s="137" t="str">
        <f t="shared" si="17"/>
        <v>7123p</v>
      </c>
      <c r="B117" s="520" t="str">
        <f>+VLOOKUP(LEFT($A117,LEN(A117)-1)*1,Master!$D$27:$G$225,4,FALSE)</f>
        <v>Contributions for  Unemployment Insurance</v>
      </c>
      <c r="C117" s="521"/>
      <c r="D117" s="521"/>
      <c r="E117" s="521"/>
      <c r="F117" s="521"/>
      <c r="G117" s="91">
        <f>+SUM(DataEx!ET231)</f>
        <v>365962.97</v>
      </c>
      <c r="H117" s="91">
        <f>+SUM(DataEx!EU231)</f>
        <v>960588.74</v>
      </c>
      <c r="I117" s="91">
        <f>+SUM(DataEx!EV231)</f>
        <v>1116426.95</v>
      </c>
      <c r="J117" s="91">
        <f>+SUM(DataEx!EW231)</f>
        <v>1036934.31</v>
      </c>
      <c r="K117" s="91">
        <f>+SUM(DataEx!EX231)</f>
        <v>1027117.44</v>
      </c>
      <c r="L117" s="91">
        <f>+SUM(DataEx!EY231)</f>
        <v>1092483.07</v>
      </c>
      <c r="M117" s="91">
        <f>+SUM(DataEx!EZ231)</f>
        <v>1576115.9476078246</v>
      </c>
      <c r="N117" s="91">
        <f>+SUM(DataEx!FA231)</f>
        <v>1557858.7518803985</v>
      </c>
      <c r="O117" s="91">
        <f>+SUM(DataEx!FB231)</f>
        <v>1653902.3276207412</v>
      </c>
      <c r="P117" s="91">
        <f>+SUM(DataEx!FC231)</f>
        <v>1132729.8160718586</v>
      </c>
      <c r="Q117" s="91">
        <f>+SUM(DataEx!FD231)</f>
        <v>1164089.0611646532</v>
      </c>
      <c r="R117" s="91">
        <f>+SUM(DataEx!FE231)</f>
        <v>1464942.2389943595</v>
      </c>
      <c r="S117" s="125">
        <f t="shared" si="20"/>
        <v>14149151.623339836</v>
      </c>
      <c r="T117" s="126">
        <f t="shared" si="21"/>
        <v>3.0728964324768892E-3</v>
      </c>
    </row>
    <row r="118" spans="1:20">
      <c r="A118" s="137" t="str">
        <f t="shared" si="17"/>
        <v>7124p</v>
      </c>
      <c r="B118" s="520" t="str">
        <f>+VLOOKUP(LEFT($A118,LEN(A118)-1)*1,Master!$D$27:$G$225,4,FALSE)</f>
        <v>Other contributions</v>
      </c>
      <c r="C118" s="521"/>
      <c r="D118" s="521"/>
      <c r="E118" s="521"/>
      <c r="F118" s="521"/>
      <c r="G118" s="91">
        <f>+SUM(DataEx!ET232)</f>
        <v>305317.27</v>
      </c>
      <c r="H118" s="91">
        <f>+SUM(DataEx!EU232)</f>
        <v>850763.28</v>
      </c>
      <c r="I118" s="91">
        <f>+SUM(DataEx!EV232)</f>
        <v>1091854.18</v>
      </c>
      <c r="J118" s="91">
        <f>+SUM(DataEx!EW232)</f>
        <v>1024094.45</v>
      </c>
      <c r="K118" s="91">
        <f>+SUM(DataEx!EX232)</f>
        <v>941421.76</v>
      </c>
      <c r="L118" s="91">
        <f>+SUM(DataEx!EY232)</f>
        <v>937061.58</v>
      </c>
      <c r="M118" s="91">
        <f>+SUM(DataEx!EZ232)</f>
        <v>1220369.5527637345</v>
      </c>
      <c r="N118" s="91">
        <f>+SUM(DataEx!FA232)</f>
        <v>1219054.8974285366</v>
      </c>
      <c r="O118" s="91">
        <f>+SUM(DataEx!FB232)</f>
        <v>1110206.3349015415</v>
      </c>
      <c r="P118" s="91">
        <f>+SUM(DataEx!FC232)</f>
        <v>1169344.9351020544</v>
      </c>
      <c r="Q118" s="91">
        <f>+SUM(DataEx!FD232)</f>
        <v>621506.46778034756</v>
      </c>
      <c r="R118" s="91">
        <f>+SUM(DataEx!FE232)</f>
        <v>2221493.1799357985</v>
      </c>
      <c r="S118" s="125">
        <f t="shared" si="20"/>
        <v>12712487.887912013</v>
      </c>
      <c r="T118" s="126">
        <f t="shared" si="21"/>
        <v>2.7608834592055625E-3</v>
      </c>
    </row>
    <row r="119" spans="1:20">
      <c r="A119" s="137" t="str">
        <f t="shared" si="17"/>
        <v>713p</v>
      </c>
      <c r="B119" s="530" t="str">
        <f>+VLOOKUP(LEFT($A119,LEN(A119)-1)*1,Master!$D$27:$G$225,4,FALSE)</f>
        <v>Duties</v>
      </c>
      <c r="C119" s="531"/>
      <c r="D119" s="531"/>
      <c r="E119" s="531"/>
      <c r="F119" s="531"/>
      <c r="G119" s="85">
        <f>+SUM(DataEx!ET233)</f>
        <v>785627.23999999987</v>
      </c>
      <c r="H119" s="85">
        <f>+SUM(DataEx!EU233)</f>
        <v>993423.94</v>
      </c>
      <c r="I119" s="85">
        <f>+SUM(DataEx!EV233)</f>
        <v>1089343.29</v>
      </c>
      <c r="J119" s="85">
        <f>+SUM(DataEx!EW233)</f>
        <v>1198538.77</v>
      </c>
      <c r="K119" s="85">
        <f>+SUM(DataEx!EX233)</f>
        <v>1382138.7799999998</v>
      </c>
      <c r="L119" s="85">
        <f>+SUM(DataEx!EY233)</f>
        <v>1539773.02</v>
      </c>
      <c r="M119" s="85">
        <f>+SUM(DataEx!EZ233)</f>
        <v>1993333.2050530105</v>
      </c>
      <c r="N119" s="85">
        <f>+SUM(DataEx!FA233)</f>
        <v>2094009.8411112905</v>
      </c>
      <c r="O119" s="85">
        <f>+SUM(DataEx!FB233)</f>
        <v>1758705.3100069393</v>
      </c>
      <c r="P119" s="85">
        <f>+SUM(DataEx!FC233)</f>
        <v>1756312.8353634721</v>
      </c>
      <c r="Q119" s="85">
        <f>+SUM(DataEx!FD233)</f>
        <v>1538063.0039378535</v>
      </c>
      <c r="R119" s="85">
        <f>+SUM(DataEx!FE233)</f>
        <v>1571199.152751297</v>
      </c>
      <c r="S119" s="127">
        <f t="shared" si="20"/>
        <v>17700468.388223864</v>
      </c>
      <c r="T119" s="128">
        <f t="shared" si="21"/>
        <v>3.8441673120260321E-3</v>
      </c>
    </row>
    <row r="120" spans="1:20">
      <c r="A120" s="137" t="str">
        <f t="shared" si="17"/>
        <v>714p</v>
      </c>
      <c r="B120" s="530" t="str">
        <f>+VLOOKUP(LEFT($A120,LEN(A120)-1)*1,Master!$D$27:$G$225,4,FALSE)</f>
        <v>Fees</v>
      </c>
      <c r="C120" s="531"/>
      <c r="D120" s="531"/>
      <c r="E120" s="531"/>
      <c r="F120" s="531"/>
      <c r="G120" s="85">
        <f>+SUM(DataEx!ET238)</f>
        <v>1774503.5699999998</v>
      </c>
      <c r="H120" s="85">
        <f>+SUM(DataEx!EU238)</f>
        <v>1885893.46</v>
      </c>
      <c r="I120" s="85">
        <f>+SUM(DataEx!EV238)</f>
        <v>2001213.06</v>
      </c>
      <c r="J120" s="85">
        <f>+SUM(DataEx!EW238)</f>
        <v>2389766.7799999998</v>
      </c>
      <c r="K120" s="85">
        <f>+SUM(DataEx!EX238)</f>
        <v>1530724.52</v>
      </c>
      <c r="L120" s="85">
        <f>+SUM(DataEx!EY238)</f>
        <v>2860047.35</v>
      </c>
      <c r="M120" s="85">
        <f>+SUM(DataEx!EZ238)</f>
        <v>2768982.89609381</v>
      </c>
      <c r="N120" s="85">
        <f>+SUM(DataEx!FA238)</f>
        <v>1878964.846878767</v>
      </c>
      <c r="O120" s="85">
        <f>+SUM(DataEx!FB238)</f>
        <v>2453431.0919642458</v>
      </c>
      <c r="P120" s="85">
        <f>+SUM(DataEx!FC238)</f>
        <v>3062621.0292725526</v>
      </c>
      <c r="Q120" s="85">
        <f>+SUM(DataEx!FD238)</f>
        <v>2157522.0205821833</v>
      </c>
      <c r="R120" s="85">
        <f>+SUM(DataEx!FE238)</f>
        <v>3364455.4723437326</v>
      </c>
      <c r="S120" s="127">
        <f t="shared" si="20"/>
        <v>28128126.097135291</v>
      </c>
      <c r="T120" s="128">
        <f t="shared" si="21"/>
        <v>6.108833987867367E-3</v>
      </c>
    </row>
    <row r="121" spans="1:20">
      <c r="A121" s="137" t="str">
        <f t="shared" si="17"/>
        <v>715p</v>
      </c>
      <c r="B121" s="530" t="str">
        <f>+VLOOKUP(LEFT($A121,LEN(A121)-1)*1,Master!$D$27:$G$225,4,FALSE)</f>
        <v>Other revenues</v>
      </c>
      <c r="C121" s="531"/>
      <c r="D121" s="531"/>
      <c r="E121" s="531"/>
      <c r="F121" s="531"/>
      <c r="G121" s="85">
        <f>+SUM(DataEx!ET245)</f>
        <v>2425520.8099999996</v>
      </c>
      <c r="H121" s="85">
        <f>+SUM(DataEx!EU245)</f>
        <v>1609741.96</v>
      </c>
      <c r="I121" s="85">
        <f>+SUM(DataEx!EV245)</f>
        <v>2046839.3099999998</v>
      </c>
      <c r="J121" s="85">
        <f>+SUM(DataEx!EW245)</f>
        <v>5482431.4299999997</v>
      </c>
      <c r="K121" s="85">
        <f>+SUM(DataEx!EX245)</f>
        <v>2151437.83</v>
      </c>
      <c r="L121" s="85">
        <f>+SUM(DataEx!EY245)</f>
        <v>2740294.16</v>
      </c>
      <c r="M121" s="85">
        <f>+SUM(DataEx!EZ245)</f>
        <v>3610099.6149461018</v>
      </c>
      <c r="N121" s="85">
        <f>+SUM(DataEx!FA245)</f>
        <v>2856432.7673175023</v>
      </c>
      <c r="O121" s="85">
        <f>+SUM(DataEx!FB245)</f>
        <v>38693622.019299239</v>
      </c>
      <c r="P121" s="85">
        <f>+SUM(DataEx!FC245)</f>
        <v>3080614.3453884441</v>
      </c>
      <c r="Q121" s="85">
        <f>+SUM(DataEx!FD245)</f>
        <v>2054798.3756645597</v>
      </c>
      <c r="R121" s="85">
        <f>+SUM(DataEx!FE245)</f>
        <v>4981072.0471647922</v>
      </c>
      <c r="S121" s="127">
        <f t="shared" si="20"/>
        <v>71732904.669780642</v>
      </c>
      <c r="T121" s="128">
        <f t="shared" si="21"/>
        <v>1.5578869512385849E-2</v>
      </c>
    </row>
    <row r="122" spans="1:20">
      <c r="A122" s="137" t="str">
        <f t="shared" si="17"/>
        <v>73p</v>
      </c>
      <c r="B122" s="530" t="str">
        <f>+VLOOKUP(LEFT($A122,LEN(A122)-1)*1,Master!$D$27:$G$225,4,FALSE)</f>
        <v>Receipts from Repayment of Loans and Funds Carried over from Previous Year</v>
      </c>
      <c r="C122" s="531"/>
      <c r="D122" s="531"/>
      <c r="E122" s="531"/>
      <c r="F122" s="531"/>
      <c r="G122" s="85">
        <f>+SUM(DataEx!ET253)</f>
        <v>172043.05</v>
      </c>
      <c r="H122" s="85">
        <f>+SUM(DataEx!EU253)</f>
        <v>78777.210000000006</v>
      </c>
      <c r="I122" s="85">
        <f>+SUM(DataEx!EV253)</f>
        <v>195694.06</v>
      </c>
      <c r="J122" s="85">
        <f>+SUM(DataEx!EW253)</f>
        <v>433978.03</v>
      </c>
      <c r="K122" s="85">
        <f>+SUM(DataEx!EX253)</f>
        <v>1090667.1299999999</v>
      </c>
      <c r="L122" s="85">
        <f>+SUM(DataEx!EY253)</f>
        <v>2374577.77</v>
      </c>
      <c r="M122" s="85">
        <f>+SUM(DataEx!EZ253)</f>
        <v>478781.26200871647</v>
      </c>
      <c r="N122" s="85">
        <f>+SUM(DataEx!FA253)</f>
        <v>135623.91601735391</v>
      </c>
      <c r="O122" s="85">
        <f>+SUM(DataEx!FB253)</f>
        <v>165878.65208433714</v>
      </c>
      <c r="P122" s="85">
        <f>+SUM(DataEx!FC253)</f>
        <v>490320.35892417241</v>
      </c>
      <c r="Q122" s="85">
        <f>+SUM(DataEx!FD253)</f>
        <v>785775.49666312477</v>
      </c>
      <c r="R122" s="85">
        <f>+SUM(DataEx!FE253)</f>
        <v>860197.30493980495</v>
      </c>
      <c r="S122" s="127">
        <f t="shared" si="20"/>
        <v>7262314.2406375092</v>
      </c>
      <c r="T122" s="128">
        <f t="shared" si="21"/>
        <v>1.5772210317379757E-3</v>
      </c>
    </row>
    <row r="123" spans="1:20" ht="13.5" thickBot="1">
      <c r="A123" s="137" t="str">
        <f t="shared" si="17"/>
        <v>74p</v>
      </c>
      <c r="B123" s="534" t="str">
        <f>+VLOOKUP(LEFT($A123,LEN(A123)-1)*1,Master!$D$27:$G$225,4,FALSE)</f>
        <v>Grants and Transfers</v>
      </c>
      <c r="C123" s="535"/>
      <c r="D123" s="535"/>
      <c r="E123" s="535"/>
      <c r="F123" s="535"/>
      <c r="G123" s="85">
        <f>+SUM(DataEx!ET256)</f>
        <v>1518621.66</v>
      </c>
      <c r="H123" s="85">
        <f>+SUM(DataEx!EU256)</f>
        <v>776556.18</v>
      </c>
      <c r="I123" s="85">
        <f>+SUM(DataEx!EV256)</f>
        <v>1210159.24</v>
      </c>
      <c r="J123" s="85">
        <f>+SUM(DataEx!EW256)</f>
        <v>8493510.6400000006</v>
      </c>
      <c r="K123" s="85">
        <f>+SUM(DataEx!EX256)</f>
        <v>1746477.29</v>
      </c>
      <c r="L123" s="85">
        <f>+SUM(DataEx!EY256)</f>
        <v>1532517.83</v>
      </c>
      <c r="M123" s="85">
        <f>+SUM(DataEx!EZ256)</f>
        <v>2435550.5406138748</v>
      </c>
      <c r="N123" s="85">
        <f>+SUM(DataEx!FA256)</f>
        <v>570671.53597611003</v>
      </c>
      <c r="O123" s="85">
        <f>+SUM(DataEx!FB256)</f>
        <v>1353198.8801805205</v>
      </c>
      <c r="P123" s="85">
        <f>+SUM(DataEx!FC256)</f>
        <v>2470225.2025423776</v>
      </c>
      <c r="Q123" s="85">
        <f>+SUM(DataEx!FD256)</f>
        <v>2112933.3732640138</v>
      </c>
      <c r="R123" s="85">
        <f>+SUM(DataEx!FE256)</f>
        <v>7307967.0482751997</v>
      </c>
      <c r="S123" s="129">
        <f t="shared" si="20"/>
        <v>31528389.420852099</v>
      </c>
      <c r="T123" s="130">
        <f t="shared" si="21"/>
        <v>6.8472992552616133E-3</v>
      </c>
    </row>
    <row r="124" spans="1:20" ht="13.5" thickBot="1">
      <c r="A124" s="137" t="str">
        <f t="shared" si="17"/>
        <v>4p</v>
      </c>
      <c r="B124" s="536" t="str">
        <f>+VLOOKUP(LEFT($A124,LEN(A124)-1)*1,Master!$D$27:$G$225,4,FALSE)</f>
        <v>Total Expenditures</v>
      </c>
      <c r="C124" s="537"/>
      <c r="D124" s="537"/>
      <c r="E124" s="537"/>
      <c r="F124" s="537"/>
      <c r="G124" s="97">
        <f>+G126+G137+G143+SUM(G144:G147)</f>
        <v>145769475.38066667</v>
      </c>
      <c r="H124" s="97">
        <f>+H126+H137+H143+SUM(H144:H147)</f>
        <v>145769475.38066667</v>
      </c>
      <c r="I124" s="97">
        <f t="shared" ref="I124:R124" si="23">+I126+I137+I143+SUM(I144:I147)</f>
        <v>145769475.38066667</v>
      </c>
      <c r="J124" s="97">
        <f t="shared" si="23"/>
        <v>148999586.37577778</v>
      </c>
      <c r="K124" s="97">
        <f t="shared" si="23"/>
        <v>149556586.02311113</v>
      </c>
      <c r="L124" s="97">
        <f t="shared" si="23"/>
        <v>148880586.49177778</v>
      </c>
      <c r="M124" s="97">
        <f t="shared" si="23"/>
        <v>158107547.35211113</v>
      </c>
      <c r="N124" s="97">
        <f t="shared" si="23"/>
        <v>158107547.35211113</v>
      </c>
      <c r="O124" s="97">
        <f t="shared" si="23"/>
        <v>174334840.49077779</v>
      </c>
      <c r="P124" s="97">
        <f t="shared" si="23"/>
        <v>174334840.49077779</v>
      </c>
      <c r="Q124" s="97">
        <f t="shared" si="23"/>
        <v>174834840.49411109</v>
      </c>
      <c r="R124" s="97">
        <f t="shared" si="23"/>
        <v>175378273.4841111</v>
      </c>
      <c r="S124" s="131">
        <f>+SUM(G124:R124)</f>
        <v>1899843074.6966665</v>
      </c>
      <c r="T124" s="132">
        <f t="shared" si="21"/>
        <v>0.41260572802620621</v>
      </c>
    </row>
    <row r="125" spans="1:20" ht="13.5" thickBot="1">
      <c r="A125" s="137" t="str">
        <f t="shared" si="17"/>
        <v>41p</v>
      </c>
      <c r="B125" s="538" t="str">
        <f>+VLOOKUP(LEFT($A125,LEN(A125)-1)*1,Master!$D$27:$G$225,4,FALSE)</f>
        <v>Current Expenditures</v>
      </c>
      <c r="C125" s="539"/>
      <c r="D125" s="539"/>
      <c r="E125" s="539"/>
      <c r="F125" s="539"/>
      <c r="G125" s="80">
        <f t="shared" ref="G125:R125" si="24">+G124-G144</f>
        <v>124297392.04733334</v>
      </c>
      <c r="H125" s="80">
        <f t="shared" si="24"/>
        <v>124297392.04733334</v>
      </c>
      <c r="I125" s="80">
        <f t="shared" si="24"/>
        <v>124297392.04733334</v>
      </c>
      <c r="J125" s="80">
        <f t="shared" si="24"/>
        <v>127527503.04244445</v>
      </c>
      <c r="K125" s="80">
        <f t="shared" si="24"/>
        <v>128084502.68977781</v>
      </c>
      <c r="L125" s="80">
        <f t="shared" si="24"/>
        <v>127408503.15844445</v>
      </c>
      <c r="M125" s="80">
        <f t="shared" si="24"/>
        <v>131117130.68544447</v>
      </c>
      <c r="N125" s="80">
        <f t="shared" si="24"/>
        <v>131117130.68544447</v>
      </c>
      <c r="O125" s="80">
        <f t="shared" si="24"/>
        <v>148019423.8241111</v>
      </c>
      <c r="P125" s="80">
        <f t="shared" si="24"/>
        <v>148019423.8241111</v>
      </c>
      <c r="Q125" s="80">
        <f t="shared" si="24"/>
        <v>148019423.8241111</v>
      </c>
      <c r="R125" s="80">
        <f t="shared" si="24"/>
        <v>148562856.8241111</v>
      </c>
      <c r="S125" s="133">
        <f t="shared" si="20"/>
        <v>1610768074.6999998</v>
      </c>
      <c r="T125" s="134">
        <f t="shared" si="21"/>
        <v>0.34982475289390808</v>
      </c>
    </row>
    <row r="126" spans="1:20">
      <c r="A126" s="137" t="str">
        <f t="shared" si="17"/>
        <v>40p</v>
      </c>
      <c r="B126" s="540" t="str">
        <f>+VLOOKUP(LEFT($A126,LEN(A126)-1)*1,Master!$D$27:$G$225,4,FALSE)</f>
        <v>Current Budgetary Expenditures</v>
      </c>
      <c r="C126" s="541"/>
      <c r="D126" s="541"/>
      <c r="E126" s="541"/>
      <c r="F126" s="541"/>
      <c r="G126" s="89">
        <f t="shared" ref="G126:R126" si="25">+SUM(G127:G136)</f>
        <v>61981026.661833338</v>
      </c>
      <c r="H126" s="89">
        <f t="shared" si="25"/>
        <v>61981026.661833338</v>
      </c>
      <c r="I126" s="89">
        <f t="shared" si="25"/>
        <v>61981026.661833338</v>
      </c>
      <c r="J126" s="89">
        <f t="shared" si="25"/>
        <v>62225471.106277786</v>
      </c>
      <c r="K126" s="89">
        <f t="shared" si="25"/>
        <v>62425471.101611122</v>
      </c>
      <c r="L126" s="89">
        <f t="shared" si="25"/>
        <v>62225471.106277786</v>
      </c>
      <c r="M126" s="89">
        <f t="shared" si="25"/>
        <v>68385342.175944448</v>
      </c>
      <c r="N126" s="89">
        <f t="shared" si="25"/>
        <v>68385342.175944448</v>
      </c>
      <c r="O126" s="89">
        <f t="shared" si="25"/>
        <v>75624240.564611077</v>
      </c>
      <c r="P126" s="89">
        <f t="shared" si="25"/>
        <v>75624240.564611077</v>
      </c>
      <c r="Q126" s="89">
        <f t="shared" si="25"/>
        <v>75624240.564611092</v>
      </c>
      <c r="R126" s="90">
        <f t="shared" si="25"/>
        <v>76167673.564611077</v>
      </c>
      <c r="S126" s="123">
        <f t="shared" si="20"/>
        <v>812630572.90999997</v>
      </c>
      <c r="T126" s="124">
        <f t="shared" si="21"/>
        <v>0.17648617068302747</v>
      </c>
    </row>
    <row r="127" spans="1:20">
      <c r="A127" s="137" t="str">
        <f t="shared" si="17"/>
        <v>411p</v>
      </c>
      <c r="B127" s="520" t="str">
        <f>+VLOOKUP(LEFT($A127,LEN(A127)-1)*1,Master!$D$27:$G$225,4,FALSE)</f>
        <v>Gross Salaries and Contributions</v>
      </c>
      <c r="C127" s="521"/>
      <c r="D127" s="521"/>
      <c r="E127" s="521"/>
      <c r="F127" s="521"/>
      <c r="G127" s="91">
        <f>+SUM(DataEx!ET265)</f>
        <v>36581480.009166665</v>
      </c>
      <c r="H127" s="91">
        <f>+SUM(DataEx!EU265)</f>
        <v>36581480.009166665</v>
      </c>
      <c r="I127" s="91">
        <f>+SUM(DataEx!EV265)</f>
        <v>36581480.009166665</v>
      </c>
      <c r="J127" s="91">
        <f>+SUM(DataEx!EW265)</f>
        <v>36581480.009166665</v>
      </c>
      <c r="K127" s="91">
        <f>+SUM(DataEx!EX265)</f>
        <v>36581480.009166665</v>
      </c>
      <c r="L127" s="91">
        <f>+SUM(DataEx!EY265)</f>
        <v>36581480.009166665</v>
      </c>
      <c r="M127" s="91">
        <f>+SUM(DataEx!EZ265)</f>
        <v>36581480.009166665</v>
      </c>
      <c r="N127" s="91">
        <f>+SUM(DataEx!FA265)</f>
        <v>36581480.009166665</v>
      </c>
      <c r="O127" s="91">
        <f>+SUM(DataEx!FB265)</f>
        <v>42330489.099166654</v>
      </c>
      <c r="P127" s="91">
        <f>+SUM(DataEx!FC265)</f>
        <v>42330489.099166654</v>
      </c>
      <c r="Q127" s="91">
        <f>+SUM(DataEx!FD265)</f>
        <v>42330489.099166654</v>
      </c>
      <c r="R127" s="91">
        <f>+SUM(DataEx!FE265)</f>
        <v>42330489.099166654</v>
      </c>
      <c r="S127" s="125">
        <f t="shared" si="20"/>
        <v>461973796.46999985</v>
      </c>
      <c r="T127" s="126">
        <f t="shared" si="21"/>
        <v>0.1003309363600825</v>
      </c>
    </row>
    <row r="128" spans="1:20">
      <c r="A128" s="137" t="str">
        <f t="shared" si="17"/>
        <v>412p</v>
      </c>
      <c r="B128" s="520" t="str">
        <f>+VLOOKUP(LEFT($A128,LEN(A128)-1)*1,Master!$D$27:$G$225,4,FALSE)</f>
        <v>Other Personal Income</v>
      </c>
      <c r="C128" s="521"/>
      <c r="D128" s="521"/>
      <c r="E128" s="521"/>
      <c r="F128" s="521"/>
      <c r="G128" s="91">
        <f>+SUM(DataEx!ET271)</f>
        <v>1045765.8483333333</v>
      </c>
      <c r="H128" s="91">
        <f>+SUM(DataEx!EU271)</f>
        <v>1045765.8483333333</v>
      </c>
      <c r="I128" s="91">
        <f>+SUM(DataEx!EV271)</f>
        <v>1045765.8483333333</v>
      </c>
      <c r="J128" s="91">
        <f>+SUM(DataEx!EW271)</f>
        <v>1064654.7372222226</v>
      </c>
      <c r="K128" s="91">
        <f>+SUM(DataEx!EX271)</f>
        <v>1064654.7372222226</v>
      </c>
      <c r="L128" s="91">
        <f>+SUM(DataEx!EY271)</f>
        <v>1064654.7372222226</v>
      </c>
      <c r="M128" s="91">
        <f>+SUM(DataEx!EZ271)</f>
        <v>1064654.7372222226</v>
      </c>
      <c r="N128" s="91">
        <f>+SUM(DataEx!FA271)</f>
        <v>1064654.7372222226</v>
      </c>
      <c r="O128" s="91">
        <f>+SUM(DataEx!FB271)</f>
        <v>1064654.7372222201</v>
      </c>
      <c r="P128" s="91">
        <f>+SUM(DataEx!FC271)</f>
        <v>1064654.7372222201</v>
      </c>
      <c r="Q128" s="91">
        <f>+SUM(DataEx!FD271)</f>
        <v>1064654.7372222226</v>
      </c>
      <c r="R128" s="91">
        <f>+SUM(DataEx!FE271)</f>
        <v>1608087.7372222189</v>
      </c>
      <c r="S128" s="125">
        <f t="shared" si="20"/>
        <v>13262623.179999996</v>
      </c>
      <c r="T128" s="126">
        <f t="shared" si="21"/>
        <v>2.8803612075143873E-3</v>
      </c>
    </row>
    <row r="129" spans="1:20">
      <c r="A129" s="137" t="str">
        <f t="shared" si="17"/>
        <v>413p</v>
      </c>
      <c r="B129" s="520" t="str">
        <f>+VLOOKUP(LEFT($A129,LEN(A129)-1)*1,Master!$D$27:$G$225,4,FALSE)</f>
        <v>Expenditures for Supplies</v>
      </c>
      <c r="C129" s="521"/>
      <c r="D129" s="521"/>
      <c r="E129" s="521"/>
      <c r="F129" s="521"/>
      <c r="G129" s="91">
        <f>+SUM(DataEx!ET279)</f>
        <v>2429373.3213333334</v>
      </c>
      <c r="H129" s="91">
        <f>+SUM(DataEx!EU279)</f>
        <v>2429373.3213333334</v>
      </c>
      <c r="I129" s="91">
        <f>+SUM(DataEx!EV279)</f>
        <v>2429373.3213333334</v>
      </c>
      <c r="J129" s="91">
        <f>+SUM(DataEx!EW279)</f>
        <v>2429373.3213333334</v>
      </c>
      <c r="K129" s="91">
        <f>+SUM(DataEx!EX279)</f>
        <v>2429373.3213333334</v>
      </c>
      <c r="L129" s="91">
        <f>+SUM(DataEx!EY279)</f>
        <v>2429373.3213333334</v>
      </c>
      <c r="M129" s="91">
        <f>+SUM(DataEx!EZ279)</f>
        <v>3644059.9819999994</v>
      </c>
      <c r="N129" s="91">
        <f>+SUM(DataEx!FA279)</f>
        <v>3644059.9819999994</v>
      </c>
      <c r="O129" s="91">
        <f>+SUM(DataEx!FB279)</f>
        <v>4454463.4019999988</v>
      </c>
      <c r="P129" s="91">
        <f>+SUM(DataEx!FC279)</f>
        <v>4454463.4019999988</v>
      </c>
      <c r="Q129" s="91">
        <f>+SUM(DataEx!FD279)</f>
        <v>4454463.4019999988</v>
      </c>
      <c r="R129" s="91">
        <f>+SUM(DataEx!FE279)</f>
        <v>4454463.4019999988</v>
      </c>
      <c r="S129" s="125">
        <f t="shared" si="20"/>
        <v>39682213.5</v>
      </c>
      <c r="T129" s="126">
        <f t="shared" si="21"/>
        <v>8.618137365620589E-3</v>
      </c>
    </row>
    <row r="130" spans="1:20">
      <c r="A130" s="137" t="str">
        <f t="shared" si="17"/>
        <v>414p</v>
      </c>
      <c r="B130" s="520" t="str">
        <f>+VLOOKUP(LEFT($A130,LEN(A130)-1)*1,Master!$D$27:$G$225,4,FALSE)</f>
        <v>Expenditures for Services</v>
      </c>
      <c r="C130" s="521"/>
      <c r="D130" s="521"/>
      <c r="E130" s="521"/>
      <c r="F130" s="521"/>
      <c r="G130" s="91">
        <f>+SUM(DataEx!ET286)</f>
        <v>3986420.5893333331</v>
      </c>
      <c r="H130" s="91">
        <f>+SUM(DataEx!EU286)</f>
        <v>3986420.5893333331</v>
      </c>
      <c r="I130" s="91">
        <f>+SUM(DataEx!EV286)</f>
        <v>3986420.5893333331</v>
      </c>
      <c r="J130" s="91">
        <f>+SUM(DataEx!EW286)</f>
        <v>4097531.7004444432</v>
      </c>
      <c r="K130" s="91">
        <f>+SUM(DataEx!EX286)</f>
        <v>4097531.7004444432</v>
      </c>
      <c r="L130" s="91">
        <f>+SUM(DataEx!EY286)</f>
        <v>4097531.7004444432</v>
      </c>
      <c r="M130" s="91">
        <f>+SUM(DataEx!EZ286)</f>
        <v>6090741.9951111097</v>
      </c>
      <c r="N130" s="91">
        <f>+SUM(DataEx!FA286)</f>
        <v>6090741.9951111097</v>
      </c>
      <c r="O130" s="91">
        <f>+SUM(DataEx!FB286)</f>
        <v>5577148.0201111175</v>
      </c>
      <c r="P130" s="91">
        <f>+SUM(DataEx!FC286)</f>
        <v>5577148.0201111175</v>
      </c>
      <c r="Q130" s="91">
        <f>+SUM(DataEx!FD286)</f>
        <v>5577148.0201111175</v>
      </c>
      <c r="R130" s="91">
        <f>+SUM(DataEx!FE286)</f>
        <v>5577148.0201111175</v>
      </c>
      <c r="S130" s="125">
        <f t="shared" si="20"/>
        <v>58741932.939999998</v>
      </c>
      <c r="T130" s="126">
        <f t="shared" si="21"/>
        <v>1.2757505253556303E-2</v>
      </c>
    </row>
    <row r="131" spans="1:20">
      <c r="A131" s="137" t="str">
        <f t="shared" si="17"/>
        <v>415p</v>
      </c>
      <c r="B131" s="520" t="str">
        <f>+VLOOKUP(LEFT($A131,LEN(A131)-1)*1,Master!$D$27:$G$225,4,FALSE)</f>
        <v>Current Maintenance</v>
      </c>
      <c r="C131" s="521"/>
      <c r="D131" s="521"/>
      <c r="E131" s="521"/>
      <c r="F131" s="521"/>
      <c r="G131" s="91">
        <f>+SUM(DataEx!ET296)</f>
        <v>1860319.3983333334</v>
      </c>
      <c r="H131" s="91">
        <f>+SUM(DataEx!EU296)</f>
        <v>1860319.3983333334</v>
      </c>
      <c r="I131" s="91">
        <f>+SUM(DataEx!EV296)</f>
        <v>1860319.3983333334</v>
      </c>
      <c r="J131" s="91">
        <f>+SUM(DataEx!EW296)</f>
        <v>1860319.3983333334</v>
      </c>
      <c r="K131" s="91">
        <f>+SUM(DataEx!EX296)</f>
        <v>1860319.3983333334</v>
      </c>
      <c r="L131" s="91">
        <f>+SUM(DataEx!EY296)</f>
        <v>1860319.3983333334</v>
      </c>
      <c r="M131" s="91">
        <f>+SUM(DataEx!EZ296)</f>
        <v>1860319.3983333334</v>
      </c>
      <c r="N131" s="91">
        <f>+SUM(DataEx!FA296)</f>
        <v>1860319.3983333334</v>
      </c>
      <c r="O131" s="91">
        <f>+SUM(DataEx!FB296)</f>
        <v>1850732.9058333328</v>
      </c>
      <c r="P131" s="91">
        <f>+SUM(DataEx!FC296)</f>
        <v>1850732.9058333328</v>
      </c>
      <c r="Q131" s="91">
        <f>+SUM(DataEx!FD296)</f>
        <v>1850732.9058333328</v>
      </c>
      <c r="R131" s="91">
        <f>+SUM(DataEx!FE296)</f>
        <v>1850732.9058333328</v>
      </c>
      <c r="S131" s="125">
        <f t="shared" si="20"/>
        <v>22285486.810000002</v>
      </c>
      <c r="T131" s="126">
        <f t="shared" si="21"/>
        <v>4.839936325333913E-3</v>
      </c>
    </row>
    <row r="132" spans="1:20">
      <c r="A132" s="137" t="str">
        <f t="shared" si="17"/>
        <v>416p</v>
      </c>
      <c r="B132" s="520" t="str">
        <f>+VLOOKUP(LEFT($A132,LEN(A132)-1)*1,Master!$D$27:$G$225,4,FALSE)</f>
        <v>Interests</v>
      </c>
      <c r="C132" s="521"/>
      <c r="D132" s="521"/>
      <c r="E132" s="521"/>
      <c r="F132" s="521"/>
      <c r="G132" s="91">
        <f>+SUM(DataEx!ET300)</f>
        <v>7122725</v>
      </c>
      <c r="H132" s="91">
        <f>+SUM(DataEx!EU300)</f>
        <v>7122725</v>
      </c>
      <c r="I132" s="91">
        <f>+SUM(DataEx!EV300)</f>
        <v>7122725</v>
      </c>
      <c r="J132" s="91">
        <f>+SUM(DataEx!EW300)</f>
        <v>7122725</v>
      </c>
      <c r="K132" s="91">
        <f>+SUM(DataEx!EX300)</f>
        <v>7122725</v>
      </c>
      <c r="L132" s="91">
        <f>+SUM(DataEx!EY300)</f>
        <v>7122725</v>
      </c>
      <c r="M132" s="91">
        <f>+SUM(DataEx!EZ300)</f>
        <v>7122725</v>
      </c>
      <c r="N132" s="91">
        <f>+SUM(DataEx!FA300)</f>
        <v>7122725</v>
      </c>
      <c r="O132" s="91">
        <f>+SUM(DataEx!FB300)</f>
        <v>7615225</v>
      </c>
      <c r="P132" s="91">
        <f>+SUM(DataEx!FC300)</f>
        <v>7615225</v>
      </c>
      <c r="Q132" s="91">
        <f>+SUM(DataEx!FD300)</f>
        <v>7615225</v>
      </c>
      <c r="R132" s="91">
        <f>+SUM(DataEx!FE300)</f>
        <v>7615225</v>
      </c>
      <c r="S132" s="125">
        <f t="shared" si="20"/>
        <v>87442700</v>
      </c>
      <c r="T132" s="126">
        <f t="shared" si="21"/>
        <v>1.8990704745357804E-2</v>
      </c>
    </row>
    <row r="133" spans="1:20">
      <c r="A133" s="137" t="str">
        <f t="shared" si="17"/>
        <v>417p</v>
      </c>
      <c r="B133" s="520" t="str">
        <f>+VLOOKUP(LEFT($A133,LEN(A133)-1)*1,Master!$D$27:$G$225,4,FALSE)</f>
        <v>Rent</v>
      </c>
      <c r="C133" s="521"/>
      <c r="D133" s="521"/>
      <c r="E133" s="521"/>
      <c r="F133" s="521"/>
      <c r="G133" s="91">
        <f>+SUM(DataEx!ET303)</f>
        <v>800010.93333333347</v>
      </c>
      <c r="H133" s="91">
        <f>+SUM(DataEx!EU303)</f>
        <v>800010.93333333347</v>
      </c>
      <c r="I133" s="91">
        <f>+SUM(DataEx!EV303)</f>
        <v>800010.93333333347</v>
      </c>
      <c r="J133" s="91">
        <f>+SUM(DataEx!EW303)</f>
        <v>800010.93333333347</v>
      </c>
      <c r="K133" s="91">
        <f>+SUM(DataEx!EX303)</f>
        <v>800010.93333333347</v>
      </c>
      <c r="L133" s="91">
        <f>+SUM(DataEx!EY303)</f>
        <v>800010.93333333347</v>
      </c>
      <c r="M133" s="91">
        <f>+SUM(DataEx!EZ303)</f>
        <v>800010.93333333347</v>
      </c>
      <c r="N133" s="91">
        <f>+SUM(DataEx!FA303)</f>
        <v>800010.93333333347</v>
      </c>
      <c r="O133" s="91">
        <f>+SUM(DataEx!FB303)</f>
        <v>986109.29833333322</v>
      </c>
      <c r="P133" s="91">
        <f>+SUM(DataEx!FC303)</f>
        <v>986109.29833333322</v>
      </c>
      <c r="Q133" s="91">
        <f>+SUM(DataEx!FD303)</f>
        <v>986109.29833333322</v>
      </c>
      <c r="R133" s="91">
        <f>+SUM(DataEx!FE303)</f>
        <v>986109.29833333322</v>
      </c>
      <c r="S133" s="125">
        <f t="shared" si="20"/>
        <v>10344524.66</v>
      </c>
      <c r="T133" s="126">
        <f t="shared" si="21"/>
        <v>2.2466119361494192E-3</v>
      </c>
    </row>
    <row r="134" spans="1:20">
      <c r="A134" s="137" t="str">
        <f t="shared" si="17"/>
        <v>418p</v>
      </c>
      <c r="B134" s="520" t="str">
        <f>+VLOOKUP(LEFT($A134,LEN(A134)-1)*1,Master!$D$27:$G$225,4,FALSE)</f>
        <v>Subsidies</v>
      </c>
      <c r="C134" s="521"/>
      <c r="D134" s="521"/>
      <c r="E134" s="521"/>
      <c r="F134" s="521"/>
      <c r="G134" s="91">
        <f>+SUM(DataEx!ET307)</f>
        <v>2250983.3333333335</v>
      </c>
      <c r="H134" s="91">
        <f>+SUM(DataEx!EU307)</f>
        <v>2250983.3333333335</v>
      </c>
      <c r="I134" s="91">
        <f>+SUM(DataEx!EV307)</f>
        <v>2250983.3333333335</v>
      </c>
      <c r="J134" s="91">
        <f>+SUM(DataEx!EW307)</f>
        <v>2250983.3333333335</v>
      </c>
      <c r="K134" s="91">
        <f>+SUM(DataEx!EX307)</f>
        <v>2250983.3333333335</v>
      </c>
      <c r="L134" s="91">
        <f>+SUM(DataEx!EY307)</f>
        <v>2250983.3333333335</v>
      </c>
      <c r="M134" s="91">
        <f>+SUM(DataEx!EZ307)</f>
        <v>2250983.3333333335</v>
      </c>
      <c r="N134" s="91">
        <f>+SUM(DataEx!FA307)</f>
        <v>2250983.3333333335</v>
      </c>
      <c r="O134" s="91">
        <f>+SUM(DataEx!FB307)</f>
        <v>2180983.3333333344</v>
      </c>
      <c r="P134" s="91">
        <f>+SUM(DataEx!FC307)</f>
        <v>2180983.3333333344</v>
      </c>
      <c r="Q134" s="91">
        <f>+SUM(DataEx!FD307)</f>
        <v>2180983.3333333344</v>
      </c>
      <c r="R134" s="91">
        <f>+SUM(DataEx!FE307)</f>
        <v>2180983.3333333344</v>
      </c>
      <c r="S134" s="125">
        <f t="shared" si="20"/>
        <v>26731800.000000011</v>
      </c>
      <c r="T134" s="126">
        <f t="shared" si="21"/>
        <v>5.8055814963622566E-3</v>
      </c>
    </row>
    <row r="135" spans="1:20">
      <c r="A135" s="137" t="str">
        <f t="shared" si="17"/>
        <v>419p</v>
      </c>
      <c r="B135" s="520" t="str">
        <f>+VLOOKUP(LEFT($A135,LEN(A135)-1)*1,Master!$D$27:$G$225,4,FALSE)</f>
        <v>Other expenditures</v>
      </c>
      <c r="C135" s="521"/>
      <c r="D135" s="521"/>
      <c r="E135" s="521"/>
      <c r="F135" s="521"/>
      <c r="G135" s="91">
        <f>+SUM(DataEx!ET311)</f>
        <v>2581823.9339999999</v>
      </c>
      <c r="H135" s="91">
        <f>+SUM(DataEx!EU311)</f>
        <v>2581823.9339999999</v>
      </c>
      <c r="I135" s="91">
        <f>+SUM(DataEx!EV311)</f>
        <v>2581823.9339999999</v>
      </c>
      <c r="J135" s="91">
        <f>+SUM(DataEx!EW311)</f>
        <v>2696268.3784444444</v>
      </c>
      <c r="K135" s="91">
        <f>+SUM(DataEx!EX311)</f>
        <v>2696268.3784444444</v>
      </c>
      <c r="L135" s="91">
        <f>+SUM(DataEx!EY311)</f>
        <v>2696268.3784444444</v>
      </c>
      <c r="M135" s="91">
        <f>+SUM(DataEx!EZ311)</f>
        <v>3987180.345444445</v>
      </c>
      <c r="N135" s="91">
        <f>+SUM(DataEx!FA311)</f>
        <v>3987180.345444445</v>
      </c>
      <c r="O135" s="91">
        <f>+SUM(DataEx!FB311)</f>
        <v>3877323.0754444436</v>
      </c>
      <c r="P135" s="91">
        <f>+SUM(DataEx!FC311)</f>
        <v>3877323.0754444436</v>
      </c>
      <c r="Q135" s="91">
        <f>+SUM(DataEx!FD311)</f>
        <v>3877323.0754444436</v>
      </c>
      <c r="R135" s="91">
        <f>+SUM(DataEx!FE311)</f>
        <v>3877323.0754444436</v>
      </c>
      <c r="S135" s="125">
        <f t="shared" si="20"/>
        <v>39317929.93</v>
      </c>
      <c r="T135" s="126">
        <f t="shared" si="21"/>
        <v>8.5390226799869698E-3</v>
      </c>
    </row>
    <row r="136" spans="1:20">
      <c r="A136" s="137" t="str">
        <f t="shared" si="17"/>
        <v>440p</v>
      </c>
      <c r="B136" s="520" t="str">
        <f>+VLOOKUP(LEFT($A136,LEN(A136)-1)*1,Master!$D$27:$G$225,4,FALSE)</f>
        <v>Current Capital Expenditure</v>
      </c>
      <c r="C136" s="521"/>
      <c r="D136" s="521"/>
      <c r="E136" s="521"/>
      <c r="F136" s="521"/>
      <c r="G136" s="91">
        <f>+SUM(DataEx!ET369)</f>
        <v>3322124.294666667</v>
      </c>
      <c r="H136" s="91">
        <f>+SUM(DataEx!EU369)</f>
        <v>3322124.294666667</v>
      </c>
      <c r="I136" s="91">
        <f>+SUM(DataEx!EV369)</f>
        <v>3322124.294666667</v>
      </c>
      <c r="J136" s="91">
        <f>+SUM(DataEx!EW369)</f>
        <v>3322124.294666667</v>
      </c>
      <c r="K136" s="91">
        <f>+SUM(DataEx!EX369)</f>
        <v>3522124.2900000066</v>
      </c>
      <c r="L136" s="91">
        <f>+SUM(DataEx!EY369)</f>
        <v>3322124.294666667</v>
      </c>
      <c r="M136" s="91">
        <f>+SUM(DataEx!EZ369)</f>
        <v>4983186.4420000007</v>
      </c>
      <c r="N136" s="91">
        <f>+SUM(DataEx!FA369)</f>
        <v>4983186.4420000007</v>
      </c>
      <c r="O136" s="91">
        <f>+SUM(DataEx!FB369)</f>
        <v>5687111.6931666648</v>
      </c>
      <c r="P136" s="91">
        <f>+SUM(DataEx!FC369)</f>
        <v>5687111.6931666648</v>
      </c>
      <c r="Q136" s="91">
        <f>+SUM(DataEx!FD369)</f>
        <v>5687111.6931666601</v>
      </c>
      <c r="R136" s="91">
        <f>+SUM(DataEx!FE369)</f>
        <v>5687111.6931666601</v>
      </c>
      <c r="S136" s="125">
        <f t="shared" si="20"/>
        <v>52847565.419999987</v>
      </c>
      <c r="T136" s="126">
        <f t="shared" si="21"/>
        <v>1.1477373313063305E-2</v>
      </c>
    </row>
    <row r="137" spans="1:20">
      <c r="A137" s="137" t="str">
        <f t="shared" si="17"/>
        <v>42p</v>
      </c>
      <c r="B137" s="544" t="str">
        <f>+VLOOKUP(LEFT($A137,LEN(A137)-1)*1,Master!$D$27:$G$225,4,FALSE)</f>
        <v>Social Security Transfers</v>
      </c>
      <c r="C137" s="545"/>
      <c r="D137" s="545"/>
      <c r="E137" s="545"/>
      <c r="F137" s="545"/>
      <c r="G137" s="87">
        <f t="shared" ref="G137:R137" si="26">+SUM(G138:G142)</f>
        <v>45950724.162500009</v>
      </c>
      <c r="H137" s="87">
        <f t="shared" si="26"/>
        <v>45950724.162500009</v>
      </c>
      <c r="I137" s="87">
        <f t="shared" si="26"/>
        <v>45950724.162500009</v>
      </c>
      <c r="J137" s="87">
        <f t="shared" si="26"/>
        <v>45950724.162500009</v>
      </c>
      <c r="K137" s="87">
        <f t="shared" si="26"/>
        <v>45950724.162500009</v>
      </c>
      <c r="L137" s="87">
        <f t="shared" si="26"/>
        <v>45950724.162500009</v>
      </c>
      <c r="M137" s="87">
        <f t="shared" si="26"/>
        <v>45950724.162500009</v>
      </c>
      <c r="N137" s="87">
        <f t="shared" si="26"/>
        <v>45950724.162500009</v>
      </c>
      <c r="O137" s="87">
        <f t="shared" si="26"/>
        <v>47831745.140000008</v>
      </c>
      <c r="P137" s="87">
        <f t="shared" si="26"/>
        <v>47831745.140000008</v>
      </c>
      <c r="Q137" s="87">
        <f t="shared" si="26"/>
        <v>47831745.140000008</v>
      </c>
      <c r="R137" s="87">
        <f t="shared" si="26"/>
        <v>47831745.140000008</v>
      </c>
      <c r="S137" s="127">
        <f t="shared" si="20"/>
        <v>558932773.86000013</v>
      </c>
      <c r="T137" s="128">
        <f t="shared" si="21"/>
        <v>0.12138837525464223</v>
      </c>
    </row>
    <row r="138" spans="1:20">
      <c r="A138" s="137" t="str">
        <f t="shared" si="17"/>
        <v>421p</v>
      </c>
      <c r="B138" s="520" t="str">
        <f>+VLOOKUP(LEFT($A138,LEN(A138)-1)*1,Master!$D$27:$G$225,4,FALSE)</f>
        <v>Social Security</v>
      </c>
      <c r="C138" s="521"/>
      <c r="D138" s="521"/>
      <c r="E138" s="521"/>
      <c r="F138" s="521"/>
      <c r="G138" s="91">
        <f>SUM(DataEx!ET322)</f>
        <v>6651000</v>
      </c>
      <c r="H138" s="91">
        <f>SUM(DataEx!EU322)</f>
        <v>6651000</v>
      </c>
      <c r="I138" s="91">
        <f>SUM(DataEx!EV322)</f>
        <v>6651000</v>
      </c>
      <c r="J138" s="91">
        <f>SUM(DataEx!EW322)</f>
        <v>6651000</v>
      </c>
      <c r="K138" s="91">
        <f>SUM(DataEx!EX322)</f>
        <v>6651000</v>
      </c>
      <c r="L138" s="91">
        <f>SUM(DataEx!EY322)</f>
        <v>6651000</v>
      </c>
      <c r="M138" s="91">
        <f>SUM(DataEx!EZ322)</f>
        <v>6651000</v>
      </c>
      <c r="N138" s="91">
        <f>SUM(DataEx!FA322)</f>
        <v>6651000</v>
      </c>
      <c r="O138" s="91">
        <f>SUM(DataEx!FB322)</f>
        <v>7394520.9774999991</v>
      </c>
      <c r="P138" s="91">
        <f>SUM(DataEx!FC322)</f>
        <v>7394520.9774999991</v>
      </c>
      <c r="Q138" s="91">
        <f>SUM(DataEx!FD322)</f>
        <v>7394520.9774999991</v>
      </c>
      <c r="R138" s="91">
        <f>SUM(DataEx!FE322)</f>
        <v>7394520.9774999991</v>
      </c>
      <c r="S138" s="125">
        <f t="shared" si="20"/>
        <v>82786083.909999996</v>
      </c>
      <c r="T138" s="126">
        <f t="shared" si="21"/>
        <v>1.7979386233032902E-2</v>
      </c>
    </row>
    <row r="139" spans="1:20">
      <c r="A139" s="137" t="str">
        <f t="shared" si="17"/>
        <v>422p</v>
      </c>
      <c r="B139" s="520" t="str">
        <f>+VLOOKUP(LEFT($A139,LEN(A139)-1)*1,Master!$D$27:$G$225,4,FALSE)</f>
        <v>Funds for redundant labor</v>
      </c>
      <c r="C139" s="521"/>
      <c r="D139" s="521"/>
      <c r="E139" s="521"/>
      <c r="F139" s="521"/>
      <c r="G139" s="91">
        <f>SUM(DataEx!ET330)</f>
        <v>1699899.96</v>
      </c>
      <c r="H139" s="91">
        <f>SUM(DataEx!EU330)</f>
        <v>1699899.96</v>
      </c>
      <c r="I139" s="91">
        <f>SUM(DataEx!EV330)</f>
        <v>1699899.96</v>
      </c>
      <c r="J139" s="91">
        <f>SUM(DataEx!EW330)</f>
        <v>1699899.96</v>
      </c>
      <c r="K139" s="91">
        <f>SUM(DataEx!EX330)</f>
        <v>1699899.96</v>
      </c>
      <c r="L139" s="91">
        <f>SUM(DataEx!EY330)</f>
        <v>1699899.96</v>
      </c>
      <c r="M139" s="91">
        <f>SUM(DataEx!EZ330)</f>
        <v>1699899.96</v>
      </c>
      <c r="N139" s="91">
        <f>SUM(DataEx!FA330)</f>
        <v>1699899.96</v>
      </c>
      <c r="O139" s="91">
        <f>SUM(DataEx!FB330)</f>
        <v>924899.9599999981</v>
      </c>
      <c r="P139" s="91">
        <f>SUM(DataEx!FC330)</f>
        <v>924899.9599999981</v>
      </c>
      <c r="Q139" s="91">
        <f>SUM(DataEx!FD330)</f>
        <v>924899.9599999981</v>
      </c>
      <c r="R139" s="91">
        <f>SUM(DataEx!FE330)</f>
        <v>924899.9599999981</v>
      </c>
      <c r="S139" s="125">
        <f t="shared" si="20"/>
        <v>17298799.519999992</v>
      </c>
      <c r="T139" s="126">
        <f t="shared" si="21"/>
        <v>3.7569333304376135E-3</v>
      </c>
    </row>
    <row r="140" spans="1:20">
      <c r="A140" s="137" t="str">
        <f t="shared" si="17"/>
        <v>423p</v>
      </c>
      <c r="B140" s="520" t="str">
        <f>+VLOOKUP(LEFT($A140,LEN(A140)-1)*1,Master!$D$27:$G$225,4,FALSE)</f>
        <v>Pension and Disability Insurance</v>
      </c>
      <c r="C140" s="521"/>
      <c r="D140" s="521"/>
      <c r="E140" s="521"/>
      <c r="F140" s="521"/>
      <c r="G140" s="91">
        <f>SUM(DataEx!ET336)</f>
        <v>35472732.535833336</v>
      </c>
      <c r="H140" s="91">
        <f>SUM(DataEx!EU336)</f>
        <v>35472732.535833336</v>
      </c>
      <c r="I140" s="91">
        <f>SUM(DataEx!EV336)</f>
        <v>35472732.535833336</v>
      </c>
      <c r="J140" s="91">
        <f>SUM(DataEx!EW336)</f>
        <v>35472732.535833336</v>
      </c>
      <c r="K140" s="91">
        <f>SUM(DataEx!EX336)</f>
        <v>35472732.535833336</v>
      </c>
      <c r="L140" s="91">
        <f>SUM(DataEx!EY336)</f>
        <v>35472732.535833336</v>
      </c>
      <c r="M140" s="91">
        <f>SUM(DataEx!EZ336)</f>
        <v>35472732.535833336</v>
      </c>
      <c r="N140" s="91">
        <f>SUM(DataEx!FA336)</f>
        <v>35472732.535833336</v>
      </c>
      <c r="O140" s="91">
        <f>SUM(DataEx!FB336)</f>
        <v>35472732.535833336</v>
      </c>
      <c r="P140" s="91">
        <f>SUM(DataEx!FC336)</f>
        <v>35472732.535833336</v>
      </c>
      <c r="Q140" s="91">
        <f>SUM(DataEx!FD336)</f>
        <v>35472732.535833336</v>
      </c>
      <c r="R140" s="91">
        <f>SUM(DataEx!FE336)</f>
        <v>35472732.535833336</v>
      </c>
      <c r="S140" s="125">
        <f t="shared" si="20"/>
        <v>425672790.43000013</v>
      </c>
      <c r="T140" s="126">
        <f t="shared" si="21"/>
        <v>9.2447125731349791E-2</v>
      </c>
    </row>
    <row r="141" spans="1:20">
      <c r="A141" s="137" t="str">
        <f t="shared" si="17"/>
        <v>424p</v>
      </c>
      <c r="B141" s="520" t="str">
        <f>+VLOOKUP(LEFT($A141,LEN(A141)-1)*1,Master!$D$27:$G$225,4,FALSE)</f>
        <v>Other Health Care Transfers</v>
      </c>
      <c r="C141" s="521"/>
      <c r="D141" s="521"/>
      <c r="E141" s="521"/>
      <c r="F141" s="521"/>
      <c r="G141" s="91">
        <f>SUM(DataEx!ET344)</f>
        <v>1375008.3333333333</v>
      </c>
      <c r="H141" s="91">
        <f>SUM(DataEx!EU344)</f>
        <v>1375008.3333333333</v>
      </c>
      <c r="I141" s="91">
        <f>SUM(DataEx!EV344)</f>
        <v>1375008.3333333333</v>
      </c>
      <c r="J141" s="91">
        <f>SUM(DataEx!EW344)</f>
        <v>1375008.3333333333</v>
      </c>
      <c r="K141" s="91">
        <f>SUM(DataEx!EX344)</f>
        <v>1375008.3333333333</v>
      </c>
      <c r="L141" s="91">
        <f>SUM(DataEx!EY344)</f>
        <v>1375008.3333333333</v>
      </c>
      <c r="M141" s="91">
        <f>SUM(DataEx!EZ344)</f>
        <v>1375008.3333333333</v>
      </c>
      <c r="N141" s="91">
        <f>SUM(DataEx!FA344)</f>
        <v>1375008.3333333333</v>
      </c>
      <c r="O141" s="91">
        <f>SUM(DataEx!FB344)</f>
        <v>2000008.3333333328</v>
      </c>
      <c r="P141" s="91">
        <f>SUM(DataEx!FC344)</f>
        <v>2000008.3333333328</v>
      </c>
      <c r="Q141" s="91">
        <f>SUM(DataEx!FD344)</f>
        <v>2000008.3333333328</v>
      </c>
      <c r="R141" s="91">
        <f>SUM(DataEx!FE344)</f>
        <v>2000008.3333333328</v>
      </c>
      <c r="S141" s="125">
        <f t="shared" si="20"/>
        <v>19000099.999999996</v>
      </c>
      <c r="T141" s="126">
        <f t="shared" si="21"/>
        <v>4.1264198067108258E-3</v>
      </c>
    </row>
    <row r="142" spans="1:20">
      <c r="A142" s="137" t="str">
        <f t="shared" si="17"/>
        <v>425p</v>
      </c>
      <c r="B142" s="520" t="str">
        <f>+VLOOKUP(LEFT($A142,LEN(A142)-1)*1,Master!$D$27:$G$225,4,FALSE)</f>
        <v>Other Health Care Insurance</v>
      </c>
      <c r="C142" s="521"/>
      <c r="D142" s="521"/>
      <c r="E142" s="521"/>
      <c r="F142" s="521"/>
      <c r="G142" s="91">
        <f>SUM(DataEx!ET346)</f>
        <v>752083.33333333337</v>
      </c>
      <c r="H142" s="91">
        <f>SUM(DataEx!EU346)</f>
        <v>752083.33333333337</v>
      </c>
      <c r="I142" s="91">
        <f>SUM(DataEx!EV346)</f>
        <v>752083.33333333337</v>
      </c>
      <c r="J142" s="91">
        <f>SUM(DataEx!EW346)</f>
        <v>752083.33333333337</v>
      </c>
      <c r="K142" s="91">
        <f>SUM(DataEx!EX346)</f>
        <v>752083.33333333337</v>
      </c>
      <c r="L142" s="91">
        <f>SUM(DataEx!EY346)</f>
        <v>752083.33333333337</v>
      </c>
      <c r="M142" s="91">
        <f>SUM(DataEx!EZ346)</f>
        <v>752083.33333333337</v>
      </c>
      <c r="N142" s="91">
        <f>SUM(DataEx!FA346)</f>
        <v>752083.33333333337</v>
      </c>
      <c r="O142" s="91">
        <f>SUM(DataEx!FB346)</f>
        <v>2039583.333333334</v>
      </c>
      <c r="P142" s="91">
        <f>SUM(DataEx!FC346)</f>
        <v>2039583.333333334</v>
      </c>
      <c r="Q142" s="91">
        <f>SUM(DataEx!FD346)</f>
        <v>2039583.333333334</v>
      </c>
      <c r="R142" s="91">
        <f>SUM(DataEx!FE346)</f>
        <v>2039583.333333334</v>
      </c>
      <c r="S142" s="125">
        <f t="shared" si="20"/>
        <v>14175000.000000002</v>
      </c>
      <c r="T142" s="126">
        <f t="shared" si="21"/>
        <v>3.0785101531110872E-3</v>
      </c>
    </row>
    <row r="143" spans="1:20">
      <c r="A143" s="137" t="str">
        <f t="shared" si="17"/>
        <v>43p</v>
      </c>
      <c r="B143" s="542" t="str">
        <f>+VLOOKUP(LEFT($A143,LEN(A143)-1)*1,Master!$D$27:$G$225,4,FALSE)</f>
        <v xml:space="preserve">Transfers to Institutions, Individuals, NGO and Public Sector </v>
      </c>
      <c r="C143" s="543"/>
      <c r="D143" s="543"/>
      <c r="E143" s="543"/>
      <c r="F143" s="543"/>
      <c r="G143" s="85">
        <f>SUM(DataEx!ET350)</f>
        <v>15295211.558333334</v>
      </c>
      <c r="H143" s="85">
        <f>SUM(DataEx!EU350)</f>
        <v>15295211.558333334</v>
      </c>
      <c r="I143" s="85">
        <f>SUM(DataEx!EV350)</f>
        <v>15295211.558333334</v>
      </c>
      <c r="J143" s="85">
        <f>SUM(DataEx!EW350)</f>
        <v>18161878.224999998</v>
      </c>
      <c r="K143" s="85">
        <f>SUM(DataEx!EX350)</f>
        <v>18161878.224999998</v>
      </c>
      <c r="L143" s="85">
        <f>SUM(DataEx!EY350)</f>
        <v>18161878.224999998</v>
      </c>
      <c r="M143" s="85">
        <f>SUM(DataEx!EZ350)</f>
        <v>15295211.558333334</v>
      </c>
      <c r="N143" s="85">
        <f>SUM(DataEx!FA350)</f>
        <v>15295211.558333334</v>
      </c>
      <c r="O143" s="85">
        <f>SUM(DataEx!FB350)</f>
        <v>18930636.555833336</v>
      </c>
      <c r="P143" s="85">
        <f>SUM(DataEx!FC350)</f>
        <v>18930636.555833336</v>
      </c>
      <c r="Q143" s="85">
        <f>SUM(DataEx!FD350)</f>
        <v>18930636.555833336</v>
      </c>
      <c r="R143" s="85">
        <f>SUM(DataEx!FE350)</f>
        <v>18930636.555833336</v>
      </c>
      <c r="S143" s="127">
        <f>+SUM(G143:R143)</f>
        <v>206684238.69</v>
      </c>
      <c r="T143" s="128">
        <f t="shared" si="21"/>
        <v>4.488744460636334E-2</v>
      </c>
    </row>
    <row r="144" spans="1:20">
      <c r="A144" s="137" t="str">
        <f t="shared" si="17"/>
        <v>44p</v>
      </c>
      <c r="B144" s="542" t="str">
        <f>+VLOOKUP(LEFT($A144,LEN(A144)-1)*1,Master!$D$27:$G$225,4,FALSE)</f>
        <v>Capital Expenditure</v>
      </c>
      <c r="C144" s="543"/>
      <c r="D144" s="543"/>
      <c r="E144" s="543"/>
      <c r="F144" s="543"/>
      <c r="G144" s="85">
        <f>SUM(DataEx!ET368)</f>
        <v>21472083.333333332</v>
      </c>
      <c r="H144" s="85">
        <f>SUM(DataEx!EU368)</f>
        <v>21472083.333333332</v>
      </c>
      <c r="I144" s="85">
        <f>SUM(DataEx!EV368)</f>
        <v>21472083.333333332</v>
      </c>
      <c r="J144" s="85">
        <f>SUM(DataEx!EW368)</f>
        <v>21472083.333333332</v>
      </c>
      <c r="K144" s="85">
        <f>SUM(DataEx!EX368)</f>
        <v>21472083.333333332</v>
      </c>
      <c r="L144" s="85">
        <f>SUM(DataEx!EY368)</f>
        <v>21472083.333333332</v>
      </c>
      <c r="M144" s="85">
        <f>SUM(DataEx!EZ368)</f>
        <v>26990416.666666664</v>
      </c>
      <c r="N144" s="85">
        <f>SUM(DataEx!FA368)</f>
        <v>26990416.666666664</v>
      </c>
      <c r="O144" s="85">
        <f>SUM(DataEx!FB368)</f>
        <v>26315416.666666701</v>
      </c>
      <c r="P144" s="85">
        <f>SUM(DataEx!FC368)</f>
        <v>26315416.666666701</v>
      </c>
      <c r="Q144" s="85">
        <f>SUM(DataEx!FD368)</f>
        <v>26815416.670000002</v>
      </c>
      <c r="R144" s="85">
        <f>SUM(DataEx!FE368)</f>
        <v>26815416.66</v>
      </c>
      <c r="S144" s="127">
        <f t="shared" si="20"/>
        <v>289074999.99666673</v>
      </c>
      <c r="T144" s="128">
        <f t="shared" si="21"/>
        <v>6.2780975132298134E-2</v>
      </c>
    </row>
    <row r="145" spans="1:20">
      <c r="A145" s="137" t="str">
        <f t="shared" si="17"/>
        <v>451p</v>
      </c>
      <c r="B145" s="546" t="str">
        <f>+VLOOKUP(LEFT($A145,LEN(A145)-1)*1,Master!$D$27:$G$225,4,FALSE)</f>
        <v>Credits and Borrowings</v>
      </c>
      <c r="C145" s="547"/>
      <c r="D145" s="547"/>
      <c r="E145" s="547"/>
      <c r="F145" s="547"/>
      <c r="G145" s="91">
        <f>SUM(DataEx!ET379)</f>
        <v>239583.41666666666</v>
      </c>
      <c r="H145" s="91">
        <f>SUM(DataEx!EU379)</f>
        <v>239583.41666666666</v>
      </c>
      <c r="I145" s="91">
        <f>SUM(DataEx!EV379)</f>
        <v>239583.41666666666</v>
      </c>
      <c r="J145" s="91">
        <f>SUM(DataEx!EW379)</f>
        <v>239583.41666666666</v>
      </c>
      <c r="K145" s="91">
        <f>SUM(DataEx!EX379)</f>
        <v>239583.41666666666</v>
      </c>
      <c r="L145" s="91">
        <f>SUM(DataEx!EY379)</f>
        <v>239583.41666666666</v>
      </c>
      <c r="M145" s="91">
        <f>SUM(DataEx!EZ379)</f>
        <v>239583.41666666666</v>
      </c>
      <c r="N145" s="91">
        <f>SUM(DataEx!FA379)</f>
        <v>239583.41666666666</v>
      </c>
      <c r="O145" s="91">
        <f>SUM(DataEx!FB379)</f>
        <v>239583.41666666666</v>
      </c>
      <c r="P145" s="91">
        <f>SUM(DataEx!FC379)</f>
        <v>239583.41666666666</v>
      </c>
      <c r="Q145" s="91">
        <f>SUM(DataEx!FD379)</f>
        <v>239583.41666666666</v>
      </c>
      <c r="R145" s="91">
        <f>SUM(DataEx!FE379)</f>
        <v>239583.41666666666</v>
      </c>
      <c r="S145" s="125">
        <f t="shared" si="20"/>
        <v>2875000.9999999995</v>
      </c>
      <c r="T145" s="126">
        <f t="shared" si="21"/>
        <v>6.2438940167227697E-4</v>
      </c>
    </row>
    <row r="146" spans="1:20">
      <c r="A146" s="137" t="str">
        <f t="shared" si="17"/>
        <v>47p</v>
      </c>
      <c r="B146" s="546" t="str">
        <f>+VLOOKUP(LEFT($A146,LEN(A146)-1)*1,Master!$D$27:$G$225,4,FALSE)</f>
        <v>Reserves</v>
      </c>
      <c r="C146" s="547"/>
      <c r="D146" s="547"/>
      <c r="E146" s="547"/>
      <c r="F146" s="547"/>
      <c r="G146" s="91">
        <f>SUM(DataEx!ET394)</f>
        <v>830846.24800000002</v>
      </c>
      <c r="H146" s="91">
        <f>SUM(DataEx!EU394)</f>
        <v>830846.24800000002</v>
      </c>
      <c r="I146" s="91">
        <f>SUM(DataEx!EV394)</f>
        <v>830846.24800000002</v>
      </c>
      <c r="J146" s="91">
        <f>SUM(DataEx!EW394)</f>
        <v>949846.13199999998</v>
      </c>
      <c r="K146" s="91">
        <f>SUM(DataEx!EX394)</f>
        <v>1306845.784</v>
      </c>
      <c r="L146" s="91">
        <f>SUM(DataEx!EY394)</f>
        <v>830846.24800000002</v>
      </c>
      <c r="M146" s="91">
        <f>SUM(DataEx!EZ394)</f>
        <v>1246269.3720000002</v>
      </c>
      <c r="N146" s="91">
        <f>SUM(DataEx!FA394)</f>
        <v>1246269.3720000002</v>
      </c>
      <c r="O146" s="91">
        <f>SUM(DataEx!FB394)</f>
        <v>5393218.1470000008</v>
      </c>
      <c r="P146" s="91">
        <f>SUM(DataEx!FC394)</f>
        <v>5393218.1470000008</v>
      </c>
      <c r="Q146" s="91">
        <f>SUM(DataEx!FD394)</f>
        <v>5393218.1470000008</v>
      </c>
      <c r="R146" s="91">
        <f>SUM(DataEx!FE394)</f>
        <v>5393218.1470000008</v>
      </c>
      <c r="S146" s="125">
        <f t="shared" si="20"/>
        <v>29645488.240000002</v>
      </c>
      <c r="T146" s="126">
        <f t="shared" si="21"/>
        <v>6.4383729482028456E-3</v>
      </c>
    </row>
    <row r="147" spans="1:20">
      <c r="A147" s="137" t="str">
        <f t="shared" si="17"/>
        <v>462p</v>
      </c>
      <c r="B147" s="546" t="str">
        <f>+VLOOKUP(LEFT($A147,LEN(A147)-1)*1,Master!$D$27:$G$225,4,FALSE)</f>
        <v>Repayment of Guarantees</v>
      </c>
      <c r="C147" s="547"/>
      <c r="D147" s="547"/>
      <c r="E147" s="547"/>
      <c r="F147" s="547"/>
      <c r="G147" s="91">
        <f>SUM(DataEx!ET381)</f>
        <v>0</v>
      </c>
      <c r="H147" s="91">
        <f>SUM(DataEx!EU381)</f>
        <v>0</v>
      </c>
      <c r="I147" s="91">
        <f>SUM(DataEx!EV381)</f>
        <v>0</v>
      </c>
      <c r="J147" s="91">
        <f>SUM(DataEx!EW381)</f>
        <v>0</v>
      </c>
      <c r="K147" s="91">
        <f>SUM(DataEx!EX381)</f>
        <v>0</v>
      </c>
      <c r="L147" s="91">
        <f>SUM(DataEx!EY381)</f>
        <v>0</v>
      </c>
      <c r="M147" s="91">
        <f>SUM(DataEx!EZ381)</f>
        <v>0</v>
      </c>
      <c r="N147" s="91">
        <f>SUM(DataEx!FA381)</f>
        <v>0</v>
      </c>
      <c r="O147" s="91">
        <f>SUM(DataEx!FB381)</f>
        <v>0</v>
      </c>
      <c r="P147" s="91">
        <f>SUM(DataEx!FC381)</f>
        <v>0</v>
      </c>
      <c r="Q147" s="91">
        <f>SUM(DataEx!FD381)</f>
        <v>0</v>
      </c>
      <c r="R147" s="91">
        <f>SUM(DataEx!FE381)</f>
        <v>0</v>
      </c>
      <c r="S147" s="125">
        <f t="shared" si="20"/>
        <v>0</v>
      </c>
      <c r="T147" s="126">
        <f t="shared" si="21"/>
        <v>0</v>
      </c>
    </row>
    <row r="148" spans="1:20" ht="13.5" thickBot="1">
      <c r="A148" s="137"/>
      <c r="B148" s="386" t="s">
        <v>700</v>
      </c>
      <c r="C148" s="387"/>
      <c r="D148" s="387"/>
      <c r="E148" s="387"/>
      <c r="F148" s="387"/>
      <c r="G148" s="91">
        <f>SUM(DataEx!ET382)</f>
        <v>0</v>
      </c>
      <c r="H148" s="91">
        <f>SUM(DataEx!EU382)</f>
        <v>0</v>
      </c>
      <c r="I148" s="91">
        <f>SUM(DataEx!EV382)</f>
        <v>0</v>
      </c>
      <c r="J148" s="91">
        <f>SUM(DataEx!EW382)</f>
        <v>0</v>
      </c>
      <c r="K148" s="91">
        <f>SUM(DataEx!EX382)</f>
        <v>0</v>
      </c>
      <c r="L148" s="91">
        <f>SUM(DataEx!EY382)</f>
        <v>0</v>
      </c>
      <c r="M148" s="91">
        <f>SUM(DataEx!EZ382)</f>
        <v>0</v>
      </c>
      <c r="N148" s="91">
        <f>SUM(DataEx!FA382)</f>
        <v>0</v>
      </c>
      <c r="O148" s="91">
        <f>SUM(DataEx!FB382)</f>
        <v>0</v>
      </c>
      <c r="P148" s="91">
        <f>SUM(DataEx!FC382)</f>
        <v>0</v>
      </c>
      <c r="Q148" s="91">
        <f>SUM(DataEx!FD382)</f>
        <v>0</v>
      </c>
      <c r="R148" s="91">
        <f>SUM(DataEx!FE382)</f>
        <v>0</v>
      </c>
      <c r="S148" s="135">
        <f>SUM(G148:R148)</f>
        <v>0</v>
      </c>
      <c r="T148" s="136">
        <f t="shared" si="21"/>
        <v>0</v>
      </c>
    </row>
    <row r="149" spans="1:20" ht="13.5" thickBot="1">
      <c r="A149" s="138" t="str">
        <f>+CONCATENATE(A55,"p")</f>
        <v>1000p</v>
      </c>
      <c r="B149" s="552" t="str">
        <f>+VLOOKUP(LEFT($A149,LEN(A149)-1)*1,Master!$D$27:$G$225,4,FALSE)</f>
        <v>Surplus / deficit</v>
      </c>
      <c r="C149" s="553"/>
      <c r="D149" s="553"/>
      <c r="E149" s="553"/>
      <c r="F149" s="553"/>
      <c r="G149" s="97">
        <f t="shared" ref="G149:R149" si="27">+G105-G124</f>
        <v>-64224630.550666675</v>
      </c>
      <c r="H149" s="97">
        <f t="shared" si="27"/>
        <v>-38689367.230666667</v>
      </c>
      <c r="I149" s="97">
        <f t="shared" si="27"/>
        <v>-6911119.8406666815</v>
      </c>
      <c r="J149" s="97">
        <f t="shared" si="27"/>
        <v>7828380.3542222381</v>
      </c>
      <c r="K149" s="97">
        <f t="shared" si="27"/>
        <v>-10713497.853111148</v>
      </c>
      <c r="L149" s="97">
        <f t="shared" si="27"/>
        <v>-8252765.6917777658</v>
      </c>
      <c r="M149" s="97">
        <f t="shared" si="27"/>
        <v>-1060945.4237637222</v>
      </c>
      <c r="N149" s="97">
        <f t="shared" si="27"/>
        <v>5510010.1587502658</v>
      </c>
      <c r="O149" s="97">
        <f t="shared" si="27"/>
        <v>14130301.591036469</v>
      </c>
      <c r="P149" s="97">
        <f t="shared" si="27"/>
        <v>-23342791.08790341</v>
      </c>
      <c r="Q149" s="97">
        <f t="shared" si="27"/>
        <v>-37972128.493116558</v>
      </c>
      <c r="R149" s="97">
        <f t="shared" si="27"/>
        <v>20858700.505209386</v>
      </c>
      <c r="S149" s="113">
        <f t="shared" si="20"/>
        <v>-142839853.56245428</v>
      </c>
      <c r="T149" s="114">
        <f t="shared" si="21"/>
        <v>-3.1021794670964119E-2</v>
      </c>
    </row>
    <row r="150" spans="1:20" ht="13.5" thickBot="1">
      <c r="A150" s="138" t="str">
        <f>+CONCATENATE(A56,"p")</f>
        <v>1001p</v>
      </c>
      <c r="B150" s="554" t="str">
        <f>+VLOOKUP(LEFT($A150,LEN(A150)-1)*1,Master!$D$27:$G$225,4,FALSE)</f>
        <v>Primary balance</v>
      </c>
      <c r="C150" s="555"/>
      <c r="D150" s="555"/>
      <c r="E150" s="555"/>
      <c r="F150" s="555"/>
      <c r="G150" s="98">
        <f t="shared" ref="G150:R150" si="28">+G149+G132</f>
        <v>-57101905.550666675</v>
      </c>
      <c r="H150" s="98">
        <f t="shared" si="28"/>
        <v>-31566642.230666667</v>
      </c>
      <c r="I150" s="98">
        <f t="shared" si="28"/>
        <v>211605.15933331847</v>
      </c>
      <c r="J150" s="98">
        <f t="shared" si="28"/>
        <v>14951105.354222238</v>
      </c>
      <c r="K150" s="98">
        <f t="shared" si="28"/>
        <v>-3590772.8531111479</v>
      </c>
      <c r="L150" s="98">
        <f t="shared" si="28"/>
        <v>-1130040.6917777658</v>
      </c>
      <c r="M150" s="98">
        <f t="shared" si="28"/>
        <v>6061779.5762362778</v>
      </c>
      <c r="N150" s="98">
        <f t="shared" si="28"/>
        <v>12632735.158750266</v>
      </c>
      <c r="O150" s="98">
        <f t="shared" si="28"/>
        <v>21745526.591036469</v>
      </c>
      <c r="P150" s="98">
        <f t="shared" si="28"/>
        <v>-15727566.08790341</v>
      </c>
      <c r="Q150" s="98">
        <f t="shared" si="28"/>
        <v>-30356903.493116558</v>
      </c>
      <c r="R150" s="98">
        <f t="shared" si="28"/>
        <v>28473925.505209386</v>
      </c>
      <c r="S150" s="113">
        <f t="shared" si="20"/>
        <v>-55397153.562454268</v>
      </c>
      <c r="T150" s="114">
        <f t="shared" si="21"/>
        <v>-1.2031089925606314E-2</v>
      </c>
    </row>
    <row r="151" spans="1:20">
      <c r="A151" s="138" t="str">
        <f>+CONCATENATE(A57,"p")</f>
        <v>46p</v>
      </c>
      <c r="B151" s="544" t="str">
        <f>+VLOOKUP(LEFT($A151,LEN(A151)-1)*1,Master!$D$27:$G$225,4,FALSE)</f>
        <v>Repayment of Debt</v>
      </c>
      <c r="C151" s="545"/>
      <c r="D151" s="545"/>
      <c r="E151" s="545"/>
      <c r="F151" s="545"/>
      <c r="G151" s="87">
        <f t="shared" ref="G151:R151" si="29">+SUM(G152:G154)</f>
        <v>3995985.341243688</v>
      </c>
      <c r="H151" s="87">
        <f t="shared" si="29"/>
        <v>5612183.5020401878</v>
      </c>
      <c r="I151" s="87">
        <f t="shared" si="29"/>
        <v>22206461.85490736</v>
      </c>
      <c r="J151" s="87">
        <f t="shared" si="29"/>
        <v>23720356.07957419</v>
      </c>
      <c r="K151" s="87">
        <f t="shared" si="29"/>
        <v>19949382.892757326</v>
      </c>
      <c r="L151" s="87">
        <f t="shared" si="29"/>
        <v>18025387.76124369</v>
      </c>
      <c r="M151" s="87">
        <f t="shared" si="29"/>
        <v>6006605.7712436877</v>
      </c>
      <c r="N151" s="87">
        <f t="shared" si="29"/>
        <v>17160148.002040189</v>
      </c>
      <c r="O151" s="87">
        <f t="shared" si="29"/>
        <v>21286585.159562141</v>
      </c>
      <c r="P151" s="87">
        <f t="shared" si="29"/>
        <v>8472904.0295741912</v>
      </c>
      <c r="Q151" s="87">
        <f t="shared" si="29"/>
        <v>10599232.02456969</v>
      </c>
      <c r="R151" s="87">
        <f t="shared" si="29"/>
        <v>385397542.39124364</v>
      </c>
      <c r="S151" s="109">
        <f t="shared" si="20"/>
        <v>542432774.80999994</v>
      </c>
      <c r="T151" s="110">
        <f t="shared" si="21"/>
        <v>0.11780492448908675</v>
      </c>
    </row>
    <row r="152" spans="1:20">
      <c r="A152" s="138" t="str">
        <f>+CONCATENATE(A58,"p")</f>
        <v>4611p</v>
      </c>
      <c r="B152" s="548" t="str">
        <f>+VLOOKUP(LEFT($A152,LEN(A152)-1)*1,Master!$D$27:$G$225,4,FALSE)</f>
        <v>Repayment of Domestic Debt</v>
      </c>
      <c r="C152" s="549"/>
      <c r="D152" s="549"/>
      <c r="E152" s="549"/>
      <c r="F152" s="549"/>
      <c r="G152" s="100">
        <f>SUM(DataEx!ET388)</f>
        <v>116701.86</v>
      </c>
      <c r="H152" s="100">
        <f>SUM(DataEx!EU388)</f>
        <v>867332.36</v>
      </c>
      <c r="I152" s="100">
        <f>SUM(DataEx!EV388)</f>
        <v>7801367.0199999996</v>
      </c>
      <c r="J152" s="100">
        <f>SUM(DataEx!EW388)</f>
        <v>4481623.79</v>
      </c>
      <c r="K152" s="100">
        <f>SUM(DataEx!EX388)</f>
        <v>2831467.37</v>
      </c>
      <c r="L152" s="100">
        <f>SUM(DataEx!EY388)</f>
        <v>7170000.0800000001</v>
      </c>
      <c r="M152" s="100">
        <f>SUM(DataEx!EZ388)</f>
        <v>82322.3</v>
      </c>
      <c r="N152" s="100">
        <f>SUM(DataEx!FA388)</f>
        <v>10832753.109999999</v>
      </c>
      <c r="O152" s="100">
        <f>SUM(DataEx!FB388)</f>
        <v>1958366.01</v>
      </c>
      <c r="P152" s="100">
        <f>SUM(DataEx!FC388)</f>
        <v>1510132.11</v>
      </c>
      <c r="Q152" s="100">
        <f>SUM(DataEx!FD388)</f>
        <v>834059.15</v>
      </c>
      <c r="R152" s="100">
        <f>SUM(DataEx!FE388)</f>
        <v>12202154.65</v>
      </c>
      <c r="S152" s="107">
        <f t="shared" si="20"/>
        <v>50688279.809999995</v>
      </c>
      <c r="T152" s="108">
        <f t="shared" si="21"/>
        <v>1.1008422154414159E-2</v>
      </c>
    </row>
    <row r="153" spans="1:20">
      <c r="A153" s="138" t="str">
        <f>+CONCATENATE(A59,"p")</f>
        <v>4612p</v>
      </c>
      <c r="B153" s="546" t="str">
        <f>+VLOOKUP(LEFT($A153,LEN(A153)-1)*1,Master!$D$27:$G$225,4,FALSE)</f>
        <v>Repayment of Foreign Debt</v>
      </c>
      <c r="C153" s="547"/>
      <c r="D153" s="547"/>
      <c r="E153" s="547"/>
      <c r="F153" s="547"/>
      <c r="G153" s="100">
        <f>SUM(DataEx!ET389)</f>
        <v>2071825.5645770216</v>
      </c>
      <c r="H153" s="100">
        <f>SUM(DataEx!EU389)</f>
        <v>2862393.2253735214</v>
      </c>
      <c r="I153" s="100">
        <f>SUM(DataEx!EV389)</f>
        <v>12467636.918240691</v>
      </c>
      <c r="J153" s="100">
        <f>SUM(DataEx!EW389)</f>
        <v>17326274.372907523</v>
      </c>
      <c r="K153" s="100">
        <f>SUM(DataEx!EX389)</f>
        <v>15150457.606090657</v>
      </c>
      <c r="L153" s="100">
        <f>SUM(DataEx!EY389)</f>
        <v>8947929.7645770218</v>
      </c>
      <c r="M153" s="100">
        <f>SUM(DataEx!EZ389)</f>
        <v>2071825.5545770216</v>
      </c>
      <c r="N153" s="100">
        <f>SUM(DataEx!FA389)</f>
        <v>2989936.9753735219</v>
      </c>
      <c r="O153" s="100">
        <f>SUM(DataEx!FB389)</f>
        <v>16625761.232895471</v>
      </c>
      <c r="P153" s="100">
        <f>SUM(DataEx!FC389)</f>
        <v>4165314.0029075216</v>
      </c>
      <c r="Q153" s="100">
        <f>SUM(DataEx!FD389)</f>
        <v>6972714.957903021</v>
      </c>
      <c r="R153" s="100">
        <f>SUM(DataEx!FE389)</f>
        <v>369847929.82457697</v>
      </c>
      <c r="S153" s="107">
        <f t="shared" si="20"/>
        <v>461500000</v>
      </c>
      <c r="T153" s="108">
        <f t="shared" si="21"/>
        <v>0.10022803778911935</v>
      </c>
    </row>
    <row r="154" spans="1:20">
      <c r="A154" s="138" t="str">
        <f>+CONCATENATE(A53,"p")</f>
        <v>4630p</v>
      </c>
      <c r="B154" s="546" t="str">
        <f>+VLOOKUP(LEFT($A154,LEN(A154)-1)*1,Master!$D$27:$G$225,4,FALSE)</f>
        <v>Repayments of Arrears</v>
      </c>
      <c r="C154" s="547"/>
      <c r="D154" s="547"/>
      <c r="E154" s="547"/>
      <c r="F154" s="547"/>
      <c r="G154" s="100">
        <f>SUM(DataEx!ET393)</f>
        <v>1807457.9166666667</v>
      </c>
      <c r="H154" s="100">
        <f>SUM(DataEx!EU393)</f>
        <v>1882457.9166666667</v>
      </c>
      <c r="I154" s="100">
        <f>SUM(DataEx!EV393)</f>
        <v>1937457.9166666667</v>
      </c>
      <c r="J154" s="100">
        <f>SUM(DataEx!EW393)</f>
        <v>1912457.9166666667</v>
      </c>
      <c r="K154" s="100">
        <f>SUM(DataEx!EX393)</f>
        <v>1967457.9166666667</v>
      </c>
      <c r="L154" s="100">
        <f>SUM(DataEx!EY393)</f>
        <v>1907457.9166666667</v>
      </c>
      <c r="M154" s="100">
        <f>SUM(DataEx!EZ393)</f>
        <v>3852457.9166666665</v>
      </c>
      <c r="N154" s="100">
        <f>SUM(DataEx!FA393)</f>
        <v>3337457.9166666665</v>
      </c>
      <c r="O154" s="100">
        <f>SUM(DataEx!FB393)</f>
        <v>2702457.9166666698</v>
      </c>
      <c r="P154" s="100">
        <f>SUM(DataEx!FC393)</f>
        <v>2797457.9166666698</v>
      </c>
      <c r="Q154" s="100">
        <f>SUM(DataEx!FD393)</f>
        <v>2792457.9166666698</v>
      </c>
      <c r="R154" s="100">
        <f>SUM(DataEx!FE393)</f>
        <v>3347457.9166666698</v>
      </c>
      <c r="S154" s="107">
        <f t="shared" si="20"/>
        <v>30244495.000000015</v>
      </c>
      <c r="T154" s="108">
        <f t="shared" si="21"/>
        <v>6.5684645455532662E-3</v>
      </c>
    </row>
    <row r="155" spans="1:20" ht="13.5" thickBot="1">
      <c r="A155" s="138"/>
      <c r="B155" s="422" t="s">
        <v>795</v>
      </c>
      <c r="C155" s="423"/>
      <c r="D155" s="423"/>
      <c r="E155" s="423"/>
      <c r="F155" s="423"/>
      <c r="G155" s="429">
        <f>+DataEx!ET377</f>
        <v>0</v>
      </c>
      <c r="H155" s="429">
        <f>+DataEx!EU377</f>
        <v>0</v>
      </c>
      <c r="I155" s="429">
        <f>+DataEx!EV377</f>
        <v>0</v>
      </c>
      <c r="J155" s="429">
        <f>+DataEx!EW377</f>
        <v>0</v>
      </c>
      <c r="K155" s="429">
        <f>+DataEx!EX377</f>
        <v>70000000</v>
      </c>
      <c r="L155" s="429">
        <f>+DataEx!EY377</f>
        <v>0</v>
      </c>
      <c r="M155" s="429">
        <f>+DataEx!EZ377</f>
        <v>0</v>
      </c>
      <c r="N155" s="429">
        <f>+DataEx!FA377</f>
        <v>0</v>
      </c>
      <c r="O155" s="429">
        <f>+DataEx!FB377</f>
        <v>0</v>
      </c>
      <c r="P155" s="429">
        <f>+DataEx!FC377</f>
        <v>0</v>
      </c>
      <c r="Q155" s="429">
        <f>+DataEx!FD377</f>
        <v>0</v>
      </c>
      <c r="R155" s="429">
        <f>+DataEx!FE377</f>
        <v>0</v>
      </c>
      <c r="S155" s="107">
        <f t="shared" si="20"/>
        <v>70000000</v>
      </c>
      <c r="T155" s="108">
        <f t="shared" si="21"/>
        <v>1.5202519274622652E-2</v>
      </c>
    </row>
    <row r="156" spans="1:20" ht="13.5" thickBot="1">
      <c r="A156" s="138" t="str">
        <f t="shared" ref="A156:A161" si="30">+CONCATENATE(A61,"p")</f>
        <v>1002p</v>
      </c>
      <c r="B156" s="550" t="str">
        <f>+VLOOKUP(LEFT($A156,LEN(A156)-1)*1,Master!$D$27:$G$225,4,FALSE)</f>
        <v>Financing needs</v>
      </c>
      <c r="C156" s="551"/>
      <c r="D156" s="551"/>
      <c r="E156" s="551"/>
      <c r="F156" s="551"/>
      <c r="G156" s="79">
        <f>+G149-G151-G155</f>
        <v>-68220615.891910359</v>
      </c>
      <c r="H156" s="79">
        <f t="shared" ref="H156:R156" si="31">+H149-H151-H155</f>
        <v>-44301550.732706852</v>
      </c>
      <c r="I156" s="79">
        <f t="shared" si="31"/>
        <v>-29117581.695574041</v>
      </c>
      <c r="J156" s="79">
        <f t="shared" si="31"/>
        <v>-15891975.725351952</v>
      </c>
      <c r="K156" s="79">
        <f t="shared" si="31"/>
        <v>-100662880.74586847</v>
      </c>
      <c r="L156" s="79">
        <f t="shared" si="31"/>
        <v>-26278153.453021456</v>
      </c>
      <c r="M156" s="79">
        <f t="shared" si="31"/>
        <v>-7067551.1950074099</v>
      </c>
      <c r="N156" s="79">
        <f t="shared" si="31"/>
        <v>-11650137.843289923</v>
      </c>
      <c r="O156" s="79">
        <f t="shared" si="31"/>
        <v>-7156283.568525672</v>
      </c>
      <c r="P156" s="79">
        <f t="shared" si="31"/>
        <v>-31815695.117477603</v>
      </c>
      <c r="Q156" s="79">
        <f t="shared" si="31"/>
        <v>-48571360.517686248</v>
      </c>
      <c r="R156" s="79">
        <f t="shared" si="31"/>
        <v>-364538841.88603425</v>
      </c>
      <c r="S156" s="117">
        <f t="shared" si="20"/>
        <v>-755272628.37245417</v>
      </c>
      <c r="T156" s="118">
        <f t="shared" si="21"/>
        <v>-0.16402923843467351</v>
      </c>
    </row>
    <row r="157" spans="1:20" ht="13.5" thickBot="1">
      <c r="A157" s="138" t="str">
        <f t="shared" si="30"/>
        <v>1003p</v>
      </c>
      <c r="B157" s="536" t="str">
        <f>+VLOOKUP(LEFT($A157,LEN(A157)-1)*1,Master!$D$27:$G$225,4,FALSE)</f>
        <v>Financing</v>
      </c>
      <c r="C157" s="537"/>
      <c r="D157" s="537"/>
      <c r="E157" s="537"/>
      <c r="F157" s="537"/>
      <c r="G157" s="97">
        <f t="shared" ref="G157:R157" si="32">+SUM(G158:G161)</f>
        <v>68220615.891910359</v>
      </c>
      <c r="H157" s="97">
        <f t="shared" si="32"/>
        <v>44301550.732706852</v>
      </c>
      <c r="I157" s="97">
        <f t="shared" si="32"/>
        <v>29117581.695574041</v>
      </c>
      <c r="J157" s="97">
        <f t="shared" si="32"/>
        <v>15891975.725351952</v>
      </c>
      <c r="K157" s="97">
        <f t="shared" si="32"/>
        <v>100662880.74586847</v>
      </c>
      <c r="L157" s="97">
        <f t="shared" si="32"/>
        <v>26278153.453021456</v>
      </c>
      <c r="M157" s="97">
        <f t="shared" si="32"/>
        <v>7067551.1950074099</v>
      </c>
      <c r="N157" s="97">
        <f t="shared" si="32"/>
        <v>11650137.843289923</v>
      </c>
      <c r="O157" s="97">
        <f t="shared" si="32"/>
        <v>7156283.568525672</v>
      </c>
      <c r="P157" s="97">
        <f t="shared" si="32"/>
        <v>31815695.117477603</v>
      </c>
      <c r="Q157" s="97">
        <f t="shared" si="32"/>
        <v>48571360.517686248</v>
      </c>
      <c r="R157" s="97">
        <f t="shared" si="32"/>
        <v>364538841.88603425</v>
      </c>
      <c r="S157" s="119">
        <f t="shared" si="20"/>
        <v>755272628.37245417</v>
      </c>
      <c r="T157" s="120">
        <f t="shared" si="21"/>
        <v>0.16402923843467351</v>
      </c>
    </row>
    <row r="158" spans="1:20">
      <c r="A158" s="138" t="str">
        <f t="shared" si="30"/>
        <v>7511p</v>
      </c>
      <c r="B158" s="548" t="str">
        <f>+VLOOKUP(LEFT($A158,LEN(A158)-1)*1,Master!$D$27:$G$225,4,FALSE)</f>
        <v>Domestic Loans and Borrowings</v>
      </c>
      <c r="C158" s="549"/>
      <c r="D158" s="549"/>
      <c r="E158" s="549"/>
      <c r="F158" s="549"/>
      <c r="G158" s="100">
        <f>+INDEX(DataEx!$1:$1048576,MATCH('2018'!$A158,DataEx!$D:$D,0),MATCH('2018'!G$6,DataEx!$7:$7,0))</f>
        <v>0</v>
      </c>
      <c r="H158" s="100">
        <f>+INDEX(DataEx!$1:$1048576,MATCH('2018'!$A158,DataEx!$D:$D,0),MATCH('2018'!H$6,DataEx!$7:$7,0))</f>
        <v>0</v>
      </c>
      <c r="I158" s="100">
        <f>+INDEX(DataEx!$1:$1048576,MATCH('2018'!$A158,DataEx!$D:$D,0),MATCH('2018'!I$6,DataEx!$7:$7,0))</f>
        <v>0</v>
      </c>
      <c r="J158" s="100">
        <f>+INDEX(DataEx!$1:$1048576,MATCH('2018'!$A158,DataEx!$D:$D,0),MATCH('2018'!J$6,DataEx!$7:$7,0))</f>
        <v>0</v>
      </c>
      <c r="K158" s="100">
        <f>+INDEX(DataEx!$1:$1048576,MATCH('2018'!$A158,DataEx!$D:$D,0),MATCH('2018'!K$6,DataEx!$7:$7,0))</f>
        <v>0</v>
      </c>
      <c r="L158" s="100">
        <f>+INDEX(DataEx!$1:$1048576,MATCH('2018'!$A158,DataEx!$D:$D,0),MATCH('2018'!L$6,DataEx!$7:$7,0))</f>
        <v>0</v>
      </c>
      <c r="M158" s="100">
        <f>+INDEX(DataEx!$1:$1048576,MATCH('2018'!$A158,DataEx!$D:$D,0),MATCH('2018'!M$6,DataEx!$7:$7,0))</f>
        <v>0</v>
      </c>
      <c r="N158" s="100">
        <f>+INDEX(DataEx!$1:$1048576,MATCH('2018'!$A158,DataEx!$D:$D,0),MATCH('2018'!N$6,DataEx!$7:$7,0))</f>
        <v>0</v>
      </c>
      <c r="O158" s="100">
        <f>+INDEX(DataEx!$1:$1048576,MATCH('2018'!$A158,DataEx!$D:$D,0),MATCH('2018'!O$6,DataEx!$7:$7,0))</f>
        <v>0</v>
      </c>
      <c r="P158" s="100">
        <f>+INDEX(DataEx!$1:$1048576,MATCH('2018'!$A158,DataEx!$D:$D,0),MATCH('2018'!P$6,DataEx!$7:$7,0))</f>
        <v>0</v>
      </c>
      <c r="Q158" s="100">
        <f>+INDEX(DataEx!$1:$1048576,MATCH('2018'!$A158,DataEx!$D:$D,0),MATCH('2018'!Q$6,DataEx!$7:$7,0))</f>
        <v>0</v>
      </c>
      <c r="R158" s="100">
        <f>+INDEX(DataEx!$1:$1048576,MATCH('2018'!$A158,DataEx!$D:$D,0),MATCH('2018'!R$6,DataEx!$7:$7,0))</f>
        <v>0</v>
      </c>
      <c r="S158" s="107">
        <f t="shared" si="20"/>
        <v>0</v>
      </c>
      <c r="T158" s="108">
        <f t="shared" si="21"/>
        <v>0</v>
      </c>
    </row>
    <row r="159" spans="1:20">
      <c r="A159" s="138" t="str">
        <f t="shared" si="30"/>
        <v>7512p</v>
      </c>
      <c r="B159" s="546" t="str">
        <f>+VLOOKUP(LEFT($A159,LEN(A159)-1)*1,Master!$D$27:$G$225,4,FALSE)</f>
        <v>Foreign Loans and Borrowings</v>
      </c>
      <c r="C159" s="547"/>
      <c r="D159" s="547"/>
      <c r="E159" s="547"/>
      <c r="F159" s="547"/>
      <c r="G159" s="100">
        <f>+INDEX(DataEx!$1:$1048576,MATCH('2018'!$A159,DataEx!$D:$D,0),MATCH('2018'!G$6,DataEx!$7:$7,0))</f>
        <v>24658333.329999998</v>
      </c>
      <c r="H159" s="100">
        <f>+INDEX(DataEx!$1:$1048576,MATCH('2018'!$A159,DataEx!$D:$D,0),MATCH('2018'!H$6,DataEx!$7:$7,0))</f>
        <v>24658333.329999998</v>
      </c>
      <c r="I159" s="100">
        <f>+INDEX(DataEx!$1:$1048576,MATCH('2018'!$A159,DataEx!$D:$D,0),MATCH('2018'!I$6,DataEx!$7:$7,0))</f>
        <v>24658333.329999998</v>
      </c>
      <c r="J159" s="100">
        <f>+INDEX(DataEx!$1:$1048576,MATCH('2018'!$A159,DataEx!$D:$D,0),MATCH('2018'!J$6,DataEx!$7:$7,0))</f>
        <v>24658333.329999998</v>
      </c>
      <c r="K159" s="100">
        <f>+INDEX(DataEx!$1:$1048576,MATCH('2018'!$A159,DataEx!$D:$D,0),MATCH('2018'!K$6,DataEx!$7:$7,0))</f>
        <v>24658333.329999998</v>
      </c>
      <c r="L159" s="100">
        <f>+INDEX(DataEx!$1:$1048576,MATCH('2018'!$A159,DataEx!$D:$D,0),MATCH('2018'!L$6,DataEx!$7:$7,0))</f>
        <v>24658333.329999998</v>
      </c>
      <c r="M159" s="100">
        <f>+INDEX(DataEx!$1:$1048576,MATCH('2018'!$A159,DataEx!$D:$D,0),MATCH('2018'!M$6,DataEx!$7:$7,0))</f>
        <v>24658333.329999998</v>
      </c>
      <c r="N159" s="100">
        <f>+INDEX(DataEx!$1:$1048576,MATCH('2018'!$A159,DataEx!$D:$D,0),MATCH('2018'!N$6,DataEx!$7:$7,0))</f>
        <v>24658333.329999998</v>
      </c>
      <c r="O159" s="100">
        <f>+INDEX(DataEx!$1:$1048576,MATCH('2018'!$A159,DataEx!$D:$D,0),MATCH('2018'!O$6,DataEx!$7:$7,0))</f>
        <v>24658333.329999998</v>
      </c>
      <c r="P159" s="100">
        <f>+INDEX(DataEx!$1:$1048576,MATCH('2018'!$A159,DataEx!$D:$D,0),MATCH('2018'!P$6,DataEx!$7:$7,0))</f>
        <v>24658333.329999998</v>
      </c>
      <c r="Q159" s="100">
        <f>+INDEX(DataEx!$1:$1048576,MATCH('2018'!$A159,DataEx!$D:$D,0),MATCH('2018'!Q$6,DataEx!$7:$7,0))</f>
        <v>24658333.329999998</v>
      </c>
      <c r="R159" s="100">
        <f>+INDEX(DataEx!$1:$1048576,MATCH('2018'!$A159,DataEx!$D:$D,0),MATCH('2018'!R$6,DataEx!$7:$7,0))</f>
        <v>468022681.93578738</v>
      </c>
      <c r="S159" s="107">
        <f t="shared" si="20"/>
        <v>739264348.56578732</v>
      </c>
      <c r="T159" s="108">
        <f t="shared" si="21"/>
        <v>0.16055257868732487</v>
      </c>
    </row>
    <row r="160" spans="1:20">
      <c r="A160" s="138" t="str">
        <f t="shared" si="30"/>
        <v>72p</v>
      </c>
      <c r="B160" s="546" t="str">
        <f>+VLOOKUP(LEFT($A160,LEN(A160)-1)*1,Master!$D$27:$G$225,4,FALSE)</f>
        <v>Revenues from Selling Assets</v>
      </c>
      <c r="C160" s="547"/>
      <c r="D160" s="547"/>
      <c r="E160" s="547"/>
      <c r="F160" s="547"/>
      <c r="G160" s="100">
        <f>+INDEX(DataEx!$1:$1048576,MATCH('2018'!$A160,DataEx!$D:$D,0),MATCH('2018'!G$6,DataEx!$7:$7,0))</f>
        <v>0</v>
      </c>
      <c r="H160" s="100">
        <f>+INDEX(DataEx!$1:$1048576,MATCH('2018'!$A160,DataEx!$D:$D,0),MATCH('2018'!H$6,DataEx!$7:$7,0))</f>
        <v>0</v>
      </c>
      <c r="I160" s="100">
        <f>+INDEX(DataEx!$1:$1048576,MATCH('2018'!$A160,DataEx!$D:$D,0),MATCH('2018'!I$6,DataEx!$7:$7,0))</f>
        <v>0</v>
      </c>
      <c r="J160" s="100">
        <f>+INDEX(DataEx!$1:$1048576,MATCH('2018'!$A160,DataEx!$D:$D,0),MATCH('2018'!J$6,DataEx!$7:$7,0))</f>
        <v>0</v>
      </c>
      <c r="K160" s="100">
        <f>+INDEX(DataEx!$1:$1048576,MATCH('2018'!$A160,DataEx!$D:$D,0),MATCH('2018'!K$6,DataEx!$7:$7,0))</f>
        <v>0</v>
      </c>
      <c r="L160" s="100">
        <f>+INDEX(DataEx!$1:$1048576,MATCH('2018'!$A160,DataEx!$D:$D,0),MATCH('2018'!L$6,DataEx!$7:$7,0))</f>
        <v>0</v>
      </c>
      <c r="M160" s="100">
        <f>+INDEX(DataEx!$1:$1048576,MATCH('2018'!$A160,DataEx!$D:$D,0),MATCH('2018'!M$6,DataEx!$7:$7,0))</f>
        <v>0</v>
      </c>
      <c r="N160" s="100">
        <f>+INDEX(DataEx!$1:$1048576,MATCH('2018'!$A160,DataEx!$D:$D,0),MATCH('2018'!N$6,DataEx!$7:$7,0))</f>
        <v>0</v>
      </c>
      <c r="O160" s="100">
        <f>+INDEX(DataEx!$1:$1048576,MATCH('2018'!$A160,DataEx!$D:$D,0),MATCH('2018'!O$6,DataEx!$7:$7,0))</f>
        <v>0</v>
      </c>
      <c r="P160" s="100">
        <f>+INDEX(DataEx!$1:$1048576,MATCH('2018'!$A160,DataEx!$D:$D,0),MATCH('2018'!P$6,DataEx!$7:$7,0))</f>
        <v>0</v>
      </c>
      <c r="Q160" s="100">
        <f>+INDEX(DataEx!$1:$1048576,MATCH('2018'!$A160,DataEx!$D:$D,0),MATCH('2018'!Q$6,DataEx!$7:$7,0))</f>
        <v>0</v>
      </c>
      <c r="R160" s="100">
        <f>+INDEX(DataEx!$1:$1048576,MATCH('2018'!$A160,DataEx!$D:$D,0),MATCH('2018'!R$6,DataEx!$7:$7,0))</f>
        <v>16000000</v>
      </c>
      <c r="S160" s="107">
        <f t="shared" si="20"/>
        <v>16000000</v>
      </c>
      <c r="T160" s="108">
        <f t="shared" si="21"/>
        <v>3.4748615484851775E-3</v>
      </c>
    </row>
    <row r="161" spans="1:20" ht="13.5" thickBot="1">
      <c r="A161" s="138" t="str">
        <f t="shared" si="30"/>
        <v>1004p</v>
      </c>
      <c r="B161" s="102" t="str">
        <f>+VLOOKUP(LEFT($A161,LEN(A161)-1)*1,Master!$D$27:$G$225,4,FALSE)</f>
        <v>Increase / decrease of deposits</v>
      </c>
      <c r="C161" s="103"/>
      <c r="D161" s="103"/>
      <c r="E161" s="103"/>
      <c r="F161" s="103"/>
      <c r="G161" s="101">
        <f t="shared" ref="G161:R161" si="33">-G156-SUM(G158:G160)</f>
        <v>43562282.561910361</v>
      </c>
      <c r="H161" s="101">
        <f t="shared" si="33"/>
        <v>19643217.402706854</v>
      </c>
      <c r="I161" s="101">
        <f t="shared" si="33"/>
        <v>4459248.3655740432</v>
      </c>
      <c r="J161" s="101">
        <f t="shared" si="33"/>
        <v>-8766357.6046480462</v>
      </c>
      <c r="K161" s="101">
        <f t="shared" si="33"/>
        <v>76004547.415868476</v>
      </c>
      <c r="L161" s="101">
        <f t="shared" si="33"/>
        <v>1619820.1230214573</v>
      </c>
      <c r="M161" s="101">
        <f t="shared" si="33"/>
        <v>-17590782.134992588</v>
      </c>
      <c r="N161" s="101">
        <f t="shared" si="33"/>
        <v>-13008195.486710075</v>
      </c>
      <c r="O161" s="101">
        <f t="shared" si="33"/>
        <v>-17502049.761474326</v>
      </c>
      <c r="P161" s="101">
        <f t="shared" si="33"/>
        <v>7157361.787477605</v>
      </c>
      <c r="Q161" s="101">
        <f t="shared" si="33"/>
        <v>23913027.18768625</v>
      </c>
      <c r="R161" s="101">
        <f t="shared" si="33"/>
        <v>-119483840.04975313</v>
      </c>
      <c r="S161" s="111">
        <f t="shared" si="20"/>
        <v>8279.8066668957472</v>
      </c>
      <c r="T161" s="112">
        <f t="shared" si="21"/>
        <v>1.7981988634804534E-6</v>
      </c>
    </row>
  </sheetData>
  <mergeCells count="116">
    <mergeCell ref="B160:F160"/>
    <mergeCell ref="B153:F153"/>
    <mergeCell ref="B154:F154"/>
    <mergeCell ref="B156:F156"/>
    <mergeCell ref="B157:F157"/>
    <mergeCell ref="B158:F158"/>
    <mergeCell ref="B159:F159"/>
    <mergeCell ref="B146:F146"/>
    <mergeCell ref="B147:F147"/>
    <mergeCell ref="B149:F149"/>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S103:T103"/>
    <mergeCell ref="B105:F105"/>
    <mergeCell ref="B106:F106"/>
    <mergeCell ref="B107:F107"/>
    <mergeCell ref="B108:F108"/>
    <mergeCell ref="B109:F109"/>
    <mergeCell ref="B62:F62"/>
    <mergeCell ref="B63:F63"/>
    <mergeCell ref="B64:F64"/>
    <mergeCell ref="B65:F65"/>
    <mergeCell ref="B102:F104"/>
    <mergeCell ref="G102:R102"/>
    <mergeCell ref="B55:F55"/>
    <mergeCell ref="B56:F56"/>
    <mergeCell ref="B57:F57"/>
    <mergeCell ref="B58:F58"/>
    <mergeCell ref="B59:F59"/>
    <mergeCell ref="B61:F61"/>
    <mergeCell ref="B49:F49"/>
    <mergeCell ref="B50:F50"/>
    <mergeCell ref="B51:F51"/>
    <mergeCell ref="B52:F52"/>
    <mergeCell ref="B53:F53"/>
    <mergeCell ref="B54:F54"/>
    <mergeCell ref="B60:F60"/>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Option Button 1">
              <controlPr defaultSize="0" autoFill="0" autoLine="0" autoPict="0">
                <anchor moveWithCells="1">
                  <from>
                    <xdr:col>0</xdr:col>
                    <xdr:colOff>19050</xdr:colOff>
                    <xdr:row>0</xdr:row>
                    <xdr:rowOff>28575</xdr:rowOff>
                  </from>
                  <to>
                    <xdr:col>2</xdr:col>
                    <xdr:colOff>0</xdr:colOff>
                    <xdr:row>2</xdr:row>
                    <xdr:rowOff>9525</xdr:rowOff>
                  </to>
                </anchor>
              </controlPr>
            </control>
          </mc:Choice>
        </mc:AlternateContent>
        <mc:AlternateContent xmlns:mc="http://schemas.openxmlformats.org/markup-compatibility/2006">
          <mc:Choice Requires="x14">
            <control shapeId="32770" r:id="rId5" name="Option Button 2">
              <controlPr defaultSize="0" autoFill="0" autoLine="0" autoPict="0">
                <anchor moveWithCells="1">
                  <from>
                    <xdr:col>1</xdr:col>
                    <xdr:colOff>142875</xdr:colOff>
                    <xdr:row>0</xdr:row>
                    <xdr:rowOff>28575</xdr:rowOff>
                  </from>
                  <to>
                    <xdr:col>2</xdr:col>
                    <xdr:colOff>476250</xdr:colOff>
                    <xdr:row>2</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Y160"/>
  <sheetViews>
    <sheetView zoomScaleNormal="100" workbookViewId="0">
      <pane ySplit="1" topLeftCell="A2" activePane="bottomLeft" state="frozen"/>
      <selection pane="bottomLeft" activeCell="L22" sqref="L22"/>
    </sheetView>
  </sheetViews>
  <sheetFormatPr defaultColWidth="9.140625" defaultRowHeight="12.75"/>
  <cols>
    <col min="1" max="1" width="5.42578125" style="71" customWidth="1"/>
    <col min="2" max="4" width="9.140625" style="303"/>
    <col min="5" max="5" width="4.85546875" style="303" customWidth="1"/>
    <col min="6" max="6" width="0.42578125" style="303" customWidth="1"/>
    <col min="7" max="7" width="12.5703125" style="303" customWidth="1"/>
    <col min="8" max="8" width="13.7109375" style="303" customWidth="1"/>
    <col min="9" max="9" width="14.140625" style="303" customWidth="1"/>
    <col min="10" max="10" width="15.42578125" style="303" customWidth="1"/>
    <col min="11" max="11" width="15.28515625" style="303" customWidth="1"/>
    <col min="12" max="12" width="14.42578125" style="303" customWidth="1"/>
    <col min="13" max="13" width="15.140625" style="303" customWidth="1"/>
    <col min="14" max="14" width="13.7109375" style="303" customWidth="1"/>
    <col min="15" max="15" width="14" style="303" customWidth="1"/>
    <col min="16" max="16" width="13.28515625" style="303" customWidth="1"/>
    <col min="17" max="17" width="13.85546875" style="303" customWidth="1"/>
    <col min="18" max="18" width="14.42578125" style="303" customWidth="1"/>
    <col min="19" max="20" width="10.7109375" style="303" customWidth="1"/>
    <col min="21" max="21" width="11.42578125" style="303" customWidth="1"/>
    <col min="22" max="23" width="14.140625" style="303" customWidth="1"/>
    <col min="24" max="16384" width="9.140625" style="303"/>
  </cols>
  <sheetData>
    <row r="1" spans="1:20" s="1" customFormat="1" ht="6" customHeight="1">
      <c r="A1" s="70"/>
    </row>
    <row r="2" spans="1:20" s="1" customFormat="1" ht="15">
      <c r="A2" s="256"/>
      <c r="B2" s="148"/>
      <c r="C2" s="149"/>
      <c r="D2" s="148"/>
      <c r="E2" s="150" t="str">
        <f>+[1]Master!G6</f>
        <v>Crna Gora</v>
      </c>
      <c r="F2" s="148"/>
      <c r="G2" s="148"/>
      <c r="H2" s="148"/>
      <c r="I2" s="151"/>
      <c r="J2" s="148"/>
      <c r="K2" s="148"/>
      <c r="L2" s="148"/>
      <c r="M2" s="148"/>
      <c r="N2" s="148"/>
      <c r="O2" s="148"/>
      <c r="P2" s="148"/>
      <c r="Q2" s="148"/>
      <c r="R2" s="148"/>
      <c r="S2" s="148"/>
      <c r="T2" s="148"/>
    </row>
    <row r="3" spans="1:20" s="1" customFormat="1" ht="15">
      <c r="A3" s="256"/>
      <c r="B3" s="148"/>
      <c r="C3" s="148"/>
      <c r="D3" s="148"/>
      <c r="E3" s="151" t="str">
        <f>+[1]Master!G7</f>
        <v>Ministarstvo finansija</v>
      </c>
      <c r="F3" s="148"/>
      <c r="G3" s="148"/>
      <c r="H3" s="148"/>
      <c r="I3" s="148"/>
      <c r="J3" s="148"/>
      <c r="K3" s="148"/>
      <c r="L3" s="148"/>
      <c r="M3" s="148"/>
      <c r="N3" s="148"/>
      <c r="O3" s="148"/>
      <c r="P3" s="148"/>
      <c r="Q3" s="148"/>
      <c r="R3" s="148"/>
      <c r="S3" s="148"/>
      <c r="T3" s="148"/>
    </row>
    <row r="4" spans="1:20" s="1" customFormat="1" ht="15">
      <c r="A4" s="256"/>
      <c r="B4" s="148"/>
      <c r="C4" s="148"/>
      <c r="D4" s="148"/>
      <c r="E4" s="151" t="str">
        <f>+[1]Master!G8</f>
        <v>Direktorat za ekonomsku politiku i razvoj</v>
      </c>
      <c r="F4" s="148"/>
      <c r="G4" s="148"/>
      <c r="H4" s="148"/>
      <c r="I4" s="148"/>
      <c r="J4" s="148"/>
      <c r="K4" s="148"/>
      <c r="L4" s="148"/>
      <c r="M4" s="148"/>
      <c r="N4" s="148"/>
      <c r="O4" s="148"/>
      <c r="P4" s="148"/>
      <c r="Q4" s="148"/>
      <c r="R4" s="148"/>
      <c r="S4" s="148"/>
      <c r="T4" s="148"/>
    </row>
    <row r="5" spans="1:20" s="1" customFormat="1" ht="26.25"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742</v>
      </c>
      <c r="H6" s="259" t="s">
        <v>743</v>
      </c>
      <c r="I6" s="259" t="s">
        <v>744</v>
      </c>
      <c r="J6" s="259" t="s">
        <v>745</v>
      </c>
      <c r="K6" s="259" t="s">
        <v>746</v>
      </c>
      <c r="L6" s="259" t="s">
        <v>747</v>
      </c>
      <c r="M6" s="259" t="s">
        <v>748</v>
      </c>
      <c r="N6" s="259" t="s">
        <v>749</v>
      </c>
      <c r="O6" s="259" t="s">
        <v>750</v>
      </c>
      <c r="P6" s="259" t="s">
        <v>751</v>
      </c>
      <c r="Q6" s="259" t="s">
        <v>752</v>
      </c>
      <c r="R6" s="259" t="s">
        <v>753</v>
      </c>
      <c r="S6" s="258"/>
      <c r="T6" s="258"/>
    </row>
    <row r="7" spans="1:20" ht="15" customHeight="1" thickBot="1">
      <c r="A7" s="169"/>
      <c r="B7" s="502" t="s">
        <v>565</v>
      </c>
      <c r="C7" s="483"/>
      <c r="D7" s="483"/>
      <c r="E7" s="483"/>
      <c r="F7" s="483"/>
      <c r="G7" s="491">
        <v>2017</v>
      </c>
      <c r="H7" s="492"/>
      <c r="I7" s="492"/>
      <c r="J7" s="492"/>
      <c r="K7" s="492"/>
      <c r="L7" s="492"/>
      <c r="M7" s="492"/>
      <c r="N7" s="492"/>
      <c r="O7" s="492"/>
      <c r="P7" s="492"/>
      <c r="Q7" s="492"/>
      <c r="R7" s="495"/>
      <c r="S7" s="260" t="str">
        <f>+[1]Master!G246</f>
        <v>BDP</v>
      </c>
      <c r="T7" s="261">
        <v>4299000000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tr">
        <f>+[1]Master!G243</f>
        <v>Jan - Dec</v>
      </c>
      <c r="T8" s="495"/>
    </row>
    <row r="9" spans="1:20" ht="13.5" thickBot="1">
      <c r="A9" s="169"/>
      <c r="B9" s="487"/>
      <c r="C9" s="488"/>
      <c r="D9" s="488"/>
      <c r="E9" s="488"/>
      <c r="F9" s="489"/>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+[1]Master!G247</f>
        <v>% BDP</v>
      </c>
    </row>
    <row r="10" spans="1:20" ht="13.5" thickBot="1">
      <c r="A10" s="175">
        <v>7</v>
      </c>
      <c r="B10" s="450" t="s">
        <v>22</v>
      </c>
      <c r="C10" s="451"/>
      <c r="D10" s="451"/>
      <c r="E10" s="451"/>
      <c r="F10" s="451"/>
      <c r="G10" s="415">
        <f t="shared" ref="G10:R10" si="1">+G11+G19+SUM(G24:G28)</f>
        <v>73679382.079999998</v>
      </c>
      <c r="H10" s="176">
        <f t="shared" si="1"/>
        <v>88768620.050000012</v>
      </c>
      <c r="I10" s="176">
        <f t="shared" si="1"/>
        <v>135181723.15000001</v>
      </c>
      <c r="J10" s="176">
        <f t="shared" si="1"/>
        <v>124911661.66999999</v>
      </c>
      <c r="K10" s="176">
        <f t="shared" si="1"/>
        <v>125356661.58999997</v>
      </c>
      <c r="L10" s="176">
        <f t="shared" si="1"/>
        <v>134055955.00999999</v>
      </c>
      <c r="M10" s="176">
        <f t="shared" si="1"/>
        <v>145961895.20999998</v>
      </c>
      <c r="N10" s="176">
        <f t="shared" si="1"/>
        <v>149426896.58000001</v>
      </c>
      <c r="O10" s="176">
        <f t="shared" si="1"/>
        <v>138688866.59</v>
      </c>
      <c r="P10" s="176">
        <f t="shared" si="1"/>
        <v>138865322.25999999</v>
      </c>
      <c r="Q10" s="176">
        <f t="shared" si="1"/>
        <v>125487638.99000001</v>
      </c>
      <c r="R10" s="176">
        <f t="shared" si="1"/>
        <v>185889054.22</v>
      </c>
      <c r="S10" s="264">
        <f>+SUM(G10:R10)</f>
        <v>1566273677.4000001</v>
      </c>
      <c r="T10" s="265">
        <f>+S10/$T$7</f>
        <v>0.36433442135380323</v>
      </c>
    </row>
    <row r="11" spans="1:20">
      <c r="A11" s="175">
        <v>711</v>
      </c>
      <c r="B11" s="452" t="s">
        <v>26</v>
      </c>
      <c r="C11" s="453"/>
      <c r="D11" s="453"/>
      <c r="E11" s="453"/>
      <c r="F11" s="453"/>
      <c r="G11" s="417">
        <f t="shared" ref="G11:R11" si="2">+SUM(G12:G18)</f>
        <v>53512170.450000003</v>
      </c>
      <c r="H11" s="416">
        <f t="shared" si="2"/>
        <v>50615120.200000003</v>
      </c>
      <c r="I11" s="416">
        <f t="shared" si="2"/>
        <v>90524246.909999996</v>
      </c>
      <c r="J11" s="416">
        <f t="shared" si="2"/>
        <v>81677988.170000002</v>
      </c>
      <c r="K11" s="416">
        <f t="shared" si="2"/>
        <v>77800336.479999989</v>
      </c>
      <c r="L11" s="416">
        <f t="shared" si="2"/>
        <v>85282444.409999996</v>
      </c>
      <c r="M11" s="416">
        <f t="shared" si="2"/>
        <v>89248400.649999991</v>
      </c>
      <c r="N11" s="416">
        <f t="shared" si="2"/>
        <v>99153787.180000007</v>
      </c>
      <c r="O11" s="416">
        <f t="shared" si="2"/>
        <v>92913520.620000005</v>
      </c>
      <c r="P11" s="416">
        <f t="shared" si="2"/>
        <v>86378572.320000008</v>
      </c>
      <c r="Q11" s="416">
        <f t="shared" si="2"/>
        <v>74654697.830000013</v>
      </c>
      <c r="R11" s="416">
        <f t="shared" si="2"/>
        <v>89394289.060000002</v>
      </c>
      <c r="S11" s="267">
        <f t="shared" ref="S11:S65" si="3">+SUM(G11:R11)</f>
        <v>971155574.28000021</v>
      </c>
      <c r="T11" s="268">
        <f t="shared" ref="T11:T66" si="4">+S11/$T$7</f>
        <v>0.2259026690579205</v>
      </c>
    </row>
    <row r="12" spans="1:20">
      <c r="A12" s="175">
        <v>7111</v>
      </c>
      <c r="B12" s="454" t="s">
        <v>28</v>
      </c>
      <c r="C12" s="455"/>
      <c r="D12" s="455"/>
      <c r="E12" s="455"/>
      <c r="F12" s="455"/>
      <c r="G12" s="418">
        <v>3855468.97</v>
      </c>
      <c r="H12" s="418">
        <v>7751521.5300000003</v>
      </c>
      <c r="I12" s="418">
        <v>9093379.6300000008</v>
      </c>
      <c r="J12" s="418">
        <v>8729072.4399999995</v>
      </c>
      <c r="K12" s="418">
        <v>9825835.5299999993</v>
      </c>
      <c r="L12" s="418">
        <v>9719543.6799999997</v>
      </c>
      <c r="M12" s="418">
        <v>10577855.74</v>
      </c>
      <c r="N12" s="418">
        <v>10476522.35</v>
      </c>
      <c r="O12" s="418">
        <v>9609655.3800000008</v>
      </c>
      <c r="P12" s="418">
        <v>10226839.18</v>
      </c>
      <c r="Q12" s="418">
        <v>7670634.21</v>
      </c>
      <c r="R12" s="418">
        <v>14446111.9</v>
      </c>
      <c r="S12" s="269">
        <f t="shared" si="3"/>
        <v>111982440.54000001</v>
      </c>
      <c r="T12" s="270">
        <f t="shared" si="4"/>
        <v>2.6048485819958132E-2</v>
      </c>
    </row>
    <row r="13" spans="1:20">
      <c r="A13" s="175">
        <v>7112</v>
      </c>
      <c r="B13" s="454" t="s">
        <v>30</v>
      </c>
      <c r="C13" s="455"/>
      <c r="D13" s="455"/>
      <c r="E13" s="455"/>
      <c r="F13" s="455"/>
      <c r="G13" s="188">
        <v>632316.18999999994</v>
      </c>
      <c r="H13" s="188">
        <v>1242026.04</v>
      </c>
      <c r="I13" s="188">
        <v>17612665.690000001</v>
      </c>
      <c r="J13" s="188">
        <v>14506801.98</v>
      </c>
      <c r="K13" s="188">
        <v>2683183.94</v>
      </c>
      <c r="L13" s="188">
        <v>2493382.48</v>
      </c>
      <c r="M13" s="188">
        <v>2422592.44</v>
      </c>
      <c r="N13" s="188">
        <v>2511333.39</v>
      </c>
      <c r="O13" s="188">
        <v>1103662</v>
      </c>
      <c r="P13" s="188">
        <v>1688078.63</v>
      </c>
      <c r="Q13" s="188">
        <v>667573.11</v>
      </c>
      <c r="R13" s="188">
        <v>1664886.32</v>
      </c>
      <c r="S13" s="269">
        <f t="shared" si="3"/>
        <v>49228502.210000001</v>
      </c>
      <c r="T13" s="270">
        <f t="shared" si="4"/>
        <v>1.1451151944638287E-2</v>
      </c>
    </row>
    <row r="14" spans="1:20">
      <c r="A14" s="175">
        <v>7113</v>
      </c>
      <c r="B14" s="454" t="s">
        <v>32</v>
      </c>
      <c r="C14" s="455"/>
      <c r="D14" s="455"/>
      <c r="E14" s="455"/>
      <c r="F14" s="455"/>
      <c r="G14" s="188">
        <v>58790.3</v>
      </c>
      <c r="H14" s="188">
        <v>107978.26</v>
      </c>
      <c r="I14" s="188">
        <v>88556.13</v>
      </c>
      <c r="J14" s="188">
        <v>93919.51</v>
      </c>
      <c r="K14" s="188">
        <v>178761.83</v>
      </c>
      <c r="L14" s="188">
        <v>96074.04</v>
      </c>
      <c r="M14" s="188">
        <v>140635.43</v>
      </c>
      <c r="N14" s="188">
        <v>152546.72</v>
      </c>
      <c r="O14" s="188">
        <v>115920.43</v>
      </c>
      <c r="P14" s="188">
        <v>195735.62</v>
      </c>
      <c r="Q14" s="188">
        <v>165720.76</v>
      </c>
      <c r="R14" s="188">
        <v>130025.67</v>
      </c>
      <c r="S14" s="269">
        <f t="shared" si="3"/>
        <v>1524664.7</v>
      </c>
      <c r="T14" s="270">
        <f t="shared" si="4"/>
        <v>3.5465566410793206E-4</v>
      </c>
    </row>
    <row r="15" spans="1:20">
      <c r="A15" s="175">
        <v>7114</v>
      </c>
      <c r="B15" s="454" t="s">
        <v>34</v>
      </c>
      <c r="C15" s="455"/>
      <c r="D15" s="455"/>
      <c r="E15" s="455"/>
      <c r="F15" s="455"/>
      <c r="G15" s="188">
        <v>33352018.879999999</v>
      </c>
      <c r="H15" s="188">
        <v>26961493.609999999</v>
      </c>
      <c r="I15" s="188">
        <v>45891894.880000003</v>
      </c>
      <c r="J15" s="188">
        <v>39843066.039999999</v>
      </c>
      <c r="K15" s="188">
        <v>44329065.979999997</v>
      </c>
      <c r="L15" s="188">
        <v>51058078.640000001</v>
      </c>
      <c r="M15" s="188">
        <v>51792411.350000001</v>
      </c>
      <c r="N15" s="188">
        <v>56845360.840000004</v>
      </c>
      <c r="O15" s="188">
        <v>53436415.75</v>
      </c>
      <c r="P15" s="188">
        <v>50058448.369999997</v>
      </c>
      <c r="Q15" s="188">
        <v>44942136.68</v>
      </c>
      <c r="R15" s="188">
        <v>50200125.439999998</v>
      </c>
      <c r="S15" s="269">
        <f t="shared" si="3"/>
        <v>548710516.46000004</v>
      </c>
      <c r="T15" s="270">
        <f t="shared" si="4"/>
        <v>0.1276367798232147</v>
      </c>
    </row>
    <row r="16" spans="1:20">
      <c r="A16" s="175">
        <v>7115</v>
      </c>
      <c r="B16" s="454" t="s">
        <v>36</v>
      </c>
      <c r="C16" s="455"/>
      <c r="D16" s="455"/>
      <c r="E16" s="455"/>
      <c r="F16" s="455"/>
      <c r="G16" s="188">
        <v>13972593.029999999</v>
      </c>
      <c r="H16" s="188">
        <v>12356371.449999999</v>
      </c>
      <c r="I16" s="188">
        <v>14808666.49</v>
      </c>
      <c r="J16" s="188">
        <v>15647198.060000001</v>
      </c>
      <c r="K16" s="188">
        <v>17742897.41</v>
      </c>
      <c r="L16" s="188">
        <v>18687302.640000001</v>
      </c>
      <c r="M16" s="188">
        <v>20939541.420000002</v>
      </c>
      <c r="N16" s="188">
        <v>25506175.510000002</v>
      </c>
      <c r="O16" s="188">
        <v>25706299.34</v>
      </c>
      <c r="P16" s="188">
        <v>21225508.199999999</v>
      </c>
      <c r="Q16" s="188">
        <v>18614457.170000002</v>
      </c>
      <c r="R16" s="188">
        <v>19877899.5</v>
      </c>
      <c r="S16" s="269">
        <f t="shared" si="3"/>
        <v>225084910.21999997</v>
      </c>
      <c r="T16" s="270">
        <f t="shared" si="4"/>
        <v>5.2357504121888804E-2</v>
      </c>
    </row>
    <row r="17" spans="1:25">
      <c r="A17" s="175">
        <v>7116</v>
      </c>
      <c r="B17" s="454" t="s">
        <v>38</v>
      </c>
      <c r="C17" s="455"/>
      <c r="D17" s="455"/>
      <c r="E17" s="455"/>
      <c r="F17" s="455"/>
      <c r="G17" s="188">
        <v>1071292.49</v>
      </c>
      <c r="H17" s="188">
        <v>1596950.17</v>
      </c>
      <c r="I17" s="188">
        <v>2226840.15</v>
      </c>
      <c r="J17" s="188">
        <v>2007545.03</v>
      </c>
      <c r="K17" s="188">
        <v>2283048.27</v>
      </c>
      <c r="L17" s="188">
        <v>2361499.6</v>
      </c>
      <c r="M17" s="188">
        <v>2521752.11</v>
      </c>
      <c r="N17" s="188">
        <v>2861682.41</v>
      </c>
      <c r="O17" s="188">
        <v>2150781.52</v>
      </c>
      <c r="P17" s="188">
        <v>2167495.09</v>
      </c>
      <c r="Q17" s="188">
        <v>1890362.65</v>
      </c>
      <c r="R17" s="188">
        <v>2285551.31</v>
      </c>
      <c r="S17" s="269">
        <f t="shared" si="3"/>
        <v>25424800.799999997</v>
      </c>
      <c r="T17" s="270">
        <f t="shared" si="4"/>
        <v>5.9141197487787853E-3</v>
      </c>
    </row>
    <row r="18" spans="1:25">
      <c r="A18" s="175">
        <v>7118</v>
      </c>
      <c r="B18" s="454" t="s">
        <v>40</v>
      </c>
      <c r="C18" s="455"/>
      <c r="D18" s="455"/>
      <c r="E18" s="455"/>
      <c r="F18" s="455"/>
      <c r="G18" s="188">
        <v>569690.59</v>
      </c>
      <c r="H18" s="188">
        <v>598779.14</v>
      </c>
      <c r="I18" s="188">
        <v>802243.94</v>
      </c>
      <c r="J18" s="188">
        <v>850385.11</v>
      </c>
      <c r="K18" s="188">
        <v>757543.52</v>
      </c>
      <c r="L18" s="188">
        <v>866563.33</v>
      </c>
      <c r="M18" s="188">
        <v>853612.16</v>
      </c>
      <c r="N18" s="188">
        <v>800165.96</v>
      </c>
      <c r="O18" s="188">
        <v>790786.2</v>
      </c>
      <c r="P18" s="188">
        <v>816467.23</v>
      </c>
      <c r="Q18" s="188">
        <v>703813.25</v>
      </c>
      <c r="R18" s="188">
        <v>789688.92</v>
      </c>
      <c r="S18" s="269">
        <f t="shared" si="3"/>
        <v>9199739.3499999996</v>
      </c>
      <c r="T18" s="270">
        <f t="shared" si="4"/>
        <v>2.1399719353337983E-3</v>
      </c>
    </row>
    <row r="19" spans="1:25">
      <c r="A19" s="175">
        <v>712</v>
      </c>
      <c r="B19" s="458" t="s">
        <v>42</v>
      </c>
      <c r="C19" s="459"/>
      <c r="D19" s="459"/>
      <c r="E19" s="459"/>
      <c r="F19" s="459"/>
      <c r="G19" s="419">
        <f>+INDEX([1]DataEx!$1:$1048576,MATCH('2017'!$A19,[1]DataEx!$D:$D,0),MATCH('2017'!G$6,[1]DataEx!$7:$7,0))</f>
        <v>15942566.910000002</v>
      </c>
      <c r="H19" s="419">
        <f>+INDEX([1]DataEx!$1:$1048576,MATCH('2017'!$A19,[1]DataEx!$D:$D,0),MATCH('2017'!H$6,[1]DataEx!$7:$7,0))</f>
        <v>32105522.039999999</v>
      </c>
      <c r="I19" s="419">
        <f>+INDEX([1]DataEx!$1:$1048576,MATCH('2017'!$A19,[1]DataEx!$D:$D,0),MATCH('2017'!I$6,[1]DataEx!$7:$7,0))</f>
        <v>37652066.75</v>
      </c>
      <c r="J19" s="419">
        <f>+INDEX([1]DataEx!$1:$1048576,MATCH('2017'!$A19,[1]DataEx!$D:$D,0),MATCH('2017'!J$6,[1]DataEx!$7:$7,0))</f>
        <v>35977730.460000001</v>
      </c>
      <c r="K19" s="419">
        <f>+INDEX([1]DataEx!$1:$1048576,MATCH('2017'!$A19,[1]DataEx!$D:$D,0),MATCH('2017'!K$6,[1]DataEx!$7:$7,0))</f>
        <v>40567246.729999997</v>
      </c>
      <c r="L19" s="419">
        <f>+INDEX([1]DataEx!$1:$1048576,MATCH('2017'!$A19,[1]DataEx!$D:$D,0),MATCH('2017'!L$6,[1]DataEx!$7:$7,0))</f>
        <v>40389805.469999999</v>
      </c>
      <c r="M19" s="419">
        <f>+INDEX([1]DataEx!$1:$1048576,MATCH('2017'!$A19,[1]DataEx!$D:$D,0),MATCH('2017'!M$6,[1]DataEx!$7:$7,0))</f>
        <v>44393326.049999997</v>
      </c>
      <c r="N19" s="419">
        <f>+INDEX([1]DataEx!$1:$1048576,MATCH('2017'!$A19,[1]DataEx!$D:$D,0),MATCH('2017'!N$6,[1]DataEx!$7:$7,0))</f>
        <v>43764113.43</v>
      </c>
      <c r="O19" s="419">
        <f>+INDEX([1]DataEx!$1:$1048576,MATCH('2017'!$A19,[1]DataEx!$D:$D,0),MATCH('2017'!O$6,[1]DataEx!$7:$7,0))</f>
        <v>39922755.840000004</v>
      </c>
      <c r="P19" s="419">
        <f>+INDEX([1]DataEx!$1:$1048576,MATCH('2017'!$A19,[1]DataEx!$D:$D,0),MATCH('2017'!P$6,[1]DataEx!$7:$7,0))</f>
        <v>42882136.189999998</v>
      </c>
      <c r="Q19" s="419">
        <f>+INDEX([1]DataEx!$1:$1048576,MATCH('2017'!$A19,[1]DataEx!$D:$D,0),MATCH('2017'!Q$6,[1]DataEx!$7:$7,0))</f>
        <v>43774643.869999997</v>
      </c>
      <c r="R19" s="419">
        <f>+INDEX([1]DataEx!$1:$1048576,MATCH('2017'!$A19,[1]DataEx!$D:$D,0),MATCH('2017'!R$6,[1]DataEx!$7:$7,0))</f>
        <v>77580718.680000007</v>
      </c>
      <c r="S19" s="272">
        <f t="shared" si="3"/>
        <v>494952632.41999996</v>
      </c>
      <c r="T19" s="273">
        <f t="shared" si="4"/>
        <v>0.11513203824610374</v>
      </c>
    </row>
    <row r="20" spans="1:25">
      <c r="A20" s="175">
        <v>7121</v>
      </c>
      <c r="B20" s="454" t="s">
        <v>44</v>
      </c>
      <c r="C20" s="455"/>
      <c r="D20" s="455"/>
      <c r="E20" s="455"/>
      <c r="F20" s="455"/>
      <c r="G20" s="188">
        <v>9612063.3000000007</v>
      </c>
      <c r="H20" s="188">
        <v>19294210.57</v>
      </c>
      <c r="I20" s="188">
        <v>22627334.059999999</v>
      </c>
      <c r="J20" s="188">
        <v>21639290.52</v>
      </c>
      <c r="K20" s="188">
        <v>24386054.73</v>
      </c>
      <c r="L20" s="188">
        <v>24310877.91</v>
      </c>
      <c r="M20" s="188">
        <v>27022741.59</v>
      </c>
      <c r="N20" s="188">
        <v>26577706.039999999</v>
      </c>
      <c r="O20" s="188">
        <v>24050825.579999998</v>
      </c>
      <c r="P20" s="188">
        <v>25998719</v>
      </c>
      <c r="Q20" s="188">
        <v>29222952.370000001</v>
      </c>
      <c r="R20" s="188">
        <v>48299287.68</v>
      </c>
      <c r="S20" s="269">
        <f t="shared" si="3"/>
        <v>303042063.35000002</v>
      </c>
      <c r="T20" s="270">
        <f t="shared" si="4"/>
        <v>7.0491291777157489E-2</v>
      </c>
    </row>
    <row r="21" spans="1:25">
      <c r="A21" s="175">
        <v>7122</v>
      </c>
      <c r="B21" s="454" t="s">
        <v>46</v>
      </c>
      <c r="C21" s="455"/>
      <c r="D21" s="455"/>
      <c r="E21" s="455"/>
      <c r="F21" s="455"/>
      <c r="G21" s="188">
        <v>5487815.8700000001</v>
      </c>
      <c r="H21" s="188">
        <v>11136277.539999999</v>
      </c>
      <c r="I21" s="188">
        <v>13033326.75</v>
      </c>
      <c r="J21" s="188">
        <v>12438084.859999999</v>
      </c>
      <c r="K21" s="188">
        <v>14031927.32</v>
      </c>
      <c r="L21" s="188">
        <v>13948315.880000001</v>
      </c>
      <c r="M21" s="188">
        <v>15063870.800000001</v>
      </c>
      <c r="N21" s="188">
        <v>14906718.880000001</v>
      </c>
      <c r="O21" s="188">
        <v>13781012.470000001</v>
      </c>
      <c r="P21" s="188">
        <v>14691858.58</v>
      </c>
      <c r="Q21" s="188">
        <v>13422037.59</v>
      </c>
      <c r="R21" s="188">
        <v>25459426.109999999</v>
      </c>
      <c r="S21" s="269">
        <f t="shared" si="3"/>
        <v>167400672.64999998</v>
      </c>
      <c r="T21" s="270">
        <f t="shared" si="4"/>
        <v>3.8939444673179807E-2</v>
      </c>
    </row>
    <row r="22" spans="1:25">
      <c r="A22" s="175">
        <v>7123</v>
      </c>
      <c r="B22" s="454" t="s">
        <v>48</v>
      </c>
      <c r="C22" s="455"/>
      <c r="D22" s="455"/>
      <c r="E22" s="455"/>
      <c r="F22" s="455"/>
      <c r="G22" s="188">
        <v>436423.06</v>
      </c>
      <c r="H22" s="188">
        <v>884778.14</v>
      </c>
      <c r="I22" s="188">
        <v>1037531.02</v>
      </c>
      <c r="J22" s="188">
        <v>991786.18</v>
      </c>
      <c r="K22" s="188">
        <v>1119552.6000000001</v>
      </c>
      <c r="L22" s="188">
        <v>1110270.08</v>
      </c>
      <c r="M22" s="188">
        <v>1208802.52</v>
      </c>
      <c r="N22" s="188">
        <v>1182973.0900000001</v>
      </c>
      <c r="O22" s="188">
        <v>1093203.53</v>
      </c>
      <c r="P22" s="188">
        <v>1140055.95</v>
      </c>
      <c r="Q22" s="188">
        <v>576427.41</v>
      </c>
      <c r="R22" s="188">
        <v>1813540.61</v>
      </c>
      <c r="S22" s="269">
        <f t="shared" si="3"/>
        <v>12595344.189999998</v>
      </c>
      <c r="T22" s="270">
        <f t="shared" si="4"/>
        <v>2.9298311677134212E-3</v>
      </c>
    </row>
    <row r="23" spans="1:25">
      <c r="A23" s="175">
        <v>7124</v>
      </c>
      <c r="B23" s="454" t="s">
        <v>50</v>
      </c>
      <c r="C23" s="455"/>
      <c r="D23" s="455"/>
      <c r="E23" s="455"/>
      <c r="F23" s="455"/>
      <c r="G23" s="188">
        <v>406264.68</v>
      </c>
      <c r="H23" s="188">
        <v>790255.79</v>
      </c>
      <c r="I23" s="188">
        <v>953874.92</v>
      </c>
      <c r="J23" s="188">
        <v>908568.9</v>
      </c>
      <c r="K23" s="188">
        <v>1029712.08</v>
      </c>
      <c r="L23" s="188">
        <v>1020341.6</v>
      </c>
      <c r="M23" s="188">
        <v>1097911.1399999999</v>
      </c>
      <c r="N23" s="188">
        <v>1096715.42</v>
      </c>
      <c r="O23" s="188">
        <v>997714.26</v>
      </c>
      <c r="P23" s="188">
        <v>1051502.6599999999</v>
      </c>
      <c r="Q23" s="188">
        <v>553226.5</v>
      </c>
      <c r="R23" s="188">
        <v>2008464.28</v>
      </c>
      <c r="S23" s="269">
        <f t="shared" si="3"/>
        <v>11914552.229999999</v>
      </c>
      <c r="T23" s="270">
        <f t="shared" si="4"/>
        <v>2.7714706280530352E-3</v>
      </c>
      <c r="Y23" s="379"/>
    </row>
    <row r="24" spans="1:25">
      <c r="A24" s="175">
        <v>713</v>
      </c>
      <c r="B24" s="456" t="s">
        <v>52</v>
      </c>
      <c r="C24" s="457"/>
      <c r="D24" s="457"/>
      <c r="E24" s="457"/>
      <c r="F24" s="457"/>
      <c r="G24" s="419">
        <v>579949.69999999995</v>
      </c>
      <c r="H24" s="419">
        <v>799058.78</v>
      </c>
      <c r="I24" s="419">
        <v>1000001.89</v>
      </c>
      <c r="J24" s="419">
        <v>900446.92</v>
      </c>
      <c r="K24" s="419">
        <v>1044119.04</v>
      </c>
      <c r="L24" s="419">
        <v>1380660.13</v>
      </c>
      <c r="M24" s="419">
        <v>1483988.38</v>
      </c>
      <c r="N24" s="419">
        <v>1598254.37</v>
      </c>
      <c r="O24" s="419">
        <v>1300121.74</v>
      </c>
      <c r="P24" s="419">
        <v>1269238.77</v>
      </c>
      <c r="Q24" s="419">
        <v>1101076.77</v>
      </c>
      <c r="R24" s="419">
        <v>1156088.19</v>
      </c>
      <c r="S24" s="272">
        <f t="shared" si="3"/>
        <v>13613004.68</v>
      </c>
      <c r="T24" s="273">
        <f t="shared" si="4"/>
        <v>3.1665514491742265E-3</v>
      </c>
      <c r="Y24" s="379"/>
    </row>
    <row r="25" spans="1:25">
      <c r="A25" s="175">
        <v>714</v>
      </c>
      <c r="B25" s="456" t="s">
        <v>66</v>
      </c>
      <c r="C25" s="457"/>
      <c r="D25" s="457"/>
      <c r="E25" s="457"/>
      <c r="F25" s="457"/>
      <c r="G25" s="419">
        <v>1745843.13</v>
      </c>
      <c r="H25" s="419">
        <v>1266650.8400000001</v>
      </c>
      <c r="I25" s="419">
        <v>1508161.35</v>
      </c>
      <c r="J25" s="419">
        <v>1901163.79</v>
      </c>
      <c r="K25" s="419">
        <v>1513570.26</v>
      </c>
      <c r="L25" s="419">
        <v>830213.16</v>
      </c>
      <c r="M25" s="419">
        <v>1705945.14</v>
      </c>
      <c r="N25" s="419">
        <v>1608311.46</v>
      </c>
      <c r="O25" s="419">
        <v>1107710.8999999999</v>
      </c>
      <c r="P25" s="419">
        <v>1997706.83</v>
      </c>
      <c r="Q25" s="419">
        <v>793640.92</v>
      </c>
      <c r="R25" s="419">
        <v>2988857.35</v>
      </c>
      <c r="S25" s="272">
        <f t="shared" si="3"/>
        <v>18967775.129999999</v>
      </c>
      <c r="T25" s="273">
        <f t="shared" si="4"/>
        <v>4.4121365736217721E-3</v>
      </c>
    </row>
    <row r="26" spans="1:25">
      <c r="A26" s="175">
        <v>715</v>
      </c>
      <c r="B26" s="456" t="s">
        <v>86</v>
      </c>
      <c r="C26" s="457"/>
      <c r="D26" s="457"/>
      <c r="E26" s="457"/>
      <c r="F26" s="457"/>
      <c r="G26" s="419">
        <v>1549598.76</v>
      </c>
      <c r="H26" s="419">
        <v>2362534.5499999998</v>
      </c>
      <c r="I26" s="419">
        <v>2237749.3199999998</v>
      </c>
      <c r="J26" s="419">
        <v>3537625.59</v>
      </c>
      <c r="K26" s="419">
        <v>2195275.86</v>
      </c>
      <c r="L26" s="419">
        <v>3677729.73</v>
      </c>
      <c r="M26" s="419">
        <v>5924157.2800000003</v>
      </c>
      <c r="N26" s="419">
        <v>2465692.11</v>
      </c>
      <c r="O26" s="419">
        <v>1761653.61</v>
      </c>
      <c r="P26" s="419">
        <v>3080830.83</v>
      </c>
      <c r="Q26" s="419">
        <v>1891187.54</v>
      </c>
      <c r="R26" s="419">
        <v>5038974.07</v>
      </c>
      <c r="S26" s="272">
        <f t="shared" si="3"/>
        <v>35723009.25</v>
      </c>
      <c r="T26" s="273">
        <f t="shared" si="4"/>
        <v>8.3096090369853461E-3</v>
      </c>
    </row>
    <row r="27" spans="1:25">
      <c r="A27" s="175">
        <v>73</v>
      </c>
      <c r="B27" s="456" t="s">
        <v>104</v>
      </c>
      <c r="C27" s="457"/>
      <c r="D27" s="457"/>
      <c r="E27" s="457"/>
      <c r="F27" s="457"/>
      <c r="G27" s="419">
        <v>150350.67000000001</v>
      </c>
      <c r="H27" s="419">
        <v>500193.46</v>
      </c>
      <c r="I27" s="419">
        <v>126045.79</v>
      </c>
      <c r="J27" s="419">
        <v>67133.97</v>
      </c>
      <c r="K27" s="419">
        <v>340170.16</v>
      </c>
      <c r="L27" s="419">
        <v>1431878.17</v>
      </c>
      <c r="M27" s="419">
        <v>588856.99</v>
      </c>
      <c r="N27" s="419">
        <v>142813.88</v>
      </c>
      <c r="O27" s="419">
        <v>182139.62</v>
      </c>
      <c r="P27" s="419">
        <v>603855.75</v>
      </c>
      <c r="Q27" s="419">
        <v>987894.53</v>
      </c>
      <c r="R27" s="419">
        <v>1458878.89</v>
      </c>
      <c r="S27" s="272">
        <f t="shared" si="3"/>
        <v>6580211.8799999999</v>
      </c>
      <c r="T27" s="273">
        <f t="shared" si="4"/>
        <v>1.5306377948360083E-3</v>
      </c>
    </row>
    <row r="28" spans="1:25" ht="13.5" thickBot="1">
      <c r="A28" s="175">
        <v>74</v>
      </c>
      <c r="B28" s="460" t="s">
        <v>110</v>
      </c>
      <c r="C28" s="461"/>
      <c r="D28" s="461"/>
      <c r="E28" s="461"/>
      <c r="F28" s="461"/>
      <c r="G28" s="419">
        <v>198902.46</v>
      </c>
      <c r="H28" s="419">
        <v>1119540.18</v>
      </c>
      <c r="I28" s="419">
        <v>2133451.14</v>
      </c>
      <c r="J28" s="419">
        <v>849572.77</v>
      </c>
      <c r="K28" s="419">
        <v>1895943.06</v>
      </c>
      <c r="L28" s="419">
        <v>1063223.94</v>
      </c>
      <c r="M28" s="419">
        <v>2617220.7200000002</v>
      </c>
      <c r="N28" s="419">
        <v>693924.15</v>
      </c>
      <c r="O28" s="419">
        <v>1500964.26</v>
      </c>
      <c r="P28" s="419">
        <v>2652981.5699999998</v>
      </c>
      <c r="Q28" s="419">
        <v>2284497.5299999998</v>
      </c>
      <c r="R28" s="419">
        <v>8271247.9800000004</v>
      </c>
      <c r="S28" s="275">
        <f t="shared" si="3"/>
        <v>25281469.760000002</v>
      </c>
      <c r="T28" s="276">
        <f t="shared" si="4"/>
        <v>5.8807791951616655E-3</v>
      </c>
    </row>
    <row r="29" spans="1:25" ht="13.5" thickBot="1">
      <c r="A29" s="175">
        <v>4</v>
      </c>
      <c r="B29" s="462" t="s">
        <v>123</v>
      </c>
      <c r="C29" s="463"/>
      <c r="D29" s="463"/>
      <c r="E29" s="463"/>
      <c r="F29" s="463"/>
      <c r="G29" s="176">
        <f>+G31+G42+G48+SUM(G49:G53)</f>
        <v>95190856.049999982</v>
      </c>
      <c r="H29" s="176">
        <f t="shared" ref="H29:R29" si="5">+H31+H42+H48+SUM(H49:H53)</f>
        <v>106549785.00999999</v>
      </c>
      <c r="I29" s="176">
        <f t="shared" si="5"/>
        <v>166413895.22999999</v>
      </c>
      <c r="J29" s="176">
        <f t="shared" si="5"/>
        <v>141189204.78999999</v>
      </c>
      <c r="K29" s="176">
        <f t="shared" si="5"/>
        <v>129568583.72</v>
      </c>
      <c r="L29" s="176">
        <f t="shared" si="5"/>
        <v>148131629.06</v>
      </c>
      <c r="M29" s="176">
        <f t="shared" si="5"/>
        <v>145770379.65000001</v>
      </c>
      <c r="N29" s="176">
        <f t="shared" si="5"/>
        <v>148374217.36000001</v>
      </c>
      <c r="O29" s="176">
        <f t="shared" si="5"/>
        <v>137503517.67999998</v>
      </c>
      <c r="P29" s="176">
        <f t="shared" si="5"/>
        <v>156775579.92000002</v>
      </c>
      <c r="Q29" s="176">
        <f t="shared" si="5"/>
        <v>157298649.06</v>
      </c>
      <c r="R29" s="176">
        <f t="shared" si="5"/>
        <v>270369781.30000001</v>
      </c>
      <c r="S29" s="277">
        <f t="shared" si="3"/>
        <v>1803136078.8299999</v>
      </c>
      <c r="T29" s="278">
        <f t="shared" si="4"/>
        <v>0.41943151403349616</v>
      </c>
    </row>
    <row r="30" spans="1:25" ht="13.5" thickBot="1">
      <c r="A30" s="175">
        <v>41</v>
      </c>
      <c r="B30" s="464" t="s">
        <v>125</v>
      </c>
      <c r="C30" s="465"/>
      <c r="D30" s="465"/>
      <c r="E30" s="465"/>
      <c r="F30" s="465"/>
      <c r="G30" s="420">
        <f>+G29-G49</f>
        <v>95081211.609999985</v>
      </c>
      <c r="H30" s="420">
        <f t="shared" ref="H30:R30" si="6">+H29-H49</f>
        <v>105058194.66999999</v>
      </c>
      <c r="I30" s="420">
        <f t="shared" si="6"/>
        <v>159051074.73999998</v>
      </c>
      <c r="J30" s="420">
        <f t="shared" si="6"/>
        <v>134270687.53</v>
      </c>
      <c r="K30" s="420">
        <f t="shared" si="6"/>
        <v>127056839.55</v>
      </c>
      <c r="L30" s="420">
        <f t="shared" si="6"/>
        <v>125448006.67</v>
      </c>
      <c r="M30" s="420">
        <f t="shared" si="6"/>
        <v>135015939.43000001</v>
      </c>
      <c r="N30" s="420">
        <f t="shared" si="6"/>
        <v>119078138.24000001</v>
      </c>
      <c r="O30" s="420">
        <f t="shared" si="6"/>
        <v>117563216.00999998</v>
      </c>
      <c r="P30" s="420">
        <f t="shared" si="6"/>
        <v>126782294.63000003</v>
      </c>
      <c r="Q30" s="420">
        <f t="shared" si="6"/>
        <v>119362889.43000001</v>
      </c>
      <c r="R30" s="420">
        <f t="shared" si="6"/>
        <v>187491019.35000002</v>
      </c>
      <c r="S30" s="279">
        <f t="shared" si="3"/>
        <v>1551259511.8600001</v>
      </c>
      <c r="T30" s="280">
        <f t="shared" si="4"/>
        <v>0.3608419427448244</v>
      </c>
    </row>
    <row r="31" spans="1:25">
      <c r="A31" s="175">
        <v>40</v>
      </c>
      <c r="B31" s="466" t="s">
        <v>424</v>
      </c>
      <c r="C31" s="467"/>
      <c r="D31" s="467"/>
      <c r="E31" s="467"/>
      <c r="F31" s="467"/>
      <c r="G31" s="416">
        <f>+SUM(G32:G41)</f>
        <v>43671166.869999997</v>
      </c>
      <c r="H31" s="416">
        <f t="shared" ref="H31:R31" si="7">+SUM(H32:H41)</f>
        <v>48408706.909999989</v>
      </c>
      <c r="I31" s="416">
        <f t="shared" si="7"/>
        <v>96989262.820000008</v>
      </c>
      <c r="J31" s="416">
        <f t="shared" si="7"/>
        <v>70965970.75</v>
      </c>
      <c r="K31" s="416">
        <f t="shared" si="7"/>
        <v>64485987.470000006</v>
      </c>
      <c r="L31" s="416">
        <f t="shared" si="7"/>
        <v>61416603.619999997</v>
      </c>
      <c r="M31" s="416">
        <f t="shared" si="7"/>
        <v>59163591.209999993</v>
      </c>
      <c r="N31" s="416">
        <f t="shared" si="7"/>
        <v>55546071.519999996</v>
      </c>
      <c r="O31" s="416">
        <f t="shared" si="7"/>
        <v>56191213.159999996</v>
      </c>
      <c r="P31" s="416">
        <f t="shared" si="7"/>
        <v>60486450.390000001</v>
      </c>
      <c r="Q31" s="416">
        <f t="shared" si="7"/>
        <v>60535623.090000004</v>
      </c>
      <c r="R31" s="416">
        <f t="shared" si="7"/>
        <v>103964777.77000001</v>
      </c>
      <c r="S31" s="267">
        <f t="shared" si="3"/>
        <v>781825425.57999992</v>
      </c>
      <c r="T31" s="268">
        <f t="shared" si="4"/>
        <v>0.18186215993952079</v>
      </c>
    </row>
    <row r="32" spans="1:25">
      <c r="A32" s="175">
        <v>411</v>
      </c>
      <c r="B32" s="454" t="s">
        <v>127</v>
      </c>
      <c r="C32" s="455"/>
      <c r="D32" s="455"/>
      <c r="E32" s="455"/>
      <c r="F32" s="455"/>
      <c r="G32" s="188">
        <v>36337751.869999997</v>
      </c>
      <c r="H32" s="188">
        <v>36442747.460000001</v>
      </c>
      <c r="I32" s="188">
        <v>36477113.590000004</v>
      </c>
      <c r="J32" s="188">
        <v>36703828.340000004</v>
      </c>
      <c r="K32" s="188">
        <v>34203194.770000003</v>
      </c>
      <c r="L32" s="188">
        <v>40628800.600000001</v>
      </c>
      <c r="M32" s="188">
        <v>36224128.640000001</v>
      </c>
      <c r="N32" s="188">
        <v>35575955.729999997</v>
      </c>
      <c r="O32" s="188">
        <v>36145069.369999997</v>
      </c>
      <c r="P32" s="188">
        <v>37968977.82</v>
      </c>
      <c r="Q32" s="188">
        <v>37251539.810000002</v>
      </c>
      <c r="R32" s="188">
        <v>41404585.670000002</v>
      </c>
      <c r="S32" s="269">
        <f t="shared" si="3"/>
        <v>445363693.67000002</v>
      </c>
      <c r="T32" s="270">
        <f t="shared" si="4"/>
        <v>0.10359704435217493</v>
      </c>
    </row>
    <row r="33" spans="1:21">
      <c r="A33" s="175">
        <v>412</v>
      </c>
      <c r="B33" s="454" t="s">
        <v>138</v>
      </c>
      <c r="C33" s="455"/>
      <c r="D33" s="455"/>
      <c r="E33" s="455"/>
      <c r="F33" s="455"/>
      <c r="G33" s="188">
        <v>70065.570000000007</v>
      </c>
      <c r="H33" s="188">
        <v>920424.11</v>
      </c>
      <c r="I33" s="188">
        <v>936990.91</v>
      </c>
      <c r="J33" s="188">
        <v>685539.4</v>
      </c>
      <c r="K33" s="188">
        <v>763370.53</v>
      </c>
      <c r="L33" s="188">
        <v>888374.79</v>
      </c>
      <c r="M33" s="188">
        <v>845413.4</v>
      </c>
      <c r="N33" s="188">
        <v>982340.29</v>
      </c>
      <c r="O33" s="188">
        <v>710611.47</v>
      </c>
      <c r="P33" s="188">
        <v>864910.68</v>
      </c>
      <c r="Q33" s="188">
        <v>1028980.9</v>
      </c>
      <c r="R33" s="188">
        <v>1951716.68</v>
      </c>
      <c r="S33" s="269">
        <f t="shared" si="3"/>
        <v>10648738.729999999</v>
      </c>
      <c r="T33" s="270">
        <f t="shared" si="4"/>
        <v>2.4770269202140029E-3</v>
      </c>
      <c r="U33" s="367"/>
    </row>
    <row r="34" spans="1:21">
      <c r="A34" s="175">
        <v>413</v>
      </c>
      <c r="B34" s="454" t="s">
        <v>153</v>
      </c>
      <c r="C34" s="455"/>
      <c r="D34" s="455"/>
      <c r="E34" s="455"/>
      <c r="F34" s="455"/>
      <c r="G34" s="188">
        <v>956521.67</v>
      </c>
      <c r="H34" s="188">
        <v>2109254.7599999998</v>
      </c>
      <c r="I34" s="188">
        <v>2769108.2</v>
      </c>
      <c r="J34" s="188">
        <v>1859042.69</v>
      </c>
      <c r="K34" s="188">
        <v>2061379.38</v>
      </c>
      <c r="L34" s="188">
        <v>2036796.31</v>
      </c>
      <c r="M34" s="188">
        <v>1900343.87</v>
      </c>
      <c r="N34" s="188">
        <v>2421002.2400000002</v>
      </c>
      <c r="O34" s="188">
        <v>1844593.48</v>
      </c>
      <c r="P34" s="188">
        <v>3032654.88</v>
      </c>
      <c r="Q34" s="188">
        <v>2235715.75</v>
      </c>
      <c r="R34" s="188">
        <v>5973408.79</v>
      </c>
      <c r="S34" s="269">
        <f t="shared" si="3"/>
        <v>29199822.019999996</v>
      </c>
      <c r="T34" s="270">
        <f t="shared" si="4"/>
        <v>6.792235873458943E-3</v>
      </c>
      <c r="U34" s="385"/>
    </row>
    <row r="35" spans="1:21">
      <c r="A35" s="175">
        <v>414</v>
      </c>
      <c r="B35" s="454" t="s">
        <v>167</v>
      </c>
      <c r="C35" s="455"/>
      <c r="D35" s="455"/>
      <c r="E35" s="455"/>
      <c r="F35" s="455"/>
      <c r="G35" s="188">
        <v>1439453.4</v>
      </c>
      <c r="H35" s="188">
        <v>3317597.8</v>
      </c>
      <c r="I35" s="188">
        <v>7050406.4900000002</v>
      </c>
      <c r="J35" s="188">
        <v>5446746.7800000003</v>
      </c>
      <c r="K35" s="188">
        <v>3548711.83</v>
      </c>
      <c r="L35" s="188">
        <v>4342615.72</v>
      </c>
      <c r="M35" s="188">
        <v>5219310.84</v>
      </c>
      <c r="N35" s="188">
        <v>5169360.8</v>
      </c>
      <c r="O35" s="188">
        <v>4338671.4800000004</v>
      </c>
      <c r="P35" s="188">
        <v>4884082.33</v>
      </c>
      <c r="Q35" s="188">
        <v>4047161.45</v>
      </c>
      <c r="R35" s="188">
        <v>17901369.530000001</v>
      </c>
      <c r="S35" s="269">
        <f t="shared" si="3"/>
        <v>66705488.450000003</v>
      </c>
      <c r="T35" s="270">
        <f t="shared" si="4"/>
        <v>1.5516512782042337E-2</v>
      </c>
    </row>
    <row r="36" spans="1:21">
      <c r="A36" s="175">
        <v>415</v>
      </c>
      <c r="B36" s="454" t="s">
        <v>187</v>
      </c>
      <c r="C36" s="455"/>
      <c r="D36" s="455"/>
      <c r="E36" s="455"/>
      <c r="F36" s="455"/>
      <c r="G36" s="188">
        <v>133702.59</v>
      </c>
      <c r="H36" s="188">
        <v>831412.02</v>
      </c>
      <c r="I36" s="188">
        <v>1518146.21</v>
      </c>
      <c r="J36" s="188">
        <v>1548888.06</v>
      </c>
      <c r="K36" s="188">
        <v>2002570.68</v>
      </c>
      <c r="L36" s="188">
        <v>1160043.8799999999</v>
      </c>
      <c r="M36" s="188">
        <v>1865668.51</v>
      </c>
      <c r="N36" s="188">
        <v>1371232.73</v>
      </c>
      <c r="O36" s="188">
        <v>2163282.15</v>
      </c>
      <c r="P36" s="188">
        <v>1881648.29</v>
      </c>
      <c r="Q36" s="188">
        <v>1702269.74</v>
      </c>
      <c r="R36" s="188">
        <v>4024462.06</v>
      </c>
      <c r="S36" s="269">
        <f t="shared" si="3"/>
        <v>20203326.920000002</v>
      </c>
      <c r="T36" s="270">
        <f t="shared" si="4"/>
        <v>4.6995410374505702E-3</v>
      </c>
    </row>
    <row r="37" spans="1:21">
      <c r="A37" s="175">
        <v>416</v>
      </c>
      <c r="B37" s="454" t="s">
        <v>195</v>
      </c>
      <c r="C37" s="455"/>
      <c r="D37" s="455"/>
      <c r="E37" s="455"/>
      <c r="F37" s="455"/>
      <c r="G37" s="188">
        <v>3229720.9</v>
      </c>
      <c r="H37" s="188">
        <v>1105648.4099999999</v>
      </c>
      <c r="I37" s="188">
        <v>39350670.159999996</v>
      </c>
      <c r="J37" s="188">
        <v>18359667.859999999</v>
      </c>
      <c r="K37" s="188">
        <v>16347481.07</v>
      </c>
      <c r="L37" s="188">
        <v>2519907.7599999998</v>
      </c>
      <c r="M37" s="188">
        <v>6570219.0800000001</v>
      </c>
      <c r="N37" s="188">
        <v>1254218.04</v>
      </c>
      <c r="O37" s="188">
        <v>2016695.15</v>
      </c>
      <c r="P37" s="188">
        <v>1739140.99</v>
      </c>
      <c r="Q37" s="188">
        <v>3918626.83</v>
      </c>
      <c r="R37" s="188">
        <v>2293382.33</v>
      </c>
      <c r="S37" s="269">
        <f>+SUM(G37:R37)</f>
        <v>98705378.580000013</v>
      </c>
      <c r="T37" s="270">
        <f t="shared" si="4"/>
        <v>2.2960078757850666E-2</v>
      </c>
    </row>
    <row r="38" spans="1:21">
      <c r="A38" s="175">
        <v>417</v>
      </c>
      <c r="B38" s="454" t="s">
        <v>201</v>
      </c>
      <c r="C38" s="455"/>
      <c r="D38" s="455"/>
      <c r="E38" s="455"/>
      <c r="F38" s="455"/>
      <c r="G38" s="188">
        <v>576439.54</v>
      </c>
      <c r="H38" s="188">
        <v>609518.68999999994</v>
      </c>
      <c r="I38" s="188">
        <v>647095.18000000005</v>
      </c>
      <c r="J38" s="188">
        <v>737903.15</v>
      </c>
      <c r="K38" s="188">
        <v>649640.18999999994</v>
      </c>
      <c r="L38" s="188">
        <v>723692.29</v>
      </c>
      <c r="M38" s="188">
        <v>744151.17</v>
      </c>
      <c r="N38" s="188">
        <v>655865.84</v>
      </c>
      <c r="O38" s="188">
        <v>680175.47</v>
      </c>
      <c r="P38" s="188">
        <v>802737.21</v>
      </c>
      <c r="Q38" s="188">
        <v>721286.02</v>
      </c>
      <c r="R38" s="188">
        <v>1392442.62</v>
      </c>
      <c r="S38" s="269">
        <f t="shared" si="3"/>
        <v>8940947.370000001</v>
      </c>
      <c r="T38" s="270">
        <f t="shared" si="4"/>
        <v>2.0797737543614796E-3</v>
      </c>
    </row>
    <row r="39" spans="1:21">
      <c r="A39" s="175">
        <v>418</v>
      </c>
      <c r="B39" s="454" t="s">
        <v>209</v>
      </c>
      <c r="C39" s="455"/>
      <c r="D39" s="455"/>
      <c r="E39" s="455"/>
      <c r="F39" s="455"/>
      <c r="G39" s="188">
        <v>1010</v>
      </c>
      <c r="H39" s="188">
        <v>437077.96</v>
      </c>
      <c r="I39" s="188">
        <v>2564740.2200000002</v>
      </c>
      <c r="J39" s="188">
        <v>735427.01</v>
      </c>
      <c r="K39" s="188">
        <v>700208.25</v>
      </c>
      <c r="L39" s="188">
        <v>1456109.61</v>
      </c>
      <c r="M39" s="188">
        <v>1493000.87</v>
      </c>
      <c r="N39" s="188">
        <v>2964968.57</v>
      </c>
      <c r="O39" s="188">
        <v>3824679.63</v>
      </c>
      <c r="P39" s="188">
        <v>2388415.48</v>
      </c>
      <c r="Q39" s="188">
        <v>3022483.62</v>
      </c>
      <c r="R39" s="188">
        <v>8215705.0499999998</v>
      </c>
      <c r="S39" s="269">
        <f t="shared" si="3"/>
        <v>27803826.270000003</v>
      </c>
      <c r="T39" s="270">
        <f t="shared" si="4"/>
        <v>6.4675101814375448E-3</v>
      </c>
    </row>
    <row r="40" spans="1:21">
      <c r="A40" s="175">
        <v>419</v>
      </c>
      <c r="B40" s="454" t="s">
        <v>217</v>
      </c>
      <c r="C40" s="455"/>
      <c r="D40" s="455"/>
      <c r="E40" s="455"/>
      <c r="F40" s="455"/>
      <c r="G40" s="188">
        <v>640573.4</v>
      </c>
      <c r="H40" s="188">
        <v>1813144.72</v>
      </c>
      <c r="I40" s="188">
        <v>3850774.87</v>
      </c>
      <c r="J40" s="188">
        <v>2537947.84</v>
      </c>
      <c r="K40" s="188">
        <v>2629633.84</v>
      </c>
      <c r="L40" s="188">
        <v>2647992.59</v>
      </c>
      <c r="M40" s="188">
        <v>2526292.0099999998</v>
      </c>
      <c r="N40" s="188">
        <v>2670416.61</v>
      </c>
      <c r="O40" s="188">
        <v>2766749.02</v>
      </c>
      <c r="P40" s="188">
        <v>3382897.72</v>
      </c>
      <c r="Q40" s="188">
        <v>4807051.49</v>
      </c>
      <c r="R40" s="188">
        <v>7968970.9500000002</v>
      </c>
      <c r="S40" s="269">
        <f t="shared" si="3"/>
        <v>38242445.060000002</v>
      </c>
      <c r="T40" s="270">
        <f t="shared" si="4"/>
        <v>8.8956606327052802E-3</v>
      </c>
    </row>
    <row r="41" spans="1:21">
      <c r="A41" s="175">
        <v>440</v>
      </c>
      <c r="B41" s="454" t="s">
        <v>426</v>
      </c>
      <c r="C41" s="455"/>
      <c r="D41" s="455"/>
      <c r="E41" s="455"/>
      <c r="F41" s="455"/>
      <c r="G41" s="188">
        <v>285927.93</v>
      </c>
      <c r="H41" s="188">
        <v>821880.98</v>
      </c>
      <c r="I41" s="188">
        <v>1824216.99</v>
      </c>
      <c r="J41" s="188">
        <v>2350979.62</v>
      </c>
      <c r="K41" s="188">
        <v>1579796.93</v>
      </c>
      <c r="L41" s="188">
        <v>5012270.07</v>
      </c>
      <c r="M41" s="188">
        <v>1775062.82</v>
      </c>
      <c r="N41" s="188">
        <v>2480710.67</v>
      </c>
      <c r="O41" s="188">
        <v>1700685.94</v>
      </c>
      <c r="P41" s="188">
        <v>3540984.99</v>
      </c>
      <c r="Q41" s="188">
        <v>1800507.48</v>
      </c>
      <c r="R41" s="188">
        <v>12838734.09</v>
      </c>
      <c r="S41" s="269">
        <f t="shared" si="3"/>
        <v>36011758.509999998</v>
      </c>
      <c r="T41" s="270">
        <f t="shared" si="4"/>
        <v>8.3767756478250743E-3</v>
      </c>
    </row>
    <row r="42" spans="1:21">
      <c r="A42" s="175">
        <v>42</v>
      </c>
      <c r="B42" s="470" t="s">
        <v>235</v>
      </c>
      <c r="C42" s="471"/>
      <c r="D42" s="471"/>
      <c r="E42" s="471"/>
      <c r="F42" s="471"/>
      <c r="G42" s="419">
        <f>+SUM(G43:G47)</f>
        <v>43853641.199999996</v>
      </c>
      <c r="H42" s="419">
        <f t="shared" ref="H42:R42" si="8">+SUM(H43:H47)</f>
        <v>46694958.479999997</v>
      </c>
      <c r="I42" s="419">
        <f t="shared" si="8"/>
        <v>46060225.379999995</v>
      </c>
      <c r="J42" s="419">
        <f t="shared" si="8"/>
        <v>45239884.829999998</v>
      </c>
      <c r="K42" s="419">
        <f t="shared" si="8"/>
        <v>45683297.689999998</v>
      </c>
      <c r="L42" s="419">
        <f t="shared" si="8"/>
        <v>45402922.969999999</v>
      </c>
      <c r="M42" s="419">
        <f t="shared" si="8"/>
        <v>45267241.289999999</v>
      </c>
      <c r="N42" s="419">
        <f t="shared" si="8"/>
        <v>42270056.32</v>
      </c>
      <c r="O42" s="419">
        <f t="shared" si="8"/>
        <v>44046758.639999993</v>
      </c>
      <c r="P42" s="419">
        <f t="shared" si="8"/>
        <v>44748876.500000007</v>
      </c>
      <c r="Q42" s="419">
        <f t="shared" si="8"/>
        <v>43633580.93999999</v>
      </c>
      <c r="R42" s="419">
        <f t="shared" si="8"/>
        <v>45149451.939999998</v>
      </c>
      <c r="S42" s="272">
        <f t="shared" si="3"/>
        <v>538050896.17999995</v>
      </c>
      <c r="T42" s="273">
        <f t="shared" si="4"/>
        <v>0.12515722172133054</v>
      </c>
    </row>
    <row r="43" spans="1:21">
      <c r="A43" s="175">
        <v>421</v>
      </c>
      <c r="B43" s="454" t="s">
        <v>237</v>
      </c>
      <c r="C43" s="455"/>
      <c r="D43" s="455"/>
      <c r="E43" s="455"/>
      <c r="F43" s="455"/>
      <c r="G43" s="188">
        <v>10235148.66</v>
      </c>
      <c r="H43" s="188">
        <v>10418756.810000001</v>
      </c>
      <c r="I43" s="188">
        <v>9027967.8599999994</v>
      </c>
      <c r="J43" s="188">
        <v>9060292.8100000005</v>
      </c>
      <c r="K43" s="188">
        <v>9323783.9399999995</v>
      </c>
      <c r="L43" s="188">
        <v>9371948.4000000004</v>
      </c>
      <c r="M43" s="188">
        <v>9055138.0800000001</v>
      </c>
      <c r="N43" s="188">
        <v>5035876.3099999996</v>
      </c>
      <c r="O43" s="188">
        <v>6564978.3200000003</v>
      </c>
      <c r="P43" s="188">
        <v>7602969.7000000002</v>
      </c>
      <c r="Q43" s="188">
        <v>6324073.25</v>
      </c>
      <c r="R43" s="188">
        <v>6683946.5800000001</v>
      </c>
      <c r="S43" s="269">
        <f t="shared" si="3"/>
        <v>98704880.719999999</v>
      </c>
      <c r="T43" s="270">
        <f t="shared" si="4"/>
        <v>2.2959962949523145E-2</v>
      </c>
    </row>
    <row r="44" spans="1:21">
      <c r="A44" s="175">
        <v>422</v>
      </c>
      <c r="B44" s="454" t="s">
        <v>253</v>
      </c>
      <c r="C44" s="455"/>
      <c r="D44" s="455"/>
      <c r="E44" s="455"/>
      <c r="F44" s="455"/>
      <c r="G44" s="188">
        <v>173100.67</v>
      </c>
      <c r="H44" s="188">
        <v>1036027.42</v>
      </c>
      <c r="I44" s="188">
        <v>1054894.68</v>
      </c>
      <c r="J44" s="188">
        <v>1150894.96</v>
      </c>
      <c r="K44" s="188">
        <v>1082297.17</v>
      </c>
      <c r="L44" s="188">
        <v>1038790.65</v>
      </c>
      <c r="M44" s="188">
        <v>1069131.58</v>
      </c>
      <c r="N44" s="188">
        <v>1024731.32</v>
      </c>
      <c r="O44" s="188">
        <v>1115186.56</v>
      </c>
      <c r="P44" s="188">
        <v>1056401.0900000001</v>
      </c>
      <c r="Q44" s="188">
        <v>1118494.9099999999</v>
      </c>
      <c r="R44" s="188">
        <v>2048499.78</v>
      </c>
      <c r="S44" s="269">
        <f t="shared" si="3"/>
        <v>12968450.790000001</v>
      </c>
      <c r="T44" s="270">
        <f t="shared" si="4"/>
        <v>3.0166203279832523E-3</v>
      </c>
    </row>
    <row r="45" spans="1:21">
      <c r="A45" s="175">
        <v>423</v>
      </c>
      <c r="B45" s="454" t="s">
        <v>264</v>
      </c>
      <c r="C45" s="455"/>
      <c r="D45" s="455"/>
      <c r="E45" s="455"/>
      <c r="F45" s="455"/>
      <c r="G45" s="188">
        <v>32976338.859999999</v>
      </c>
      <c r="H45" s="188">
        <v>33304068.809999999</v>
      </c>
      <c r="I45" s="188">
        <v>33118374.059999999</v>
      </c>
      <c r="J45" s="188">
        <v>33225573.780000001</v>
      </c>
      <c r="K45" s="188">
        <v>33097965.640000001</v>
      </c>
      <c r="L45" s="188">
        <v>32864422.489999998</v>
      </c>
      <c r="M45" s="188">
        <v>32909306.579999998</v>
      </c>
      <c r="N45" s="188">
        <v>34045532.219999999</v>
      </c>
      <c r="O45" s="188">
        <v>33914885.549999997</v>
      </c>
      <c r="P45" s="188">
        <v>33960607.270000003</v>
      </c>
      <c r="Q45" s="188">
        <v>33919324.859999999</v>
      </c>
      <c r="R45" s="188">
        <v>33927498.649999999</v>
      </c>
      <c r="S45" s="269">
        <f t="shared" si="3"/>
        <v>401263898.76999998</v>
      </c>
      <c r="T45" s="270">
        <f t="shared" si="4"/>
        <v>9.3338892479646426E-2</v>
      </c>
    </row>
    <row r="46" spans="1:21">
      <c r="A46" s="175">
        <v>424</v>
      </c>
      <c r="B46" s="454" t="s">
        <v>279</v>
      </c>
      <c r="C46" s="455"/>
      <c r="D46" s="455"/>
      <c r="E46" s="455"/>
      <c r="F46" s="455"/>
      <c r="G46" s="188">
        <v>202511.01</v>
      </c>
      <c r="H46" s="188">
        <v>1122393.47</v>
      </c>
      <c r="I46" s="188">
        <v>2105961.34</v>
      </c>
      <c r="J46" s="188">
        <v>1278855.19</v>
      </c>
      <c r="K46" s="188">
        <v>1134813.47</v>
      </c>
      <c r="L46" s="188">
        <v>1335830.71</v>
      </c>
      <c r="M46" s="188">
        <v>1666149.56</v>
      </c>
      <c r="N46" s="188">
        <v>1463570.61</v>
      </c>
      <c r="O46" s="188">
        <v>1518302.55</v>
      </c>
      <c r="P46" s="188">
        <v>1424217.95</v>
      </c>
      <c r="Q46" s="188">
        <v>1512893.76</v>
      </c>
      <c r="R46" s="188">
        <v>1723879.49</v>
      </c>
      <c r="S46" s="269">
        <f t="shared" si="3"/>
        <v>16489379.109999999</v>
      </c>
      <c r="T46" s="270">
        <f t="shared" si="4"/>
        <v>3.8356313351942312E-3</v>
      </c>
    </row>
    <row r="47" spans="1:21">
      <c r="A47" s="175">
        <v>425</v>
      </c>
      <c r="B47" s="454" t="s">
        <v>283</v>
      </c>
      <c r="C47" s="455"/>
      <c r="D47" s="455"/>
      <c r="E47" s="455"/>
      <c r="F47" s="455"/>
      <c r="G47" s="188">
        <v>266542</v>
      </c>
      <c r="H47" s="188">
        <v>813711.97</v>
      </c>
      <c r="I47" s="188">
        <v>753027.44</v>
      </c>
      <c r="J47" s="188">
        <v>524268.09</v>
      </c>
      <c r="K47" s="188">
        <v>1044437.47</v>
      </c>
      <c r="L47" s="188">
        <v>791930.72</v>
      </c>
      <c r="M47" s="188">
        <v>567515.49</v>
      </c>
      <c r="N47" s="188">
        <v>700345.86</v>
      </c>
      <c r="O47" s="188">
        <v>933405.66</v>
      </c>
      <c r="P47" s="188">
        <v>704680.49</v>
      </c>
      <c r="Q47" s="188">
        <v>758794.16</v>
      </c>
      <c r="R47" s="188">
        <v>765627.44</v>
      </c>
      <c r="S47" s="269">
        <f t="shared" si="3"/>
        <v>8624286.790000001</v>
      </c>
      <c r="T47" s="270">
        <f t="shared" si="4"/>
        <v>2.0061146289834849E-3</v>
      </c>
    </row>
    <row r="48" spans="1:21">
      <c r="A48" s="175">
        <v>43</v>
      </c>
      <c r="B48" s="468" t="s">
        <v>291</v>
      </c>
      <c r="C48" s="469"/>
      <c r="D48" s="469"/>
      <c r="E48" s="469"/>
      <c r="F48" s="469"/>
      <c r="G48" s="419">
        <v>5367351.82</v>
      </c>
      <c r="H48" s="419">
        <v>7878426.2999999998</v>
      </c>
      <c r="I48" s="419">
        <v>12624632.02</v>
      </c>
      <c r="J48" s="419">
        <v>15717196.880000001</v>
      </c>
      <c r="K48" s="419">
        <v>10712461.529999999</v>
      </c>
      <c r="L48" s="419">
        <v>13588572.92</v>
      </c>
      <c r="M48" s="419">
        <v>17165199.760000002</v>
      </c>
      <c r="N48" s="419">
        <v>15793377.119999999</v>
      </c>
      <c r="O48" s="419">
        <v>13743974.02</v>
      </c>
      <c r="P48" s="419">
        <v>13251144.24</v>
      </c>
      <c r="Q48" s="419">
        <v>11142113.050000001</v>
      </c>
      <c r="R48" s="419">
        <v>29896675.100000001</v>
      </c>
      <c r="S48" s="272">
        <f t="shared" si="3"/>
        <v>166881124.75999999</v>
      </c>
      <c r="T48" s="273">
        <f t="shared" si="4"/>
        <v>3.8818591477087695E-2</v>
      </c>
    </row>
    <row r="49" spans="1:21">
      <c r="A49" s="175">
        <v>44</v>
      </c>
      <c r="B49" s="468" t="s">
        <v>325</v>
      </c>
      <c r="C49" s="469"/>
      <c r="D49" s="469"/>
      <c r="E49" s="469"/>
      <c r="F49" s="469"/>
      <c r="G49" s="419">
        <v>109644.44</v>
      </c>
      <c r="H49" s="419">
        <v>1491590.34</v>
      </c>
      <c r="I49" s="419">
        <v>7362820.4900000002</v>
      </c>
      <c r="J49" s="419">
        <v>6918517.2599999998</v>
      </c>
      <c r="K49" s="419">
        <v>2511744.17</v>
      </c>
      <c r="L49" s="419">
        <v>22683622.390000001</v>
      </c>
      <c r="M49" s="419">
        <v>10754440.220000001</v>
      </c>
      <c r="N49" s="419">
        <v>29296079.120000001</v>
      </c>
      <c r="O49" s="419">
        <v>19940301.670000002</v>
      </c>
      <c r="P49" s="419">
        <v>29993285.289999999</v>
      </c>
      <c r="Q49" s="419">
        <v>37935759.630000003</v>
      </c>
      <c r="R49" s="419">
        <v>82878761.950000003</v>
      </c>
      <c r="S49" s="272">
        <f t="shared" si="3"/>
        <v>251876566.97000003</v>
      </c>
      <c r="T49" s="273">
        <f t="shared" si="4"/>
        <v>5.8589571288671788E-2</v>
      </c>
    </row>
    <row r="50" spans="1:21">
      <c r="A50" s="175">
        <v>451</v>
      </c>
      <c r="B50" s="472" t="s">
        <v>345</v>
      </c>
      <c r="C50" s="473"/>
      <c r="D50" s="473"/>
      <c r="E50" s="473"/>
      <c r="F50" s="473"/>
      <c r="G50" s="188">
        <v>0</v>
      </c>
      <c r="H50" s="188">
        <v>285802</v>
      </c>
      <c r="I50" s="188">
        <v>0</v>
      </c>
      <c r="J50" s="188">
        <v>294172</v>
      </c>
      <c r="K50" s="188">
        <v>40272</v>
      </c>
      <c r="L50" s="188">
        <v>468970.67</v>
      </c>
      <c r="M50" s="188">
        <v>0</v>
      </c>
      <c r="N50" s="188">
        <v>40000</v>
      </c>
      <c r="O50" s="188">
        <v>15000</v>
      </c>
      <c r="P50" s="188">
        <v>691995.33</v>
      </c>
      <c r="Q50" s="188">
        <v>70920.759999999995</v>
      </c>
      <c r="R50" s="188">
        <v>2950278</v>
      </c>
      <c r="S50" s="269">
        <f t="shared" si="3"/>
        <v>4857410.76</v>
      </c>
      <c r="T50" s="270">
        <f t="shared" si="4"/>
        <v>1.1298931751570131E-3</v>
      </c>
    </row>
    <row r="51" spans="1:21">
      <c r="A51" s="175">
        <v>47</v>
      </c>
      <c r="B51" s="472" t="s">
        <v>372</v>
      </c>
      <c r="C51" s="473"/>
      <c r="D51" s="473"/>
      <c r="E51" s="473"/>
      <c r="F51" s="473"/>
      <c r="G51" s="188">
        <v>5000</v>
      </c>
      <c r="H51" s="188">
        <v>25400</v>
      </c>
      <c r="I51" s="188">
        <v>493700</v>
      </c>
      <c r="J51" s="188">
        <v>285897.84000000003</v>
      </c>
      <c r="K51" s="188">
        <v>4315705.9400000004</v>
      </c>
      <c r="L51" s="188">
        <v>1297104.97</v>
      </c>
      <c r="M51" s="188">
        <v>826758.17</v>
      </c>
      <c r="N51" s="188">
        <v>1509270</v>
      </c>
      <c r="O51" s="188">
        <v>1178123.47</v>
      </c>
      <c r="P51" s="188">
        <v>4740919.33</v>
      </c>
      <c r="Q51" s="188">
        <v>1360299.94</v>
      </c>
      <c r="R51" s="188">
        <v>3645650.27</v>
      </c>
      <c r="S51" s="269">
        <f t="shared" si="3"/>
        <v>19683829.93</v>
      </c>
      <c r="T51" s="270">
        <f t="shared" si="4"/>
        <v>4.5786996813212376E-3</v>
      </c>
    </row>
    <row r="52" spans="1:21" ht="13.5" thickBot="1">
      <c r="A52" s="175">
        <v>462</v>
      </c>
      <c r="B52" s="474" t="s">
        <v>364</v>
      </c>
      <c r="C52" s="475"/>
      <c r="D52" s="475"/>
      <c r="E52" s="475"/>
      <c r="F52" s="475"/>
      <c r="G52" s="224">
        <v>0</v>
      </c>
      <c r="H52" s="224">
        <v>0</v>
      </c>
      <c r="I52" s="224">
        <v>0</v>
      </c>
      <c r="J52" s="224">
        <v>0</v>
      </c>
      <c r="K52" s="224">
        <v>0</v>
      </c>
      <c r="L52" s="224">
        <v>0</v>
      </c>
      <c r="M52" s="224">
        <v>0</v>
      </c>
      <c r="N52" s="224">
        <v>0</v>
      </c>
      <c r="O52" s="224">
        <v>0</v>
      </c>
      <c r="P52" s="224">
        <v>0</v>
      </c>
      <c r="Q52" s="224">
        <v>0</v>
      </c>
      <c r="R52" s="224">
        <v>0</v>
      </c>
      <c r="S52" s="283">
        <f t="shared" si="3"/>
        <v>0</v>
      </c>
      <c r="T52" s="284">
        <f t="shared" si="4"/>
        <v>0</v>
      </c>
      <c r="U52" s="366"/>
    </row>
    <row r="53" spans="1:21" ht="13.5" thickBot="1">
      <c r="A53" s="169">
        <v>4630</v>
      </c>
      <c r="B53" s="474" t="s">
        <v>370</v>
      </c>
      <c r="C53" s="475"/>
      <c r="D53" s="475"/>
      <c r="E53" s="475"/>
      <c r="F53" s="475"/>
      <c r="G53" s="224">
        <v>2184051.7200000002</v>
      </c>
      <c r="H53" s="224">
        <v>1764900.98</v>
      </c>
      <c r="I53" s="224">
        <v>2883254.52</v>
      </c>
      <c r="J53" s="224">
        <v>1767565.23</v>
      </c>
      <c r="K53" s="224">
        <v>1819114.92</v>
      </c>
      <c r="L53" s="224">
        <v>3273831.52</v>
      </c>
      <c r="M53" s="224">
        <v>12593149</v>
      </c>
      <c r="N53" s="224">
        <v>3919363.28</v>
      </c>
      <c r="O53" s="224">
        <v>2388146.7200000002</v>
      </c>
      <c r="P53" s="224">
        <v>2862908.84</v>
      </c>
      <c r="Q53" s="224">
        <v>2620351.65</v>
      </c>
      <c r="R53" s="224">
        <v>1884186.27</v>
      </c>
      <c r="S53" s="283">
        <f>+SUM(G53:R53)</f>
        <v>39960824.650000006</v>
      </c>
      <c r="T53" s="284">
        <f>+S53/$T$7</f>
        <v>9.2953767504070726E-3</v>
      </c>
    </row>
    <row r="54" spans="1:21" ht="13.5" thickBot="1">
      <c r="A54" s="71">
        <v>1005</v>
      </c>
      <c r="B54" s="556" t="s">
        <v>700</v>
      </c>
      <c r="C54" s="557"/>
      <c r="D54" s="557"/>
      <c r="E54" s="557"/>
      <c r="F54" s="557"/>
      <c r="G54" s="99">
        <f>+INDEX(DataEx!$1:$1048576,MATCH('2017'!$A54,DataEx!$D:$D,0),MATCH('2017'!G$6,DataEx!$7:$7,0))</f>
        <v>0</v>
      </c>
      <c r="H54" s="99">
        <f>+INDEX(DataEx!$1:$1048576,MATCH('2017'!$A54,DataEx!$D:$D,0),MATCH('2017'!H$6,DataEx!$7:$7,0))</f>
        <v>0</v>
      </c>
      <c r="I54" s="99">
        <f>+INDEX(DataEx!$1:$1048576,MATCH('2017'!$A54,DataEx!$D:$D,0),MATCH('2017'!I$6,DataEx!$7:$7,0))</f>
        <v>0</v>
      </c>
      <c r="J54" s="99">
        <f>+INDEX(DataEx!$1:$1048576,MATCH('2017'!$A54,DataEx!$D:$D,0),MATCH('2017'!J$6,DataEx!$7:$7,0))</f>
        <v>0</v>
      </c>
      <c r="K54" s="99">
        <f>+INDEX(DataEx!$1:$1048576,MATCH('2017'!$A54,DataEx!$D:$D,0),MATCH('2017'!K$6,DataEx!$7:$7,0))</f>
        <v>0</v>
      </c>
      <c r="L54" s="99">
        <f>+INDEX(DataEx!$1:$1048576,MATCH('2017'!$A54,DataEx!$D:$D,0),MATCH('2017'!L$6,DataEx!$7:$7,0))</f>
        <v>0</v>
      </c>
      <c r="M54" s="99">
        <f>+INDEX(DataEx!$1:$1048576,MATCH('2017'!$A54,DataEx!$D:$D,0),MATCH('2017'!M$6,DataEx!$7:$7,0))</f>
        <v>0</v>
      </c>
      <c r="N54" s="99">
        <f>+INDEX(DataEx!$1:$1048576,MATCH('2017'!$A54,DataEx!$D:$D,0),MATCH('2017'!N$6,DataEx!$7:$7,0))</f>
        <v>0</v>
      </c>
      <c r="O54" s="99">
        <f>+INDEX(DataEx!$1:$1048576,MATCH('2017'!$A54,DataEx!$D:$D,0),MATCH('2017'!O$6,DataEx!$7:$7,0))</f>
        <v>0</v>
      </c>
      <c r="P54" s="99">
        <f>+INDEX(DataEx!$1:$1048576,MATCH('2017'!$A54,DataEx!$D:$D,0),MATCH('2017'!P$6,DataEx!$7:$7,0))</f>
        <v>0</v>
      </c>
      <c r="Q54" s="99">
        <f>+INDEX(DataEx!$1:$1048576,MATCH('2017'!$A54,DataEx!$D:$D,0),MATCH('2017'!Q$6,DataEx!$7:$7,0))</f>
        <v>0</v>
      </c>
      <c r="R54" s="99">
        <f>+INDEX(DataEx!$1:$1048576,MATCH('2017'!$A54,DataEx!$D:$D,0),MATCH('2017'!R$6,DataEx!$7:$7,0))</f>
        <v>13993228.51</v>
      </c>
      <c r="S54" s="135">
        <f>+SUM(G54:R54)</f>
        <v>13993228.51</v>
      </c>
      <c r="T54" s="136">
        <f>+S54/$T$7</f>
        <v>3.254996164224238E-3</v>
      </c>
    </row>
    <row r="55" spans="1:21" ht="13.5" thickBot="1">
      <c r="A55" s="169">
        <v>1000</v>
      </c>
      <c r="B55" s="476" t="s">
        <v>558</v>
      </c>
      <c r="C55" s="477"/>
      <c r="D55" s="477"/>
      <c r="E55" s="477"/>
      <c r="F55" s="477"/>
      <c r="G55" s="176">
        <f t="shared" ref="G55:R55" si="9">+G10-G29</f>
        <v>-21511473.969999984</v>
      </c>
      <c r="H55" s="176">
        <f t="shared" si="9"/>
        <v>-17781164.959999979</v>
      </c>
      <c r="I55" s="176">
        <f t="shared" si="9"/>
        <v>-31232172.079999983</v>
      </c>
      <c r="J55" s="176">
        <f t="shared" si="9"/>
        <v>-16277543.120000005</v>
      </c>
      <c r="K55" s="176">
        <f t="shared" si="9"/>
        <v>-4211922.130000025</v>
      </c>
      <c r="L55" s="176">
        <f t="shared" si="9"/>
        <v>-14075674.050000012</v>
      </c>
      <c r="M55" s="176">
        <f t="shared" si="9"/>
        <v>191515.55999997258</v>
      </c>
      <c r="N55" s="176">
        <f t="shared" si="9"/>
        <v>1052679.2199999988</v>
      </c>
      <c r="O55" s="176">
        <f t="shared" si="9"/>
        <v>1185348.9100000262</v>
      </c>
      <c r="P55" s="176">
        <f t="shared" si="9"/>
        <v>-17910257.660000026</v>
      </c>
      <c r="Q55" s="176">
        <f t="shared" si="9"/>
        <v>-31811010.069999993</v>
      </c>
      <c r="R55" s="176">
        <f t="shared" si="9"/>
        <v>-84480727.080000013</v>
      </c>
      <c r="S55" s="285">
        <f t="shared" si="3"/>
        <v>-236862401.43000004</v>
      </c>
      <c r="T55" s="286">
        <f t="shared" si="4"/>
        <v>-5.5097092679692962E-2</v>
      </c>
    </row>
    <row r="56" spans="1:21" ht="13.5" thickBot="1">
      <c r="A56" s="169"/>
      <c r="B56" s="434" t="s">
        <v>796</v>
      </c>
      <c r="C56" s="435"/>
      <c r="D56" s="435"/>
      <c r="E56" s="435"/>
      <c r="F56" s="435"/>
      <c r="G56" s="176">
        <f>G55-G54</f>
        <v>-21511473.969999984</v>
      </c>
      <c r="H56" s="176">
        <f t="shared" ref="H56:R56" si="10">H55-H54</f>
        <v>-17781164.959999979</v>
      </c>
      <c r="I56" s="176">
        <f t="shared" si="10"/>
        <v>-31232172.079999983</v>
      </c>
      <c r="J56" s="176">
        <f t="shared" si="10"/>
        <v>-16277543.120000005</v>
      </c>
      <c r="K56" s="176">
        <f t="shared" si="10"/>
        <v>-4211922.130000025</v>
      </c>
      <c r="L56" s="176">
        <f t="shared" si="10"/>
        <v>-14075674.050000012</v>
      </c>
      <c r="M56" s="176">
        <f t="shared" si="10"/>
        <v>191515.55999997258</v>
      </c>
      <c r="N56" s="176">
        <f t="shared" si="10"/>
        <v>1052679.2199999988</v>
      </c>
      <c r="O56" s="176">
        <f t="shared" si="10"/>
        <v>1185348.9100000262</v>
      </c>
      <c r="P56" s="176">
        <f t="shared" si="10"/>
        <v>-17910257.660000026</v>
      </c>
      <c r="Q56" s="176">
        <f t="shared" si="10"/>
        <v>-31811010.069999993</v>
      </c>
      <c r="R56" s="176">
        <f t="shared" si="10"/>
        <v>-98473955.590000018</v>
      </c>
      <c r="S56" s="285">
        <f t="shared" si="3"/>
        <v>-250855629.94000006</v>
      </c>
      <c r="T56" s="286">
        <f t="shared" si="4"/>
        <v>-5.8352088843917203E-2</v>
      </c>
    </row>
    <row r="57" spans="1:21" ht="13.5" thickBot="1">
      <c r="A57" s="169">
        <v>1001</v>
      </c>
      <c r="B57" s="478" t="s">
        <v>560</v>
      </c>
      <c r="C57" s="479"/>
      <c r="D57" s="479"/>
      <c r="E57" s="479"/>
      <c r="F57" s="479"/>
      <c r="G57" s="230">
        <f>+G56+G37</f>
        <v>-18281753.069999985</v>
      </c>
      <c r="H57" s="230">
        <f t="shared" ref="H57:R57" si="11">+H56+H37</f>
        <v>-16675516.549999978</v>
      </c>
      <c r="I57" s="230">
        <f t="shared" si="11"/>
        <v>8118498.0800000131</v>
      </c>
      <c r="J57" s="230">
        <f t="shared" si="11"/>
        <v>2082124.7399999946</v>
      </c>
      <c r="K57" s="230">
        <f t="shared" si="11"/>
        <v>12135558.939999975</v>
      </c>
      <c r="L57" s="230">
        <f t="shared" si="11"/>
        <v>-11555766.290000012</v>
      </c>
      <c r="M57" s="230">
        <f t="shared" si="11"/>
        <v>6761734.6399999727</v>
      </c>
      <c r="N57" s="230">
        <f t="shared" si="11"/>
        <v>2306897.2599999988</v>
      </c>
      <c r="O57" s="230">
        <f t="shared" si="11"/>
        <v>3202044.0600000261</v>
      </c>
      <c r="P57" s="230">
        <f t="shared" si="11"/>
        <v>-16171116.670000026</v>
      </c>
      <c r="Q57" s="230">
        <f t="shared" si="11"/>
        <v>-27892383.239999995</v>
      </c>
      <c r="R57" s="230">
        <f t="shared" si="11"/>
        <v>-96180573.26000002</v>
      </c>
      <c r="S57" s="285">
        <f t="shared" si="3"/>
        <v>-152150251.36000004</v>
      </c>
      <c r="T57" s="286">
        <f t="shared" si="4"/>
        <v>-3.5392010086066537E-2</v>
      </c>
    </row>
    <row r="58" spans="1:21">
      <c r="A58" s="169">
        <v>46</v>
      </c>
      <c r="B58" s="470" t="s">
        <v>357</v>
      </c>
      <c r="C58" s="471"/>
      <c r="D58" s="471"/>
      <c r="E58" s="471"/>
      <c r="F58" s="471"/>
      <c r="G58" s="421">
        <f t="shared" ref="G58:R58" si="12">+SUM(G59:G60)</f>
        <v>18311638.189999998</v>
      </c>
      <c r="H58" s="421">
        <f t="shared" si="12"/>
        <v>42352594.400000006</v>
      </c>
      <c r="I58" s="421">
        <f t="shared" si="12"/>
        <v>36492059.539999999</v>
      </c>
      <c r="J58" s="421">
        <f t="shared" si="12"/>
        <v>65432249.010000005</v>
      </c>
      <c r="K58" s="421">
        <f t="shared" si="12"/>
        <v>6070178.8200000003</v>
      </c>
      <c r="L58" s="421">
        <f t="shared" si="12"/>
        <v>29898962.890000001</v>
      </c>
      <c r="M58" s="421">
        <f t="shared" si="12"/>
        <v>35563936.18</v>
      </c>
      <c r="N58" s="421">
        <f t="shared" si="12"/>
        <v>68410518.010000005</v>
      </c>
      <c r="O58" s="421">
        <f t="shared" si="12"/>
        <v>13074495.76</v>
      </c>
      <c r="P58" s="421">
        <f t="shared" si="12"/>
        <v>7199515.9700000007</v>
      </c>
      <c r="Q58" s="421">
        <f t="shared" si="12"/>
        <v>7022219.0999999996</v>
      </c>
      <c r="R58" s="421">
        <f t="shared" si="12"/>
        <v>28772200.979999997</v>
      </c>
      <c r="S58" s="287">
        <f t="shared" si="3"/>
        <v>358600568.85000002</v>
      </c>
      <c r="T58" s="288">
        <f t="shared" si="4"/>
        <v>8.3414879937194708E-2</v>
      </c>
    </row>
    <row r="59" spans="1:21">
      <c r="A59" s="169">
        <v>4611</v>
      </c>
      <c r="B59" s="496" t="s">
        <v>360</v>
      </c>
      <c r="C59" s="497"/>
      <c r="D59" s="497"/>
      <c r="E59" s="497"/>
      <c r="F59" s="497"/>
      <c r="G59" s="236">
        <v>16509330.02</v>
      </c>
      <c r="H59" s="236">
        <v>40459986.270000003</v>
      </c>
      <c r="I59" s="236">
        <v>28547623.149999999</v>
      </c>
      <c r="J59" s="236">
        <v>111178.77</v>
      </c>
      <c r="K59" s="236">
        <v>861846.67</v>
      </c>
      <c r="L59" s="236">
        <v>18678429.690000001</v>
      </c>
      <c r="M59" s="236">
        <v>25930516.890000001</v>
      </c>
      <c r="N59" s="236">
        <v>65870871.859999999</v>
      </c>
      <c r="O59" s="236">
        <v>8684013.8599999994</v>
      </c>
      <c r="P59" s="236">
        <v>2314998.5699999998</v>
      </c>
      <c r="Q59" s="236">
        <v>865501.84</v>
      </c>
      <c r="R59" s="236">
        <v>17178358.239999998</v>
      </c>
      <c r="S59" s="289">
        <f t="shared" si="3"/>
        <v>226012655.83000001</v>
      </c>
      <c r="T59" s="290">
        <f t="shared" si="4"/>
        <v>5.2573309102116772E-2</v>
      </c>
    </row>
    <row r="60" spans="1:21" ht="13.5" thickBot="1">
      <c r="A60" s="169">
        <v>4612</v>
      </c>
      <c r="B60" s="472" t="s">
        <v>362</v>
      </c>
      <c r="C60" s="473"/>
      <c r="D60" s="473"/>
      <c r="E60" s="473"/>
      <c r="F60" s="473"/>
      <c r="G60" s="236">
        <v>1802308.17</v>
      </c>
      <c r="H60" s="236">
        <v>1892608.13</v>
      </c>
      <c r="I60" s="236">
        <v>7944436.3899999997</v>
      </c>
      <c r="J60" s="236">
        <v>65321070.240000002</v>
      </c>
      <c r="K60" s="236">
        <v>5208332.1500000004</v>
      </c>
      <c r="L60" s="236">
        <v>11220533.199999999</v>
      </c>
      <c r="M60" s="236">
        <v>9633419.2899999991</v>
      </c>
      <c r="N60" s="236">
        <v>2539646.15</v>
      </c>
      <c r="O60" s="236">
        <v>4390481.9000000004</v>
      </c>
      <c r="P60" s="236">
        <v>4884517.4000000004</v>
      </c>
      <c r="Q60" s="236">
        <v>6156717.2599999998</v>
      </c>
      <c r="R60" s="236">
        <v>11593842.74</v>
      </c>
      <c r="S60" s="269">
        <f t="shared" si="3"/>
        <v>132587913.02000004</v>
      </c>
      <c r="T60" s="290">
        <f t="shared" si="4"/>
        <v>3.0841570835077936E-2</v>
      </c>
    </row>
    <row r="61" spans="1:21" ht="13.5" thickBot="1">
      <c r="A61" s="169">
        <v>1002</v>
      </c>
      <c r="B61" s="498" t="str">
        <f>+VLOOKUP($A61,Master!$D$27:$G$225,4,FALSE)</f>
        <v>Financing needs</v>
      </c>
      <c r="C61" s="499"/>
      <c r="D61" s="499"/>
      <c r="E61" s="499"/>
      <c r="F61" s="499"/>
      <c r="G61" s="242">
        <f t="shared" ref="G61:R61" si="13">+G55-G58</f>
        <v>-39823112.159999982</v>
      </c>
      <c r="H61" s="242">
        <f t="shared" si="13"/>
        <v>-60133759.359999985</v>
      </c>
      <c r="I61" s="242">
        <f t="shared" si="13"/>
        <v>-67724231.619999975</v>
      </c>
      <c r="J61" s="242">
        <f t="shared" si="13"/>
        <v>-81709792.13000001</v>
      </c>
      <c r="K61" s="242">
        <f t="shared" si="13"/>
        <v>-10282100.950000025</v>
      </c>
      <c r="L61" s="242">
        <f t="shared" si="13"/>
        <v>-43974636.940000013</v>
      </c>
      <c r="M61" s="242">
        <f t="shared" si="13"/>
        <v>-35372420.620000027</v>
      </c>
      <c r="N61" s="242">
        <f t="shared" si="13"/>
        <v>-67357838.790000007</v>
      </c>
      <c r="O61" s="242">
        <f t="shared" si="13"/>
        <v>-11889146.849999974</v>
      </c>
      <c r="P61" s="242">
        <f t="shared" si="13"/>
        <v>-25109773.630000025</v>
      </c>
      <c r="Q61" s="242">
        <f t="shared" si="13"/>
        <v>-38833229.169999994</v>
      </c>
      <c r="R61" s="242">
        <f t="shared" si="13"/>
        <v>-113252928.06</v>
      </c>
      <c r="S61" s="291">
        <f>S56-S58</f>
        <v>-609456198.79000008</v>
      </c>
      <c r="T61" s="292">
        <f t="shared" si="4"/>
        <v>-0.14176696878111192</v>
      </c>
    </row>
    <row r="62" spans="1:21" ht="13.5" thickBot="1">
      <c r="A62" s="169">
        <v>1003</v>
      </c>
      <c r="B62" s="462" t="str">
        <f>+VLOOKUP($A62,Master!$D$27:$G$225,4,FALSE)</f>
        <v>Financing</v>
      </c>
      <c r="C62" s="463"/>
      <c r="D62" s="463"/>
      <c r="E62" s="463"/>
      <c r="F62" s="463"/>
      <c r="G62" s="176">
        <f>+SUM(G63:G66)</f>
        <v>39823112.159999982</v>
      </c>
      <c r="H62" s="176">
        <f t="shared" ref="H62:R62" si="14">+SUM(H63:H66)</f>
        <v>60133759.359999985</v>
      </c>
      <c r="I62" s="176">
        <f t="shared" si="14"/>
        <v>67724231.619999975</v>
      </c>
      <c r="J62" s="176">
        <f t="shared" si="14"/>
        <v>81709792.13000001</v>
      </c>
      <c r="K62" s="176">
        <f t="shared" si="14"/>
        <v>10282100.950000025</v>
      </c>
      <c r="L62" s="176">
        <f t="shared" si="14"/>
        <v>43974636.940000013</v>
      </c>
      <c r="M62" s="176">
        <f t="shared" si="14"/>
        <v>35372420.620000027</v>
      </c>
      <c r="N62" s="176">
        <f t="shared" si="14"/>
        <v>67357838.790000007</v>
      </c>
      <c r="O62" s="176">
        <f t="shared" si="14"/>
        <v>11889146.849999972</v>
      </c>
      <c r="P62" s="176">
        <f t="shared" si="14"/>
        <v>25109773.630000025</v>
      </c>
      <c r="Q62" s="176">
        <f t="shared" si="14"/>
        <v>38833229.169999994</v>
      </c>
      <c r="R62" s="176">
        <f t="shared" si="14"/>
        <v>113252928.06</v>
      </c>
      <c r="S62" s="293">
        <f>SUM(S63:S66)+S54</f>
        <v>609456198.79000008</v>
      </c>
      <c r="T62" s="294">
        <f t="shared" si="4"/>
        <v>0.14176696878111192</v>
      </c>
    </row>
    <row r="63" spans="1:21">
      <c r="A63" s="169">
        <v>7511</v>
      </c>
      <c r="B63" s="496" t="str">
        <f>+VLOOKUP($A63,Master!$D$27:$G$225,4,FALSE)</f>
        <v>Domestic Loans and Borrowings</v>
      </c>
      <c r="C63" s="497"/>
      <c r="D63" s="497"/>
      <c r="E63" s="497"/>
      <c r="F63" s="497"/>
      <c r="G63" s="236">
        <v>16700681.109999999</v>
      </c>
      <c r="H63" s="236">
        <v>55339318.890000001</v>
      </c>
      <c r="I63" s="236">
        <v>74583448.420000002</v>
      </c>
      <c r="J63" s="236">
        <v>22911551.579999998</v>
      </c>
      <c r="K63" s="236">
        <v>0</v>
      </c>
      <c r="L63" s="236">
        <v>13000000</v>
      </c>
      <c r="M63" s="236">
        <v>24450000</v>
      </c>
      <c r="N63" s="236">
        <v>50085000</v>
      </c>
      <c r="O63" s="236">
        <v>0</v>
      </c>
      <c r="P63" s="236">
        <v>0</v>
      </c>
      <c r="Q63" s="236">
        <v>0</v>
      </c>
      <c r="R63" s="236">
        <v>3000000</v>
      </c>
      <c r="S63" s="289">
        <f t="shared" si="3"/>
        <v>260070000</v>
      </c>
      <c r="T63" s="290">
        <f t="shared" si="4"/>
        <v>6.0495464061409633E-2</v>
      </c>
    </row>
    <row r="64" spans="1:21">
      <c r="A64" s="169">
        <v>7512</v>
      </c>
      <c r="B64" s="472" t="str">
        <f>+VLOOKUP($A64,Master!$D$27:$G$225,4,FALSE)</f>
        <v>Foreign Loans and Borrowings</v>
      </c>
      <c r="C64" s="473"/>
      <c r="D64" s="473"/>
      <c r="E64" s="473"/>
      <c r="F64" s="473"/>
      <c r="G64" s="236">
        <v>34554.129999999997</v>
      </c>
      <c r="H64" s="236">
        <v>322585.33</v>
      </c>
      <c r="I64" s="236">
        <v>5656594.5499999998</v>
      </c>
      <c r="J64" s="236">
        <v>84125996.959999993</v>
      </c>
      <c r="K64" s="236">
        <v>259019.66</v>
      </c>
      <c r="L64" s="236">
        <v>16146143.310000001</v>
      </c>
      <c r="M64" s="236">
        <v>733759.27</v>
      </c>
      <c r="N64" s="236">
        <v>26168335.57</v>
      </c>
      <c r="O64" s="236">
        <v>43020325.210000001</v>
      </c>
      <c r="P64" s="236">
        <v>20632990.120000001</v>
      </c>
      <c r="Q64" s="236">
        <v>28222092.870000001</v>
      </c>
      <c r="R64" s="236">
        <v>127444455.40000001</v>
      </c>
      <c r="S64" s="289">
        <f t="shared" si="3"/>
        <v>352766852.38</v>
      </c>
      <c r="T64" s="290">
        <f t="shared" si="4"/>
        <v>8.2057886108397302E-2</v>
      </c>
    </row>
    <row r="65" spans="1:20">
      <c r="A65" s="169">
        <v>72</v>
      </c>
      <c r="B65" s="472" t="str">
        <f>+VLOOKUP($A65,Master!$D$27:$G$225,4,FALSE)</f>
        <v>Revenues from Selling Assets</v>
      </c>
      <c r="C65" s="473"/>
      <c r="D65" s="473"/>
      <c r="E65" s="473"/>
      <c r="F65" s="473"/>
      <c r="G65" s="236">
        <v>20867.330000000002</v>
      </c>
      <c r="H65" s="236">
        <v>70916.160000000003</v>
      </c>
      <c r="I65" s="236">
        <v>65967</v>
      </c>
      <c r="J65" s="236">
        <v>1070298.19</v>
      </c>
      <c r="K65" s="236">
        <v>724479.47</v>
      </c>
      <c r="L65" s="236">
        <v>1430729.48</v>
      </c>
      <c r="M65" s="236">
        <v>1009041.84</v>
      </c>
      <c r="N65" s="236">
        <v>73978.179999999993</v>
      </c>
      <c r="O65" s="236">
        <v>167534.29</v>
      </c>
      <c r="P65" s="236">
        <v>68693.73</v>
      </c>
      <c r="Q65" s="236">
        <v>399611.81</v>
      </c>
      <c r="R65" s="236">
        <v>1088997.75</v>
      </c>
      <c r="S65" s="289">
        <f t="shared" si="3"/>
        <v>6191115.2299999995</v>
      </c>
      <c r="T65" s="290">
        <f t="shared" si="4"/>
        <v>1.4401291532914629E-3</v>
      </c>
    </row>
    <row r="66" spans="1:20" ht="13.5" thickBot="1">
      <c r="A66" s="169">
        <v>1004</v>
      </c>
      <c r="B66" s="248" t="str">
        <f>+VLOOKUP($A66,Master!$D$27:$G$225,4,FALSE)</f>
        <v>Increase / decrease of deposits</v>
      </c>
      <c r="C66" s="249"/>
      <c r="D66" s="249"/>
      <c r="E66" s="249"/>
      <c r="F66" s="249"/>
      <c r="G66" s="250">
        <f>-G61-SUM(G63:G65)</f>
        <v>23067009.589999981</v>
      </c>
      <c r="H66" s="250">
        <f t="shared" ref="H66:R66" si="15">-H61-SUM(H63:H65)</f>
        <v>4400938.9799999893</v>
      </c>
      <c r="I66" s="250">
        <f t="shared" si="15"/>
        <v>-12581778.350000024</v>
      </c>
      <c r="J66" s="250">
        <f t="shared" si="15"/>
        <v>-26398054.599999979</v>
      </c>
      <c r="K66" s="250">
        <f t="shared" si="15"/>
        <v>9298601.8200000245</v>
      </c>
      <c r="L66" s="250">
        <f t="shared" si="15"/>
        <v>13397764.15000001</v>
      </c>
      <c r="M66" s="250">
        <f t="shared" si="15"/>
        <v>9179619.5100000277</v>
      </c>
      <c r="N66" s="250">
        <f t="shared" si="15"/>
        <v>-8969474.9599999934</v>
      </c>
      <c r="O66" s="250">
        <f t="shared" si="15"/>
        <v>-31298712.650000028</v>
      </c>
      <c r="P66" s="250">
        <f t="shared" si="15"/>
        <v>4408089.7800000235</v>
      </c>
      <c r="Q66" s="250">
        <f t="shared" si="15"/>
        <v>10211524.489999995</v>
      </c>
      <c r="R66" s="250">
        <f t="shared" si="15"/>
        <v>-18280525.090000004</v>
      </c>
      <c r="S66" s="295">
        <f>+SUM(G66:R66)</f>
        <v>-23564997.329999976</v>
      </c>
      <c r="T66" s="296">
        <f t="shared" si="4"/>
        <v>-5.4815067062107415E-3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2017-01p</v>
      </c>
      <c r="H101" s="69" t="str">
        <f t="shared" si="16"/>
        <v>2017-02p</v>
      </c>
      <c r="I101" s="69" t="str">
        <f t="shared" si="16"/>
        <v>2017-03p</v>
      </c>
      <c r="J101" s="69" t="str">
        <f t="shared" si="16"/>
        <v>2017-04p</v>
      </c>
      <c r="K101" s="69" t="str">
        <f t="shared" si="16"/>
        <v>2017-05p</v>
      </c>
      <c r="L101" s="69" t="str">
        <f t="shared" si="16"/>
        <v>2017-06p</v>
      </c>
      <c r="M101" s="69" t="str">
        <f t="shared" si="16"/>
        <v>2017-07p</v>
      </c>
      <c r="N101" s="69" t="str">
        <f t="shared" si="16"/>
        <v>2017-08p</v>
      </c>
      <c r="O101" s="69" t="str">
        <f t="shared" si="16"/>
        <v>2017-09p</v>
      </c>
      <c r="P101" s="69" t="str">
        <f t="shared" si="16"/>
        <v>2017-10p</v>
      </c>
      <c r="Q101" s="69" t="str">
        <f t="shared" si="16"/>
        <v>2017-11p</v>
      </c>
      <c r="R101" s="69" t="str">
        <f t="shared" si="16"/>
        <v>2017-12p</v>
      </c>
    </row>
    <row r="102" spans="1:21" ht="15.75" customHeight="1" thickBot="1">
      <c r="B102" s="522" t="str">
        <f>+[1]Master!G250</f>
        <v>Plan ostvarenja budžeta</v>
      </c>
      <c r="C102" s="523"/>
      <c r="D102" s="523"/>
      <c r="E102" s="523"/>
      <c r="F102" s="523"/>
      <c r="G102" s="513">
        <v>2017</v>
      </c>
      <c r="H102" s="514"/>
      <c r="I102" s="514"/>
      <c r="J102" s="514"/>
      <c r="K102" s="514"/>
      <c r="L102" s="514"/>
      <c r="M102" s="514"/>
      <c r="N102" s="514"/>
      <c r="O102" s="514"/>
      <c r="P102" s="514"/>
      <c r="Q102" s="514"/>
      <c r="R102" s="515"/>
      <c r="S102" s="115" t="str">
        <f>+S7</f>
        <v>BDP</v>
      </c>
      <c r="T102" s="116">
        <f>+T7</f>
        <v>4299000000</v>
      </c>
    </row>
    <row r="103" spans="1:21" ht="15.75" customHeight="1">
      <c r="B103" s="524"/>
      <c r="C103" s="525"/>
      <c r="D103" s="525"/>
      <c r="E103" s="525"/>
      <c r="F103" s="526"/>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3" t="str">
        <f>+[1]Master!G244</f>
        <v>Jan - Dec</v>
      </c>
      <c r="T103" s="515">
        <f>+T8</f>
        <v>0</v>
      </c>
    </row>
    <row r="104" spans="1:21" ht="13.5" thickBot="1">
      <c r="B104" s="527"/>
      <c r="C104" s="528"/>
      <c r="D104" s="528"/>
      <c r="E104" s="528"/>
      <c r="F104" s="529"/>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BDP</v>
      </c>
    </row>
    <row r="105" spans="1:21" ht="13.5" thickBot="1">
      <c r="A105" s="137" t="str">
        <f t="shared" ref="A105:A147" si="18">+CONCATENATE(A10,"p")</f>
        <v>7p</v>
      </c>
      <c r="B105" s="516" t="str">
        <f>+VLOOKUP(LEFT($A105,LEN(A105)-1)*1,[1]Master!$D$25:$G$223,4,FALSE)</f>
        <v>Prihodi budžeta</v>
      </c>
      <c r="C105" s="517"/>
      <c r="D105" s="517"/>
      <c r="E105" s="517"/>
      <c r="F105" s="517"/>
      <c r="G105" s="97">
        <f t="shared" ref="G105:R105" si="19">+G106+G114+SUM(G119:G123)</f>
        <v>72080094.246903867</v>
      </c>
      <c r="H105" s="97">
        <f t="shared" si="19"/>
        <v>102141066.07420091</v>
      </c>
      <c r="I105" s="97">
        <f t="shared" si="19"/>
        <v>130771426.26575491</v>
      </c>
      <c r="J105" s="97">
        <f t="shared" si="19"/>
        <v>123217089.49387883</v>
      </c>
      <c r="K105" s="97">
        <f t="shared" si="19"/>
        <v>119339959.72835988</v>
      </c>
      <c r="L105" s="97">
        <f t="shared" si="19"/>
        <v>135255679.97903106</v>
      </c>
      <c r="M105" s="97">
        <f t="shared" si="19"/>
        <v>135701380.42245749</v>
      </c>
      <c r="N105" s="97">
        <f t="shared" si="19"/>
        <v>151291494.60812068</v>
      </c>
      <c r="O105" s="97">
        <f t="shared" si="19"/>
        <v>144972635.17395979</v>
      </c>
      <c r="P105" s="97">
        <f t="shared" si="19"/>
        <v>131696453.535413</v>
      </c>
      <c r="Q105" s="97">
        <f t="shared" si="19"/>
        <v>123259932.63737127</v>
      </c>
      <c r="R105" s="97">
        <f t="shared" si="19"/>
        <v>181889451.29686028</v>
      </c>
      <c r="S105" s="121">
        <f>+SUM(G105:R105)</f>
        <v>1551616663.462312</v>
      </c>
      <c r="T105" s="122">
        <f>+S105/$T$7</f>
        <v>0.36092502057741616</v>
      </c>
    </row>
    <row r="106" spans="1:21">
      <c r="A106" s="137" t="str">
        <f t="shared" si="18"/>
        <v>711p</v>
      </c>
      <c r="B106" s="518" t="str">
        <f>+VLOOKUP(LEFT($A106,LEN(A106)-1)*1,[1]Master!$D$25:$G$223,4,FALSE)</f>
        <v>Porezi</v>
      </c>
      <c r="C106" s="519"/>
      <c r="D106" s="519"/>
      <c r="E106" s="519"/>
      <c r="F106" s="519"/>
      <c r="G106" s="81">
        <f t="shared" ref="G106:R106" si="20">+SUM(G107:G113)</f>
        <v>53393011.197744071</v>
      </c>
      <c r="H106" s="81">
        <f t="shared" si="20"/>
        <v>59298498.751362592</v>
      </c>
      <c r="I106" s="81">
        <f t="shared" si="20"/>
        <v>79240240.613968194</v>
      </c>
      <c r="J106" s="81">
        <f t="shared" si="20"/>
        <v>76769826.71535778</v>
      </c>
      <c r="K106" s="81">
        <f t="shared" si="20"/>
        <v>72284574.424425364</v>
      </c>
      <c r="L106" s="81">
        <f t="shared" si="20"/>
        <v>82867820.454024225</v>
      </c>
      <c r="M106" s="81">
        <f t="shared" si="20"/>
        <v>90215653.451355755</v>
      </c>
      <c r="N106" s="81">
        <f t="shared" si="20"/>
        <v>102091916.6793773</v>
      </c>
      <c r="O106" s="81">
        <f t="shared" si="20"/>
        <v>90311561.121648863</v>
      </c>
      <c r="P106" s="81">
        <f t="shared" si="20"/>
        <v>81590409.643190965</v>
      </c>
      <c r="Q106" s="81">
        <f t="shared" si="20"/>
        <v>71104013.719024956</v>
      </c>
      <c r="R106" s="82">
        <f t="shared" si="20"/>
        <v>85109067.493094087</v>
      </c>
      <c r="S106" s="123">
        <f t="shared" ref="S106:S160" si="21">+SUM(G106:R106)</f>
        <v>944276594.26457417</v>
      </c>
      <c r="T106" s="124">
        <f t="shared" ref="T106:T160" si="22">+S106/$T$7</f>
        <v>0.21965028943116402</v>
      </c>
      <c r="U106" s="302"/>
    </row>
    <row r="107" spans="1:21">
      <c r="A107" s="137" t="str">
        <f t="shared" si="18"/>
        <v>7111p</v>
      </c>
      <c r="B107" s="520" t="str">
        <f>+VLOOKUP(LEFT($A107,LEN(A107)-1)*1,[1]Master!$D$25:$G$223,4,FALSE)</f>
        <v>Porez na dohodak fizičkih lica</v>
      </c>
      <c r="C107" s="521"/>
      <c r="D107" s="521"/>
      <c r="E107" s="521"/>
      <c r="F107" s="521"/>
      <c r="G107" s="91">
        <f>+SUM([1]DataEx!EH220)</f>
        <v>3445730.68</v>
      </c>
      <c r="H107" s="91">
        <f>+SUM([1]DataEx!EI220)</f>
        <v>9145427.7004242092</v>
      </c>
      <c r="I107" s="91">
        <f>+SUM([1]DataEx!EJ220)</f>
        <v>10121749.817724096</v>
      </c>
      <c r="J107" s="91">
        <f>+SUM([1]DataEx!EK220)</f>
        <v>8543881.1088797171</v>
      </c>
      <c r="K107" s="91">
        <f>+SUM([1]DataEx!EL220)</f>
        <v>8733654.6548668258</v>
      </c>
      <c r="L107" s="91">
        <f>+SUM([1]DataEx!EM220)</f>
        <v>9954508.8904511016</v>
      </c>
      <c r="M107" s="91">
        <f>+SUM([1]DataEx!EN220)</f>
        <v>12848847.212564949</v>
      </c>
      <c r="N107" s="91">
        <f>+SUM([1]DataEx!EO220)</f>
        <v>11972281.172638645</v>
      </c>
      <c r="O107" s="91">
        <f>+SUM([1]DataEx!EP220)</f>
        <v>12910432.881604763</v>
      </c>
      <c r="P107" s="91">
        <f>+SUM([1]DataEx!EQ220)</f>
        <v>10424403.066179592</v>
      </c>
      <c r="Q107" s="91">
        <f>+SUM([1]DataEx!ER220)</f>
        <v>8922339.2000792101</v>
      </c>
      <c r="R107" s="91">
        <f>+SUM([1]DataEx!ES220)</f>
        <v>18560135.152000677</v>
      </c>
      <c r="S107" s="125">
        <f t="shared" si="21"/>
        <v>125583391.53741376</v>
      </c>
      <c r="T107" s="126">
        <f t="shared" si="22"/>
        <v>2.9212233435081125E-2</v>
      </c>
    </row>
    <row r="108" spans="1:21">
      <c r="A108" s="137" t="str">
        <f t="shared" si="18"/>
        <v>7112p</v>
      </c>
      <c r="B108" s="520" t="str">
        <f>+VLOOKUP(LEFT($A108,LEN(A108)-1)*1,[1]Master!$D$25:$G$223,4,FALSE)</f>
        <v>Porez na dobit pravnih lica</v>
      </c>
      <c r="C108" s="521"/>
      <c r="D108" s="521"/>
      <c r="E108" s="521"/>
      <c r="F108" s="521"/>
      <c r="G108" s="91">
        <f>+SUM([1]DataEx!EH221)</f>
        <v>319868.36632967507</v>
      </c>
      <c r="H108" s="91">
        <f>+SUM([1]DataEx!EI221)</f>
        <v>1275692.7823229732</v>
      </c>
      <c r="I108" s="91">
        <f>+SUM([1]DataEx!EJ221)</f>
        <v>15606774.300851075</v>
      </c>
      <c r="J108" s="91">
        <f>+SUM([1]DataEx!EK221)</f>
        <v>11880917.025348544</v>
      </c>
      <c r="K108" s="91">
        <f>+SUM([1]DataEx!EL221)</f>
        <v>2694890.5355524938</v>
      </c>
      <c r="L108" s="91">
        <f>+SUM([1]DataEx!EM221)</f>
        <v>4614984.2836715048</v>
      </c>
      <c r="M108" s="91">
        <f>+SUM([1]DataEx!EN221)</f>
        <v>2644838.5201759087</v>
      </c>
      <c r="N108" s="91">
        <f>+SUM([1]DataEx!EO221)</f>
        <v>2920331.1421357361</v>
      </c>
      <c r="O108" s="91">
        <f>+SUM([1]DataEx!EP221)</f>
        <v>1809770.5258781903</v>
      </c>
      <c r="P108" s="91">
        <f>+SUM([1]DataEx!EQ221)</f>
        <v>1613666.6581515796</v>
      </c>
      <c r="Q108" s="91">
        <f>+SUM([1]DataEx!ER221)</f>
        <v>541050.49431968771</v>
      </c>
      <c r="R108" s="91">
        <f>+SUM([1]DataEx!ES221)</f>
        <v>999903.42131223751</v>
      </c>
      <c r="S108" s="125">
        <f t="shared" si="21"/>
        <v>46922688.056049608</v>
      </c>
      <c r="T108" s="126">
        <f t="shared" si="22"/>
        <v>1.0914791359862668E-2</v>
      </c>
    </row>
    <row r="109" spans="1:21">
      <c r="A109" s="137" t="str">
        <f t="shared" si="18"/>
        <v>7113p</v>
      </c>
      <c r="B109" s="520" t="str">
        <f>+VLOOKUP(LEFT($A109,LEN(A109)-1)*1,[1]Master!$D$25:$G$223,4,FALSE)</f>
        <v>Porez na promet nepokretnosti</v>
      </c>
      <c r="C109" s="521"/>
      <c r="D109" s="521"/>
      <c r="E109" s="521"/>
      <c r="F109" s="521"/>
      <c r="G109" s="91">
        <f>+SUM([1]DataEx!EH222)</f>
        <v>156784.53115028006</v>
      </c>
      <c r="H109" s="91">
        <f>+SUM([1]DataEx!EI222)</f>
        <v>215996.23844451422</v>
      </c>
      <c r="I109" s="91">
        <f>+SUM([1]DataEx!EJ222)</f>
        <v>172844.23524068185</v>
      </c>
      <c r="J109" s="91">
        <f>+SUM([1]DataEx!EK222)</f>
        <v>166312.68055694172</v>
      </c>
      <c r="K109" s="91">
        <f>+SUM([1]DataEx!EL222)</f>
        <v>177348.58546757439</v>
      </c>
      <c r="L109" s="91">
        <f>+SUM([1]DataEx!EM222)</f>
        <v>232734.91327750011</v>
      </c>
      <c r="M109" s="91">
        <f>+SUM([1]DataEx!EN222)</f>
        <v>162468.08893173773</v>
      </c>
      <c r="N109" s="91">
        <f>+SUM([1]DataEx!EO222)</f>
        <v>245981.65668851638</v>
      </c>
      <c r="O109" s="91">
        <f>+SUM([1]DataEx!EP222)</f>
        <v>296340.06182741246</v>
      </c>
      <c r="P109" s="91">
        <f>+SUM([1]DataEx!EQ222)</f>
        <v>190322.06899586218</v>
      </c>
      <c r="Q109" s="91">
        <f>+SUM([1]DataEx!ER222)</f>
        <v>224798.65338931847</v>
      </c>
      <c r="R109" s="91">
        <f>+SUM([1]DataEx!ES222)</f>
        <v>217462.68507191085</v>
      </c>
      <c r="S109" s="125">
        <f t="shared" si="21"/>
        <v>2459394.3990422501</v>
      </c>
      <c r="T109" s="126">
        <f t="shared" si="22"/>
        <v>5.7208522890026751E-4</v>
      </c>
    </row>
    <row r="110" spans="1:21">
      <c r="A110" s="137" t="str">
        <f t="shared" si="18"/>
        <v>7114p</v>
      </c>
      <c r="B110" s="520" t="str">
        <f>+VLOOKUP(LEFT($A110,LEN(A110)-1)*1,[1]Master!$D$25:$G$223,4,FALSE)</f>
        <v>Porez na dodatu vrijednost</v>
      </c>
      <c r="C110" s="521"/>
      <c r="D110" s="521"/>
      <c r="E110" s="521"/>
      <c r="F110" s="521"/>
      <c r="G110" s="91">
        <f>+SUM([1]DataEx!EH223)</f>
        <v>35038006.882620126</v>
      </c>
      <c r="H110" s="91">
        <f>+SUM([1]DataEx!EI223)</f>
        <v>34439419.532361373</v>
      </c>
      <c r="I110" s="91">
        <f>+SUM([1]DataEx!EJ223)</f>
        <v>36610416.4961081</v>
      </c>
      <c r="J110" s="91">
        <f>+SUM([1]DataEx!EK223)</f>
        <v>38572572.842501707</v>
      </c>
      <c r="K110" s="91">
        <f>+SUM([1]DataEx!EL223)</f>
        <v>41434170.447496742</v>
      </c>
      <c r="L110" s="91">
        <f>+SUM([1]DataEx!EM223)</f>
        <v>46352523.998122126</v>
      </c>
      <c r="M110" s="91">
        <f>+SUM([1]DataEx!EN223)</f>
        <v>50698247.403485686</v>
      </c>
      <c r="N110" s="91">
        <f>+SUM([1]DataEx!EO223)</f>
        <v>58728722.217279099</v>
      </c>
      <c r="O110" s="91">
        <f>+SUM([1]DataEx!EP223)</f>
        <v>48579978.228629358</v>
      </c>
      <c r="P110" s="91">
        <f>+SUM([1]DataEx!EQ223)</f>
        <v>46963099.251775004</v>
      </c>
      <c r="Q110" s="91">
        <f>+SUM([1]DataEx!ER223)</f>
        <v>42160271.759740531</v>
      </c>
      <c r="R110" s="91">
        <f>+SUM([1]DataEx!ES223)</f>
        <v>45168008.320931129</v>
      </c>
      <c r="S110" s="125">
        <f t="shared" si="21"/>
        <v>524745437.38105094</v>
      </c>
      <c r="T110" s="126">
        <f t="shared" si="22"/>
        <v>0.12206220920703674</v>
      </c>
    </row>
    <row r="111" spans="1:21">
      <c r="A111" s="137" t="str">
        <f t="shared" si="18"/>
        <v>7115p</v>
      </c>
      <c r="B111" s="520" t="str">
        <f>+VLOOKUP(LEFT($A111,LEN(A111)-1)*1,[1]Master!$D$25:$G$223,4,FALSE)</f>
        <v>Akcize</v>
      </c>
      <c r="C111" s="521"/>
      <c r="D111" s="521"/>
      <c r="E111" s="521"/>
      <c r="F111" s="521"/>
      <c r="G111" s="91">
        <f>+SUM([1]DataEx!EH224)</f>
        <v>12892504.45877865</v>
      </c>
      <c r="H111" s="91">
        <f>+SUM([1]DataEx!EI224)</f>
        <v>12119703.851627368</v>
      </c>
      <c r="I111" s="91">
        <f>+SUM([1]DataEx!EJ224)</f>
        <v>13870804.729335839</v>
      </c>
      <c r="J111" s="91">
        <f>+SUM([1]DataEx!EK224)</f>
        <v>14610210.360753594</v>
      </c>
      <c r="K111" s="91">
        <f>+SUM([1]DataEx!EL224)</f>
        <v>16300422.349870451</v>
      </c>
      <c r="L111" s="91">
        <f>+SUM([1]DataEx!EM224)</f>
        <v>18609472.866493613</v>
      </c>
      <c r="M111" s="91">
        <f>+SUM([1]DataEx!EN224)</f>
        <v>20547920.740498953</v>
      </c>
      <c r="N111" s="91">
        <f>+SUM([1]DataEx!EO224)</f>
        <v>24414293.57144583</v>
      </c>
      <c r="O111" s="91">
        <f>+SUM([1]DataEx!EP224)</f>
        <v>23471505.696022253</v>
      </c>
      <c r="P111" s="91">
        <f>+SUM([1]DataEx!EQ224)</f>
        <v>19541702.474037282</v>
      </c>
      <c r="Q111" s="91">
        <f>+SUM([1]DataEx!ER224)</f>
        <v>16768578.081388976</v>
      </c>
      <c r="R111" s="91">
        <f>+SUM([1]DataEx!ES224)</f>
        <v>17334177.519377578</v>
      </c>
      <c r="S111" s="125">
        <f t="shared" si="21"/>
        <v>210481296.69963041</v>
      </c>
      <c r="T111" s="126">
        <f t="shared" si="22"/>
        <v>4.8960524935945667E-2</v>
      </c>
    </row>
    <row r="112" spans="1:21">
      <c r="A112" s="137" t="str">
        <f t="shared" si="18"/>
        <v>7116p</v>
      </c>
      <c r="B112" s="520" t="str">
        <f>+VLOOKUP(LEFT($A112,LEN(A112)-1)*1,[1]Master!$D$25:$G$223,4,FALSE)</f>
        <v>Porez na međunarodnu trgovinu i transakcije</v>
      </c>
      <c r="C112" s="521"/>
      <c r="D112" s="521"/>
      <c r="E112" s="521"/>
      <c r="F112" s="521"/>
      <c r="G112" s="91">
        <f>+SUM([1]DataEx!EH225)</f>
        <v>1020117.0792786785</v>
      </c>
      <c r="H112" s="91">
        <f>+SUM([1]DataEx!EI225)</f>
        <v>1549568.1072133458</v>
      </c>
      <c r="I112" s="91">
        <f>+SUM([1]DataEx!EJ225)</f>
        <v>1995477.1757682527</v>
      </c>
      <c r="J112" s="91">
        <f>+SUM([1]DataEx!EK225)</f>
        <v>2074792.1116972775</v>
      </c>
      <c r="K112" s="91">
        <f>+SUM([1]DataEx!EL225)</f>
        <v>2086161.3669564624</v>
      </c>
      <c r="L112" s="91">
        <f>+SUM([1]DataEx!EM225)</f>
        <v>2213983.5460728402</v>
      </c>
      <c r="M112" s="91">
        <f>+SUM([1]DataEx!EN225)</f>
        <v>2470029.8389860876</v>
      </c>
      <c r="N112" s="91">
        <f>+SUM([1]DataEx!EO225)</f>
        <v>2792769.9688101793</v>
      </c>
      <c r="O112" s="91">
        <f>+SUM([1]DataEx!EP225)</f>
        <v>2392576.4889084394</v>
      </c>
      <c r="P112" s="91">
        <f>+SUM([1]DataEx!EQ225)</f>
        <v>2053687.1611713313</v>
      </c>
      <c r="Q112" s="91">
        <f>+SUM([1]DataEx!ER225)</f>
        <v>1789771.7782482144</v>
      </c>
      <c r="R112" s="91">
        <f>+SUM([1]DataEx!ES225)</f>
        <v>1987808.9022146964</v>
      </c>
      <c r="S112" s="125">
        <f t="shared" si="21"/>
        <v>24426743.525325805</v>
      </c>
      <c r="T112" s="126">
        <f t="shared" si="22"/>
        <v>5.6819594150560142E-3</v>
      </c>
    </row>
    <row r="113" spans="1:20">
      <c r="A113" s="137" t="str">
        <f t="shared" si="18"/>
        <v>7118p</v>
      </c>
      <c r="B113" s="520" t="str">
        <f>+VLOOKUP(LEFT($A113,LEN(A113)-1)*1,[1]Master!$D$25:$G$223,4,FALSE)</f>
        <v>Ostali državni porezi</v>
      </c>
      <c r="C113" s="521"/>
      <c r="D113" s="521"/>
      <c r="E113" s="521"/>
      <c r="F113" s="521"/>
      <c r="G113" s="91">
        <f>+SUM([1]DataEx!EH227)</f>
        <v>519999.19958666293</v>
      </c>
      <c r="H113" s="91">
        <f>+SUM([1]DataEx!EI227)</f>
        <v>552690.53896879952</v>
      </c>
      <c r="I113" s="91">
        <f>+SUM([1]DataEx!EJ227)</f>
        <v>862173.85894013394</v>
      </c>
      <c r="J113" s="91">
        <f>+SUM([1]DataEx!EK227)</f>
        <v>921140.58562000177</v>
      </c>
      <c r="K113" s="91">
        <f>+SUM([1]DataEx!EL227)</f>
        <v>857926.48421483312</v>
      </c>
      <c r="L113" s="91">
        <f>+SUM([1]DataEx!EM227)</f>
        <v>889611.95593554468</v>
      </c>
      <c r="M113" s="91">
        <f>+SUM([1]DataEx!EN227)</f>
        <v>843301.64671243716</v>
      </c>
      <c r="N113" s="91">
        <f>+SUM([1]DataEx!EO227)</f>
        <v>1017536.9503792862</v>
      </c>
      <c r="O113" s="91">
        <f>+SUM([1]DataEx!EP227)</f>
        <v>850957.23877843586</v>
      </c>
      <c r="P113" s="91">
        <f>+SUM([1]DataEx!EQ227)</f>
        <v>803528.96288030746</v>
      </c>
      <c r="Q113" s="91">
        <f>+SUM([1]DataEx!ER227)</f>
        <v>697203.75185900577</v>
      </c>
      <c r="R113" s="91">
        <f>+SUM([1]DataEx!ES227)</f>
        <v>841571.49218586681</v>
      </c>
      <c r="S113" s="125">
        <f t="shared" si="21"/>
        <v>9657642.6660613157</v>
      </c>
      <c r="T113" s="126">
        <f t="shared" si="22"/>
        <v>2.2464858492815343E-3</v>
      </c>
    </row>
    <row r="114" spans="1:20">
      <c r="A114" s="137" t="str">
        <f t="shared" si="18"/>
        <v>712p</v>
      </c>
      <c r="B114" s="532" t="str">
        <f>+VLOOKUP(LEFT($A114,LEN(A114)-1)*1,[1]Master!$D$25:$G$223,4,FALSE)</f>
        <v>Doprinosi</v>
      </c>
      <c r="C114" s="533"/>
      <c r="D114" s="533"/>
      <c r="E114" s="533"/>
      <c r="F114" s="533"/>
      <c r="G114" s="83">
        <f>+SUM(G115:G118)</f>
        <v>14494391.656080697</v>
      </c>
      <c r="H114" s="83">
        <f t="shared" ref="H114:R114" si="23">+SUM(H115:H118)</f>
        <v>38286134.504472315</v>
      </c>
      <c r="I114" s="83">
        <f t="shared" si="23"/>
        <v>42512596.169410236</v>
      </c>
      <c r="J114" s="83">
        <f t="shared" si="23"/>
        <v>36881500.656790689</v>
      </c>
      <c r="K114" s="83">
        <f t="shared" si="23"/>
        <v>37654579.061565474</v>
      </c>
      <c r="L114" s="83">
        <f t="shared" si="23"/>
        <v>40791760.633679733</v>
      </c>
      <c r="M114" s="83">
        <f t="shared" si="23"/>
        <v>36948873.818993188</v>
      </c>
      <c r="N114" s="83">
        <f t="shared" si="23"/>
        <v>40320200.299979933</v>
      </c>
      <c r="O114" s="83">
        <f t="shared" si="23"/>
        <v>44012184.309503838</v>
      </c>
      <c r="P114" s="83">
        <f t="shared" si="23"/>
        <v>39620758.48069074</v>
      </c>
      <c r="Q114" s="83">
        <f t="shared" si="23"/>
        <v>41454472.958962008</v>
      </c>
      <c r="R114" s="84">
        <f t="shared" si="23"/>
        <v>79179339.503347233</v>
      </c>
      <c r="S114" s="127">
        <f t="shared" si="21"/>
        <v>492156792.0534761</v>
      </c>
      <c r="T114" s="128">
        <f t="shared" si="22"/>
        <v>0.11448169156861505</v>
      </c>
    </row>
    <row r="115" spans="1:20">
      <c r="A115" s="137" t="str">
        <f t="shared" si="18"/>
        <v>7121p</v>
      </c>
      <c r="B115" s="520" t="str">
        <f>+VLOOKUP(LEFT($A115,LEN(A115)-1)*1,[1]Master!$D$25:$G$223,4,FALSE)</f>
        <v>Doprinosi za penzijsko i invalidsko osiguranje</v>
      </c>
      <c r="C115" s="521"/>
      <c r="D115" s="521"/>
      <c r="E115" s="521"/>
      <c r="F115" s="521"/>
      <c r="G115" s="91">
        <f>+SUM([1]DataEx!EH229)</f>
        <v>9060796.079177171</v>
      </c>
      <c r="H115" s="91">
        <f>+SUM([1]DataEx!EI229)</f>
        <v>23124706.852591999</v>
      </c>
      <c r="I115" s="91">
        <f>+SUM([1]DataEx!EJ229)</f>
        <v>25778145.761630509</v>
      </c>
      <c r="J115" s="91">
        <f>+SUM([1]DataEx!EK229)</f>
        <v>22315006.097604383</v>
      </c>
      <c r="K115" s="91">
        <f>+SUM([1]DataEx!EL229)</f>
        <v>22883149.755243029</v>
      </c>
      <c r="L115" s="91">
        <f>+SUM([1]DataEx!EM229)</f>
        <v>24653399.098267406</v>
      </c>
      <c r="M115" s="91">
        <f>+SUM([1]DataEx!EN229)</f>
        <v>21096909.436257415</v>
      </c>
      <c r="N115" s="91">
        <f>+SUM([1]DataEx!EO229)</f>
        <v>23562273.747153763</v>
      </c>
      <c r="O115" s="91">
        <f>+SUM([1]DataEx!EP229)</f>
        <v>25444734.42588995</v>
      </c>
      <c r="P115" s="91">
        <f>+SUM([1]DataEx!EQ229)</f>
        <v>23008561.099321935</v>
      </c>
      <c r="Q115" s="91">
        <f>+SUM([1]DataEx!ER229)</f>
        <v>25730958.328370228</v>
      </c>
      <c r="R115" s="91">
        <f>+SUM([1]DataEx!ES229)</f>
        <v>46954173.159861192</v>
      </c>
      <c r="S115" s="125">
        <f t="shared" si="21"/>
        <v>293612813.84136897</v>
      </c>
      <c r="T115" s="126">
        <f t="shared" si="22"/>
        <v>6.8297932970776687E-2</v>
      </c>
    </row>
    <row r="116" spans="1:20">
      <c r="A116" s="137" t="str">
        <f t="shared" si="18"/>
        <v>7122p</v>
      </c>
      <c r="B116" s="520" t="str">
        <f>+VLOOKUP(LEFT($A116,LEN(A116)-1)*1,[1]Master!$D$25:$G$223,4,FALSE)</f>
        <v>Doprinosi za zdravstveno osiguranje</v>
      </c>
      <c r="C116" s="521"/>
      <c r="D116" s="521"/>
      <c r="E116" s="521"/>
      <c r="F116" s="521"/>
      <c r="G116" s="91">
        <f>+SUM([1]DataEx!EH230)</f>
        <v>5033763.6031913934</v>
      </c>
      <c r="H116" s="91">
        <f>+SUM([1]DataEx!EI230)</f>
        <v>13190874.32162513</v>
      </c>
      <c r="I116" s="91">
        <f>+SUM([1]DataEx!EJ230)</f>
        <v>14560034.842802931</v>
      </c>
      <c r="J116" s="91">
        <f>+SUM([1]DataEx!EK230)</f>
        <v>12426424.31774326</v>
      </c>
      <c r="K116" s="91">
        <f>+SUM([1]DataEx!EL230)</f>
        <v>12780246.575118551</v>
      </c>
      <c r="L116" s="91">
        <f>+SUM([1]DataEx!EM230)</f>
        <v>13948223.892347284</v>
      </c>
      <c r="M116" s="91">
        <f>+SUM([1]DataEx!EN230)</f>
        <v>13453637.29564468</v>
      </c>
      <c r="N116" s="91">
        <f>+SUM([1]DataEx!EO230)</f>
        <v>14173979.781966317</v>
      </c>
      <c r="O116" s="91">
        <f>+SUM([1]DataEx!EP230)</f>
        <v>15976537.492320921</v>
      </c>
      <c r="P116" s="91">
        <f>+SUM([1]DataEx!EQ230)</f>
        <v>14029532.008260634</v>
      </c>
      <c r="Q116" s="91">
        <f>+SUM([1]DataEx!ER230)</f>
        <v>13649270.684277592</v>
      </c>
      <c r="R116" s="91">
        <f>+SUM([1]DataEx!ES230)</f>
        <v>29150407.962933309</v>
      </c>
      <c r="S116" s="125">
        <f t="shared" si="21"/>
        <v>172372932.77823201</v>
      </c>
      <c r="T116" s="126">
        <f t="shared" si="22"/>
        <v>4.0096053216615961E-2</v>
      </c>
    </row>
    <row r="117" spans="1:20">
      <c r="A117" s="137" t="str">
        <f t="shared" si="18"/>
        <v>7123p</v>
      </c>
      <c r="B117" s="520" t="str">
        <f>+VLOOKUP(LEFT($A117,LEN(A117)-1)*1,[1]Master!$D$25:$G$223,4,FALSE)</f>
        <v>Doprinosi za osiguranje od nezaposlenosti</v>
      </c>
      <c r="C117" s="521"/>
      <c r="D117" s="521"/>
      <c r="E117" s="521"/>
      <c r="F117" s="521"/>
      <c r="G117" s="91">
        <f>+SUM([1]DataEx!EH231)</f>
        <v>34766.900814828943</v>
      </c>
      <c r="H117" s="91">
        <f>+SUM([1]DataEx!EI231)</f>
        <v>993654.74277777073</v>
      </c>
      <c r="I117" s="91">
        <f>+SUM([1]DataEx!EJ231)</f>
        <v>1113836.8565952757</v>
      </c>
      <c r="J117" s="91">
        <f>+SUM([1]DataEx!EK231)</f>
        <v>1233130.4486106783</v>
      </c>
      <c r="K117" s="91">
        <f>+SUM([1]DataEx!EL231)</f>
        <v>1051463.2957267121</v>
      </c>
      <c r="L117" s="91">
        <f>+SUM([1]DataEx!EM231)</f>
        <v>1178569.585246797</v>
      </c>
      <c r="M117" s="91">
        <f>+SUM([1]DataEx!EN231)</f>
        <v>1439912.5864559195</v>
      </c>
      <c r="N117" s="91">
        <f>+SUM([1]DataEx!EO231)</f>
        <v>1558367.0915362868</v>
      </c>
      <c r="O117" s="91">
        <f>+SUM([1]DataEx!EP231)</f>
        <v>1553495.4782926445</v>
      </c>
      <c r="P117" s="91">
        <f>+SUM([1]DataEx!EQ231)</f>
        <v>1431813.379118765</v>
      </c>
      <c r="Q117" s="91">
        <f>+SUM([1]DataEx!ER231)</f>
        <v>1071760.2162897959</v>
      </c>
      <c r="R117" s="91">
        <f>+SUM([1]DataEx!ES231)</f>
        <v>1237129.1759996265</v>
      </c>
      <c r="S117" s="125">
        <f t="shared" si="21"/>
        <v>13897899.7574651</v>
      </c>
      <c r="T117" s="126">
        <f t="shared" si="22"/>
        <v>3.2328215299988602E-3</v>
      </c>
    </row>
    <row r="118" spans="1:20">
      <c r="A118" s="137" t="str">
        <f t="shared" si="18"/>
        <v>7124p</v>
      </c>
      <c r="B118" s="520" t="str">
        <f>+VLOOKUP(LEFT($A118,LEN(A118)-1)*1,[1]Master!$D$25:$G$223,4,FALSE)</f>
        <v>Ostali doprinosi</v>
      </c>
      <c r="C118" s="521"/>
      <c r="D118" s="521"/>
      <c r="E118" s="521"/>
      <c r="F118" s="521"/>
      <c r="G118" s="91">
        <f>+SUM([1]DataEx!EH232)</f>
        <v>365065.07289730239</v>
      </c>
      <c r="H118" s="91">
        <f>+SUM([1]DataEx!EI232)</f>
        <v>976898.58747741836</v>
      </c>
      <c r="I118" s="91">
        <f>+SUM([1]DataEx!EJ232)</f>
        <v>1060578.7083815164</v>
      </c>
      <c r="J118" s="91">
        <f>+SUM([1]DataEx!EK232)</f>
        <v>906939.79283236968</v>
      </c>
      <c r="K118" s="91">
        <f>+SUM([1]DataEx!EL232)</f>
        <v>939719.43547718064</v>
      </c>
      <c r="L118" s="91">
        <f>+SUM([1]DataEx!EM232)</f>
        <v>1011568.0578182479</v>
      </c>
      <c r="M118" s="91">
        <f>+SUM([1]DataEx!EN232)</f>
        <v>958414.50063517841</v>
      </c>
      <c r="N118" s="91">
        <f>+SUM([1]DataEx!EO232)</f>
        <v>1025579.6793235709</v>
      </c>
      <c r="O118" s="91">
        <f>+SUM([1]DataEx!EP232)</f>
        <v>1037416.9130003202</v>
      </c>
      <c r="P118" s="91">
        <f>+SUM([1]DataEx!EQ232)</f>
        <v>1150851.9939894073</v>
      </c>
      <c r="Q118" s="91">
        <f>+SUM([1]DataEx!ER232)</f>
        <v>1002483.7300243885</v>
      </c>
      <c r="R118" s="91">
        <f>+SUM([1]DataEx!ES232)</f>
        <v>1837629.2045531017</v>
      </c>
      <c r="S118" s="125">
        <f t="shared" si="21"/>
        <v>12273145.676410003</v>
      </c>
      <c r="T118" s="126">
        <f t="shared" si="22"/>
        <v>2.8548838512235408E-3</v>
      </c>
    </row>
    <row r="119" spans="1:20">
      <c r="A119" s="137" t="str">
        <f t="shared" si="18"/>
        <v>713p</v>
      </c>
      <c r="B119" s="530" t="str">
        <f>+VLOOKUP(LEFT($A119,LEN(A119)-1)*1,[1]Master!$D$25:$G$223,4,FALSE)</f>
        <v>Takse</v>
      </c>
      <c r="C119" s="531"/>
      <c r="D119" s="531"/>
      <c r="E119" s="531"/>
      <c r="F119" s="531"/>
      <c r="G119" s="85">
        <f>+SUM([1]DataEx!EH233)</f>
        <v>610864.67030384962</v>
      </c>
      <c r="H119" s="85">
        <f>+SUM([1]DataEx!EI233)</f>
        <v>956190.19217041158</v>
      </c>
      <c r="I119" s="85">
        <f>+SUM([1]DataEx!EJ233)</f>
        <v>1101531.2378384364</v>
      </c>
      <c r="J119" s="85">
        <f>+SUM([1]DataEx!EK233)</f>
        <v>1012659.4044928866</v>
      </c>
      <c r="K119" s="85">
        <f>+SUM([1]DataEx!EL233)</f>
        <v>1178564.1353407067</v>
      </c>
      <c r="L119" s="85">
        <f>+SUM([1]DataEx!EM233)</f>
        <v>1356946.2184835174</v>
      </c>
      <c r="M119" s="85">
        <f>+SUM([1]DataEx!EN233)</f>
        <v>1348470.7634851695</v>
      </c>
      <c r="N119" s="85">
        <f>+SUM([1]DataEx!EO233)</f>
        <v>1646935.436847656</v>
      </c>
      <c r="O119" s="85">
        <f>+SUM([1]DataEx!EP233)</f>
        <v>1304957.8822505821</v>
      </c>
      <c r="P119" s="85">
        <f>+SUM([1]DataEx!EQ233)</f>
        <v>1090007.5802936796</v>
      </c>
      <c r="Q119" s="85">
        <f>+SUM([1]DataEx!ER233)</f>
        <v>1069514.6174671263</v>
      </c>
      <c r="R119" s="85">
        <f>+SUM([1]DataEx!ES233)</f>
        <v>1155633.7530853748</v>
      </c>
      <c r="S119" s="127">
        <f t="shared" si="21"/>
        <v>13832275.892059395</v>
      </c>
      <c r="T119" s="128">
        <f t="shared" si="22"/>
        <v>3.2175566159710154E-3</v>
      </c>
    </row>
    <row r="120" spans="1:20">
      <c r="A120" s="137" t="str">
        <f t="shared" si="18"/>
        <v>714p</v>
      </c>
      <c r="B120" s="530" t="str">
        <f>+VLOOKUP(LEFT($A120,LEN(A120)-1)*1,[1]Master!$D$25:$G$223,4,FALSE)</f>
        <v>Naknade</v>
      </c>
      <c r="C120" s="531"/>
      <c r="D120" s="531"/>
      <c r="E120" s="531"/>
      <c r="F120" s="531"/>
      <c r="G120" s="85">
        <f>+SUM([1]DataEx!EH240)</f>
        <v>1682455.8460246248</v>
      </c>
      <c r="H120" s="85">
        <f>+SUM([1]DataEx!EI240)</f>
        <v>1232315.1298845697</v>
      </c>
      <c r="I120" s="85">
        <f>+SUM([1]DataEx!EJ240)</f>
        <v>1332747.1124490716</v>
      </c>
      <c r="J120" s="85">
        <f>+SUM([1]DataEx!EK240)</f>
        <v>1975532.6209221156</v>
      </c>
      <c r="K120" s="85">
        <f>+SUM([1]DataEx!EL240)</f>
        <v>1379961.0350704237</v>
      </c>
      <c r="L120" s="85">
        <f>+SUM([1]DataEx!EM240)</f>
        <v>1823244.5616456694</v>
      </c>
      <c r="M120" s="85">
        <f>+SUM([1]DataEx!EN240)</f>
        <v>2820791.0553781362</v>
      </c>
      <c r="N120" s="85">
        <f>+SUM([1]DataEx!EO240)</f>
        <v>1850940.4561359507</v>
      </c>
      <c r="O120" s="85">
        <f>+SUM([1]DataEx!EP240)</f>
        <v>2466068.9719773401</v>
      </c>
      <c r="P120" s="85">
        <f>+SUM([1]DataEx!EQ240)</f>
        <v>2793048.4100497989</v>
      </c>
      <c r="Q120" s="85">
        <f>+SUM([1]DataEx!ER240)</f>
        <v>1640472.4289961406</v>
      </c>
      <c r="R120" s="85">
        <f>+SUM([1]DataEx!ES240)</f>
        <v>2451703.7437339895</v>
      </c>
      <c r="S120" s="127">
        <f t="shared" si="21"/>
        <v>23449281.372267835</v>
      </c>
      <c r="T120" s="128">
        <f t="shared" si="22"/>
        <v>5.4545897586108011E-3</v>
      </c>
    </row>
    <row r="121" spans="1:20">
      <c r="A121" s="137" t="str">
        <f t="shared" si="18"/>
        <v>715p</v>
      </c>
      <c r="B121" s="530" t="str">
        <f>+VLOOKUP(LEFT($A121,LEN(A121)-1)*1,[1]Master!$D$25:$G$223,4,FALSE)</f>
        <v>Ostali prihodi</v>
      </c>
      <c r="C121" s="531"/>
      <c r="D121" s="531"/>
      <c r="E121" s="531"/>
      <c r="F121" s="531"/>
      <c r="G121" s="85">
        <f>+SUM([1]DataEx!EH250)</f>
        <v>1168350.4302555511</v>
      </c>
      <c r="H121" s="85">
        <f>+SUM([1]DataEx!EI250)</f>
        <v>1798869.4036121303</v>
      </c>
      <c r="I121" s="85">
        <f>+SUM([1]DataEx!EJ250)</f>
        <v>4217567.8031770149</v>
      </c>
      <c r="J121" s="85">
        <f>+SUM([1]DataEx!EK250)</f>
        <v>4791550.5507069705</v>
      </c>
      <c r="K121" s="85">
        <f>+SUM([1]DataEx!EL250)</f>
        <v>2759327.8496096786</v>
      </c>
      <c r="L121" s="85">
        <f>+SUM([1]DataEx!EM250)</f>
        <v>4234177.9201608691</v>
      </c>
      <c r="M121" s="85">
        <f>+SUM([1]DataEx!EN250)</f>
        <v>2756294.0427416707</v>
      </c>
      <c r="N121" s="85">
        <f>+SUM([1]DataEx!EO250)</f>
        <v>3422485.7897798368</v>
      </c>
      <c r="O121" s="85">
        <f>+SUM([1]DataEx!EP250)</f>
        <v>2475503.0918674311</v>
      </c>
      <c r="P121" s="85">
        <f>+SUM([1]DataEx!EQ250)</f>
        <v>2324139.1651606886</v>
      </c>
      <c r="Q121" s="85">
        <f>+SUM([1]DataEx!ER250)</f>
        <v>2273693.8538731383</v>
      </c>
      <c r="R121" s="85">
        <f>+SUM([1]DataEx!ES250)</f>
        <v>5169176.3101685084</v>
      </c>
      <c r="S121" s="127">
        <f t="shared" si="21"/>
        <v>37391136.21111349</v>
      </c>
      <c r="T121" s="128">
        <f t="shared" si="22"/>
        <v>8.6976357783469394E-3</v>
      </c>
    </row>
    <row r="122" spans="1:20">
      <c r="A122" s="137" t="str">
        <f t="shared" si="18"/>
        <v>73p</v>
      </c>
      <c r="B122" s="530" t="str">
        <f>+VLOOKUP(LEFT($A122,LEN(A122)-1)*1,[1]Master!$D$25:$G$223,4,FALSE)</f>
        <v>Primici od otplate kredita i sredstva prenesena iz prethodne godine</v>
      </c>
      <c r="C122" s="531"/>
      <c r="D122" s="531"/>
      <c r="E122" s="531"/>
      <c r="F122" s="531"/>
      <c r="G122" s="85">
        <f>+SUM([1]DataEx!EH259)</f>
        <v>183698.17865459234</v>
      </c>
      <c r="H122" s="85">
        <f>+SUM([1]DataEx!EI259)</f>
        <v>102035.58643931696</v>
      </c>
      <c r="I122" s="85">
        <f>+SUM([1]DataEx!EJ259)</f>
        <v>148096.29167512842</v>
      </c>
      <c r="J122" s="85">
        <f>+SUM([1]DataEx!EK259)</f>
        <v>127767.63759506466</v>
      </c>
      <c r="K122" s="85">
        <f>+SUM([1]DataEx!EL259)</f>
        <v>1142721.3076513549</v>
      </c>
      <c r="L122" s="85">
        <f>+SUM([1]DataEx!EM259)</f>
        <v>701618.42572295177</v>
      </c>
      <c r="M122" s="85">
        <f>+SUM([1]DataEx!EN259)</f>
        <v>104750.01912924652</v>
      </c>
      <c r="N122" s="85">
        <f>+SUM([1]DataEx!EO259)</f>
        <v>98423.786607340022</v>
      </c>
      <c r="O122" s="85">
        <f>+SUM([1]DataEx!EP259)</f>
        <v>166546.28014151528</v>
      </c>
      <c r="P122" s="85">
        <f>+SUM([1]DataEx!EQ259)</f>
        <v>280543.43877720588</v>
      </c>
      <c r="Q122" s="85">
        <f>+SUM([1]DataEx!ER259)</f>
        <v>972014.9027765803</v>
      </c>
      <c r="R122" s="85">
        <f>+SUM([1]DataEx!ES259)</f>
        <v>1282367.813650754</v>
      </c>
      <c r="S122" s="127">
        <f t="shared" si="21"/>
        <v>5310583.6688210517</v>
      </c>
      <c r="T122" s="128">
        <f t="shared" si="22"/>
        <v>1.2353067385022219E-3</v>
      </c>
    </row>
    <row r="123" spans="1:20" ht="13.5" thickBot="1">
      <c r="A123" s="137" t="str">
        <f t="shared" si="18"/>
        <v>74p</v>
      </c>
      <c r="B123" s="534" t="str">
        <f>+VLOOKUP(LEFT($A123,LEN(A123)-1)*1,[1]Master!$D$25:$G$223,4,FALSE)</f>
        <v>Donacije i transferi</v>
      </c>
      <c r="C123" s="535"/>
      <c r="D123" s="535"/>
      <c r="E123" s="535"/>
      <c r="F123" s="535"/>
      <c r="G123" s="85">
        <f>+SUM([1]DataEx!EH262)</f>
        <v>547322.26784047682</v>
      </c>
      <c r="H123" s="85">
        <f>+SUM([1]DataEx!EI262)</f>
        <v>467022.50625958334</v>
      </c>
      <c r="I123" s="85">
        <f>+SUM([1]DataEx!EJ262)</f>
        <v>2218647.0372368339</v>
      </c>
      <c r="J123" s="85">
        <f>+SUM([1]DataEx!EK262)</f>
        <v>1658251.9080133145</v>
      </c>
      <c r="K123" s="85">
        <f>+SUM([1]DataEx!EL262)</f>
        <v>2940231.9146968834</v>
      </c>
      <c r="L123" s="85">
        <f>+SUM([1]DataEx!EM262)</f>
        <v>3480111.7653140961</v>
      </c>
      <c r="M123" s="85">
        <f>+SUM([1]DataEx!EN262)</f>
        <v>1506547.2713743269</v>
      </c>
      <c r="N123" s="85">
        <f>+SUM([1]DataEx!EO262)</f>
        <v>1860592.1593926547</v>
      </c>
      <c r="O123" s="85">
        <f>+SUM([1]DataEx!EP262)</f>
        <v>4235813.5165702263</v>
      </c>
      <c r="P123" s="85">
        <f>+SUM([1]DataEx!EQ262)</f>
        <v>3997546.8172499253</v>
      </c>
      <c r="Q123" s="85">
        <f>+SUM([1]DataEx!ER262)</f>
        <v>4745750.1562713273</v>
      </c>
      <c r="R123" s="85">
        <f>+SUM([1]DataEx!ES262)</f>
        <v>7542162.679780351</v>
      </c>
      <c r="S123" s="129">
        <f t="shared" si="21"/>
        <v>35200000</v>
      </c>
      <c r="T123" s="130">
        <f t="shared" si="22"/>
        <v>8.1879506862060948E-3</v>
      </c>
    </row>
    <row r="124" spans="1:20" ht="13.5" thickBot="1">
      <c r="A124" s="137" t="str">
        <f t="shared" si="18"/>
        <v>4p</v>
      </c>
      <c r="B124" s="536" t="str">
        <f>+VLOOKUP(LEFT($A124,LEN(A124)-1)*1,[1]Master!$D$25:$G$223,4,FALSE)</f>
        <v>Budžetki izdaci</v>
      </c>
      <c r="C124" s="537"/>
      <c r="D124" s="537"/>
      <c r="E124" s="537"/>
      <c r="F124" s="537"/>
      <c r="G124" s="97">
        <f>+G126+G137+G143+SUM(G144:G147)</f>
        <v>131485183.17249998</v>
      </c>
      <c r="H124" s="97">
        <f>+H126+H137+H143+SUM(H144:H147)</f>
        <v>129248097.27249999</v>
      </c>
      <c r="I124" s="97">
        <f t="shared" ref="I124:R124" si="24">+I126+I137+I143+SUM(I144:I147)</f>
        <v>164277715.92249998</v>
      </c>
      <c r="J124" s="97">
        <f t="shared" si="24"/>
        <v>149398337.01249999</v>
      </c>
      <c r="K124" s="97">
        <f t="shared" si="24"/>
        <v>144356862.60249999</v>
      </c>
      <c r="L124" s="97">
        <f t="shared" si="24"/>
        <v>130451510.72249998</v>
      </c>
      <c r="M124" s="97">
        <f t="shared" si="24"/>
        <v>159153213.27250001</v>
      </c>
      <c r="N124" s="97">
        <f t="shared" si="24"/>
        <v>154893177.39250001</v>
      </c>
      <c r="O124" s="97">
        <f t="shared" si="24"/>
        <v>155493510.24250001</v>
      </c>
      <c r="P124" s="97">
        <f t="shared" si="24"/>
        <v>154012096.79249999</v>
      </c>
      <c r="Q124" s="97">
        <f t="shared" si="24"/>
        <v>157447635.0625</v>
      </c>
      <c r="R124" s="97">
        <f t="shared" si="24"/>
        <v>155762336.1925</v>
      </c>
      <c r="S124" s="131">
        <f>+SUM(G124:R124)</f>
        <v>1785979675.6599998</v>
      </c>
      <c r="T124" s="132">
        <f t="shared" si="22"/>
        <v>0.41544072474063731</v>
      </c>
    </row>
    <row r="125" spans="1:20" ht="13.5" thickBot="1">
      <c r="A125" s="137" t="str">
        <f t="shared" si="18"/>
        <v>41p</v>
      </c>
      <c r="B125" s="538" t="str">
        <f>+VLOOKUP(LEFT($A125,LEN(A125)-1)*1,[1]Master!$D$25:$G$223,4,FALSE)</f>
        <v>Tekući izdaci</v>
      </c>
      <c r="C125" s="539"/>
      <c r="D125" s="539"/>
      <c r="E125" s="539"/>
      <c r="F125" s="539"/>
      <c r="G125" s="80">
        <f t="shared" ref="G125:R125" si="25">+G124-G144</f>
        <v>117331253.17249998</v>
      </c>
      <c r="H125" s="80">
        <f t="shared" si="25"/>
        <v>115094167.27249999</v>
      </c>
      <c r="I125" s="80">
        <f t="shared" si="25"/>
        <v>150123785.92249998</v>
      </c>
      <c r="J125" s="80">
        <f t="shared" si="25"/>
        <v>135244407.01249999</v>
      </c>
      <c r="K125" s="80">
        <f t="shared" si="25"/>
        <v>130202932.60249999</v>
      </c>
      <c r="L125" s="80">
        <f t="shared" si="25"/>
        <v>116297580.72249998</v>
      </c>
      <c r="M125" s="80">
        <f t="shared" si="25"/>
        <v>126127376.60250001</v>
      </c>
      <c r="N125" s="80">
        <f t="shared" si="25"/>
        <v>121867340.72250001</v>
      </c>
      <c r="O125" s="80">
        <f t="shared" si="25"/>
        <v>122467673.57250001</v>
      </c>
      <c r="P125" s="80">
        <f t="shared" si="25"/>
        <v>120986260.12249999</v>
      </c>
      <c r="Q125" s="80">
        <f t="shared" si="25"/>
        <v>124421798.3925</v>
      </c>
      <c r="R125" s="80">
        <f t="shared" si="25"/>
        <v>122736499.52249999</v>
      </c>
      <c r="S125" s="133">
        <f t="shared" si="21"/>
        <v>1502901075.6399999</v>
      </c>
      <c r="T125" s="134">
        <f t="shared" si="22"/>
        <v>0.34959317879506857</v>
      </c>
    </row>
    <row r="126" spans="1:20">
      <c r="A126" s="137" t="str">
        <f t="shared" si="18"/>
        <v>40p</v>
      </c>
      <c r="B126" s="540" t="str">
        <f>+VLOOKUP(LEFT($A126,LEN(A126)-1)*1,[1]Master!$D$25:$G$223,4,FALSE)</f>
        <v>Tekući budžetski izdaci</v>
      </c>
      <c r="C126" s="541"/>
      <c r="D126" s="541"/>
      <c r="E126" s="541"/>
      <c r="F126" s="541"/>
      <c r="G126" s="89">
        <f t="shared" ref="G126:R126" si="26">+SUM(G127:G136)</f>
        <v>54669438.262499988</v>
      </c>
      <c r="H126" s="89">
        <f t="shared" si="26"/>
        <v>52432352.362499997</v>
      </c>
      <c r="I126" s="89">
        <f t="shared" si="26"/>
        <v>87461971.012500003</v>
      </c>
      <c r="J126" s="89">
        <f t="shared" si="26"/>
        <v>72582592.102499992</v>
      </c>
      <c r="K126" s="89">
        <f t="shared" si="26"/>
        <v>67541117.692499995</v>
      </c>
      <c r="L126" s="89">
        <f t="shared" si="26"/>
        <v>53635765.812499985</v>
      </c>
      <c r="M126" s="89">
        <f t="shared" si="26"/>
        <v>63465561.692499995</v>
      </c>
      <c r="N126" s="89">
        <f t="shared" si="26"/>
        <v>59205525.812499993</v>
      </c>
      <c r="O126" s="89">
        <f t="shared" si="26"/>
        <v>59805858.662499994</v>
      </c>
      <c r="P126" s="89">
        <f t="shared" si="26"/>
        <v>58324445.212499991</v>
      </c>
      <c r="Q126" s="89">
        <f t="shared" si="26"/>
        <v>61759983.482499994</v>
      </c>
      <c r="R126" s="90">
        <f t="shared" si="26"/>
        <v>60074684.612499997</v>
      </c>
      <c r="S126" s="123">
        <f t="shared" si="21"/>
        <v>750959296.71999991</v>
      </c>
      <c r="T126" s="124">
        <f t="shared" si="22"/>
        <v>0.17468232070714118</v>
      </c>
    </row>
    <row r="127" spans="1:20">
      <c r="A127" s="137" t="str">
        <f t="shared" si="18"/>
        <v>411p</v>
      </c>
      <c r="B127" s="520" t="str">
        <f>+VLOOKUP(LEFT($A127,LEN(A127)-1)*1,[1]Master!$D$25:$G$223,4,FALSE)</f>
        <v>Bruto zarade i doprinosi na teret poslodavca</v>
      </c>
      <c r="C127" s="521"/>
      <c r="D127" s="521"/>
      <c r="E127" s="521"/>
      <c r="F127" s="521"/>
      <c r="G127" s="91">
        <f>+SUM([1]DataEx!EH271)</f>
        <v>36520519.998333327</v>
      </c>
      <c r="H127" s="91">
        <f>+SUM([1]DataEx!EI271)</f>
        <v>36520519.998333327</v>
      </c>
      <c r="I127" s="91">
        <f>+SUM([1]DataEx!EJ271)</f>
        <v>36520519.998333327</v>
      </c>
      <c r="J127" s="91">
        <f>+SUM([1]DataEx!EK271)</f>
        <v>36520519.998333327</v>
      </c>
      <c r="K127" s="91">
        <f>+SUM([1]DataEx!EL271)</f>
        <v>36520519.998333327</v>
      </c>
      <c r="L127" s="91">
        <f>+SUM([1]DataEx!EM271)</f>
        <v>36520519.998333327</v>
      </c>
      <c r="M127" s="91">
        <f>+SUM([1]DataEx!EN271)</f>
        <v>36520519.998333327</v>
      </c>
      <c r="N127" s="91">
        <f>+SUM([1]DataEx!EO271)</f>
        <v>36520519.998333327</v>
      </c>
      <c r="O127" s="91">
        <f>+SUM([1]DataEx!EP271)</f>
        <v>36520519.998333327</v>
      </c>
      <c r="P127" s="91">
        <f>+SUM([1]DataEx!EQ271)</f>
        <v>36520519.998333327</v>
      </c>
      <c r="Q127" s="91">
        <f>+SUM([1]DataEx!ER271)</f>
        <v>36520519.998333327</v>
      </c>
      <c r="R127" s="91">
        <f>+SUM([1]DataEx!ES271)</f>
        <v>36520519.998333327</v>
      </c>
      <c r="S127" s="125">
        <f t="shared" si="21"/>
        <v>438246239.97999996</v>
      </c>
      <c r="T127" s="126">
        <f t="shared" si="22"/>
        <v>0.10194143753896254</v>
      </c>
    </row>
    <row r="128" spans="1:20">
      <c r="A128" s="137" t="str">
        <f t="shared" si="18"/>
        <v>412p</v>
      </c>
      <c r="B128" s="520" t="str">
        <f>+VLOOKUP(LEFT($A128,LEN(A128)-1)*1,[1]Master!$D$25:$G$223,4,FALSE)</f>
        <v>Ostala lična primanja</v>
      </c>
      <c r="C128" s="521"/>
      <c r="D128" s="521"/>
      <c r="E128" s="521"/>
      <c r="F128" s="521"/>
      <c r="G128" s="91">
        <f>SUM([1]DataEx!EH277)</f>
        <v>849012.24750000006</v>
      </c>
      <c r="H128" s="91">
        <f>SUM([1]DataEx!EI277)</f>
        <v>849012.24750000006</v>
      </c>
      <c r="I128" s="91">
        <f>SUM([1]DataEx!EJ277)</f>
        <v>849012.24750000006</v>
      </c>
      <c r="J128" s="91">
        <f>SUM([1]DataEx!EK277)</f>
        <v>849012.24750000006</v>
      </c>
      <c r="K128" s="91">
        <f>SUM([1]DataEx!EL277)</f>
        <v>849012.24750000006</v>
      </c>
      <c r="L128" s="91">
        <f>SUM([1]DataEx!EM277)</f>
        <v>849012.24750000006</v>
      </c>
      <c r="M128" s="91">
        <f>SUM([1]DataEx!EN277)</f>
        <v>849012.24750000006</v>
      </c>
      <c r="N128" s="91">
        <f>SUM([1]DataEx!EO277)</f>
        <v>849012.24750000006</v>
      </c>
      <c r="O128" s="91">
        <f>SUM([1]DataEx!EP277)</f>
        <v>849012.24750000006</v>
      </c>
      <c r="P128" s="91">
        <f>SUM([1]DataEx!EQ277)</f>
        <v>849012.24750000006</v>
      </c>
      <c r="Q128" s="91">
        <f>SUM([1]DataEx!ER277)</f>
        <v>849012.24750000006</v>
      </c>
      <c r="R128" s="91">
        <f>SUM([1]DataEx!ES277)</f>
        <v>849012.24750000006</v>
      </c>
      <c r="S128" s="125">
        <f t="shared" si="21"/>
        <v>10188146.970000004</v>
      </c>
      <c r="T128" s="126">
        <f t="shared" si="22"/>
        <v>2.3698876413119339E-3</v>
      </c>
    </row>
    <row r="129" spans="1:20">
      <c r="A129" s="137" t="str">
        <f t="shared" si="18"/>
        <v>413p</v>
      </c>
      <c r="B129" s="520" t="str">
        <f>+VLOOKUP(LEFT($A129,LEN(A129)-1)*1,[1]Master!$D$25:$G$223,4,FALSE)</f>
        <v>Rashodi za materijal</v>
      </c>
      <c r="C129" s="521"/>
      <c r="D129" s="521"/>
      <c r="E129" s="521"/>
      <c r="F129" s="521"/>
      <c r="G129" s="91">
        <f>SUM([1]DataEx!EH285)</f>
        <v>1973140.86</v>
      </c>
      <c r="H129" s="91">
        <f>SUM([1]DataEx!EI285)</f>
        <v>1973140.86</v>
      </c>
      <c r="I129" s="91">
        <f>SUM([1]DataEx!EJ285)</f>
        <v>1973140.86</v>
      </c>
      <c r="J129" s="91">
        <f>SUM([1]DataEx!EK285)</f>
        <v>1973140.86</v>
      </c>
      <c r="K129" s="91">
        <f>SUM([1]DataEx!EL285)</f>
        <v>1973140.86</v>
      </c>
      <c r="L129" s="91">
        <f>SUM([1]DataEx!EM285)</f>
        <v>1973140.86</v>
      </c>
      <c r="M129" s="91">
        <f>SUM([1]DataEx!EN285)</f>
        <v>2959711.29</v>
      </c>
      <c r="N129" s="91">
        <f>SUM([1]DataEx!EO285)</f>
        <v>2959711.29</v>
      </c>
      <c r="O129" s="91">
        <f>SUM([1]DataEx!EP285)</f>
        <v>2959711.29</v>
      </c>
      <c r="P129" s="91">
        <f>SUM([1]DataEx!EQ285)</f>
        <v>2959711.29</v>
      </c>
      <c r="Q129" s="91">
        <f>SUM([1]DataEx!ER285)</f>
        <v>2959711.29</v>
      </c>
      <c r="R129" s="91">
        <f>SUM([1]DataEx!ES285)</f>
        <v>2959711.29</v>
      </c>
      <c r="S129" s="125">
        <f t="shared" si="21"/>
        <v>29597112.899999995</v>
      </c>
      <c r="T129" s="126">
        <f t="shared" si="22"/>
        <v>6.8846505931611989E-3</v>
      </c>
    </row>
    <row r="130" spans="1:20">
      <c r="A130" s="137" t="str">
        <f t="shared" si="18"/>
        <v>414p</v>
      </c>
      <c r="B130" s="520" t="str">
        <f>+VLOOKUP(LEFT($A130,LEN(A130)-1)*1,[1]Master!$D$25:$G$223,4,FALSE)</f>
        <v>Rashodi za usluge</v>
      </c>
      <c r="C130" s="521"/>
      <c r="D130" s="521"/>
      <c r="E130" s="521"/>
      <c r="F130" s="521"/>
      <c r="G130" s="91">
        <f>SUM([1]DataEx!EH292)</f>
        <v>3534983.4</v>
      </c>
      <c r="H130" s="91">
        <f>SUM([1]DataEx!EI292)</f>
        <v>3534983.4</v>
      </c>
      <c r="I130" s="91">
        <f>SUM([1]DataEx!EJ292)</f>
        <v>3534983.4</v>
      </c>
      <c r="J130" s="91">
        <f>SUM([1]DataEx!EK292)</f>
        <v>3534983.4</v>
      </c>
      <c r="K130" s="91">
        <f>SUM([1]DataEx!EL292)</f>
        <v>3534983.4</v>
      </c>
      <c r="L130" s="91">
        <f>SUM([1]DataEx!EM292)</f>
        <v>3534983.4</v>
      </c>
      <c r="M130" s="91">
        <f>SUM([1]DataEx!EN292)</f>
        <v>5302475.09</v>
      </c>
      <c r="N130" s="91">
        <f>SUM([1]DataEx!EO292)</f>
        <v>5302475.09</v>
      </c>
      <c r="O130" s="91">
        <f>SUM([1]DataEx!EP292)</f>
        <v>5302475.09</v>
      </c>
      <c r="P130" s="91">
        <f>SUM([1]DataEx!EQ292)</f>
        <v>5302475.09</v>
      </c>
      <c r="Q130" s="91">
        <f>SUM([1]DataEx!ER292)</f>
        <v>5302475.09</v>
      </c>
      <c r="R130" s="91">
        <f>SUM([1]DataEx!ES292)</f>
        <v>5302475.09</v>
      </c>
      <c r="S130" s="125">
        <f t="shared" si="21"/>
        <v>53024750.940000013</v>
      </c>
      <c r="T130" s="126">
        <f t="shared" si="22"/>
        <v>1.23342058478716E-2</v>
      </c>
    </row>
    <row r="131" spans="1:20">
      <c r="A131" s="137" t="str">
        <f t="shared" si="18"/>
        <v>415p</v>
      </c>
      <c r="B131" s="520" t="str">
        <f>+VLOOKUP(LEFT($A131,LEN(A131)-1)*1,[1]Master!$D$25:$G$223,4,FALSE)</f>
        <v>Rashodi za tekuće održavanje</v>
      </c>
      <c r="C131" s="521"/>
      <c r="D131" s="521"/>
      <c r="E131" s="521"/>
      <c r="F131" s="521"/>
      <c r="G131" s="91">
        <f>SUM([1]DataEx!EH302)</f>
        <v>1415131.31</v>
      </c>
      <c r="H131" s="91">
        <f>SUM([1]DataEx!EI302)</f>
        <v>1415131.31</v>
      </c>
      <c r="I131" s="91">
        <f>SUM([1]DataEx!EJ302)</f>
        <v>1415131.31</v>
      </c>
      <c r="J131" s="91">
        <f>SUM([1]DataEx!EK302)</f>
        <v>1415131.31</v>
      </c>
      <c r="K131" s="91">
        <f>SUM([1]DataEx!EL302)</f>
        <v>1415131.31</v>
      </c>
      <c r="L131" s="91">
        <f>SUM([1]DataEx!EM302)</f>
        <v>1415131.31</v>
      </c>
      <c r="M131" s="91">
        <f>SUM([1]DataEx!EN302)</f>
        <v>2122696.9700000002</v>
      </c>
      <c r="N131" s="91">
        <f>SUM([1]DataEx!EO302)</f>
        <v>2122696.9700000002</v>
      </c>
      <c r="O131" s="91">
        <f>SUM([1]DataEx!EP302)</f>
        <v>2122696.9700000002</v>
      </c>
      <c r="P131" s="91">
        <f>SUM([1]DataEx!EQ302)</f>
        <v>2122696.9700000002</v>
      </c>
      <c r="Q131" s="91">
        <f>SUM([1]DataEx!ER302)</f>
        <v>2122696.9700000002</v>
      </c>
      <c r="R131" s="91">
        <f>SUM([1]DataEx!ES302)</f>
        <v>2122696.9700000002</v>
      </c>
      <c r="S131" s="125">
        <f t="shared" si="21"/>
        <v>21226969.68</v>
      </c>
      <c r="T131" s="126">
        <f t="shared" si="22"/>
        <v>4.9376528681088624E-3</v>
      </c>
    </row>
    <row r="132" spans="1:20">
      <c r="A132" s="137" t="str">
        <f t="shared" si="18"/>
        <v>416p</v>
      </c>
      <c r="B132" s="520" t="str">
        <f>+VLOOKUP(LEFT($A132,LEN(A132)-1)*1,[1]Master!$D$25:$G$223,4,FALSE)</f>
        <v>Kamate</v>
      </c>
      <c r="C132" s="521"/>
      <c r="D132" s="521"/>
      <c r="E132" s="521"/>
      <c r="F132" s="521"/>
      <c r="G132" s="91">
        <f>SUM([1]DataEx!EH306)</f>
        <v>3333757.43</v>
      </c>
      <c r="H132" s="91">
        <f>SUM([1]DataEx!EI306)</f>
        <v>1096671.53</v>
      </c>
      <c r="I132" s="91">
        <f>SUM([1]DataEx!EJ306)</f>
        <v>36126290.18</v>
      </c>
      <c r="J132" s="91">
        <f>SUM([1]DataEx!EK306)</f>
        <v>21246911.27</v>
      </c>
      <c r="K132" s="91">
        <f>SUM([1]DataEx!EL306)</f>
        <v>16205436.859999999</v>
      </c>
      <c r="L132" s="91">
        <f>SUM([1]DataEx!EM306)</f>
        <v>2300084.98</v>
      </c>
      <c r="M132" s="91">
        <f>SUM([1]DataEx!EN306)</f>
        <v>5535297.3899999997</v>
      </c>
      <c r="N132" s="91">
        <f>SUM([1]DataEx!EO306)</f>
        <v>1275261.51</v>
      </c>
      <c r="O132" s="91">
        <f>SUM([1]DataEx!EP306)</f>
        <v>1875594.36</v>
      </c>
      <c r="P132" s="91">
        <f>SUM([1]DataEx!EQ306)</f>
        <v>394180.91</v>
      </c>
      <c r="Q132" s="91">
        <f>SUM([1]DataEx!ER306)</f>
        <v>3829719.18</v>
      </c>
      <c r="R132" s="91">
        <f>SUM([1]DataEx!ES306)</f>
        <v>2144420.31</v>
      </c>
      <c r="S132" s="125">
        <f t="shared" si="21"/>
        <v>95363625.910000011</v>
      </c>
      <c r="T132" s="126">
        <f t="shared" si="22"/>
        <v>2.2182746199116078E-2</v>
      </c>
    </row>
    <row r="133" spans="1:20">
      <c r="A133" s="137" t="str">
        <f t="shared" si="18"/>
        <v>417p</v>
      </c>
      <c r="B133" s="520" t="str">
        <f>+VLOOKUP(LEFT($A133,LEN(A133)-1)*1,[1]Master!$D$25:$G$223,4,FALSE)</f>
        <v>Renta</v>
      </c>
      <c r="C133" s="521"/>
      <c r="D133" s="521"/>
      <c r="E133" s="521"/>
      <c r="F133" s="521"/>
      <c r="G133" s="91">
        <f>SUM([1]DataEx!EH309)</f>
        <v>776981.62666666659</v>
      </c>
      <c r="H133" s="91">
        <f>SUM([1]DataEx!EI309)</f>
        <v>776981.62666666659</v>
      </c>
      <c r="I133" s="91">
        <f>SUM([1]DataEx!EJ309)</f>
        <v>776981.62666666659</v>
      </c>
      <c r="J133" s="91">
        <f>SUM([1]DataEx!EK309)</f>
        <v>776981.62666666659</v>
      </c>
      <c r="K133" s="91">
        <f>SUM([1]DataEx!EL309)</f>
        <v>776981.62666666659</v>
      </c>
      <c r="L133" s="91">
        <f>SUM([1]DataEx!EM309)</f>
        <v>776981.62666666659</v>
      </c>
      <c r="M133" s="91">
        <f>SUM([1]DataEx!EN309)</f>
        <v>776981.62666666659</v>
      </c>
      <c r="N133" s="91">
        <f>SUM([1]DataEx!EO309)</f>
        <v>776981.62666666659</v>
      </c>
      <c r="O133" s="91">
        <f>SUM([1]DataEx!EP309)</f>
        <v>776981.62666666659</v>
      </c>
      <c r="P133" s="91">
        <f>SUM([1]DataEx!EQ309)</f>
        <v>776981.62666666659</v>
      </c>
      <c r="Q133" s="91">
        <f>SUM([1]DataEx!ER309)</f>
        <v>776981.62666666659</v>
      </c>
      <c r="R133" s="91">
        <f>SUM([1]DataEx!ES309)</f>
        <v>776981.62666666659</v>
      </c>
      <c r="S133" s="125">
        <f t="shared" si="21"/>
        <v>9323779.5200000014</v>
      </c>
      <c r="T133" s="126">
        <f t="shared" si="22"/>
        <v>2.1688251965573391E-3</v>
      </c>
    </row>
    <row r="134" spans="1:20">
      <c r="A134" s="137" t="str">
        <f t="shared" si="18"/>
        <v>418p</v>
      </c>
      <c r="B134" s="520" t="str">
        <f>+VLOOKUP(LEFT($A134,LEN(A134)-1)*1,[1]Master!$D$25:$G$223,4,FALSE)</f>
        <v>Subvencije</v>
      </c>
      <c r="C134" s="521"/>
      <c r="D134" s="521"/>
      <c r="E134" s="521"/>
      <c r="F134" s="521"/>
      <c r="G134" s="91">
        <f>SUM([1]DataEx!EH313)</f>
        <v>1661453.33</v>
      </c>
      <c r="H134" s="91">
        <f>SUM([1]DataEx!EI313)</f>
        <v>1661453.33</v>
      </c>
      <c r="I134" s="91">
        <f>SUM([1]DataEx!EJ313)</f>
        <v>1661453.33</v>
      </c>
      <c r="J134" s="91">
        <f>SUM([1]DataEx!EK313)</f>
        <v>1661453.33</v>
      </c>
      <c r="K134" s="91">
        <f>SUM([1]DataEx!EL313)</f>
        <v>1661453.33</v>
      </c>
      <c r="L134" s="91">
        <f>SUM([1]DataEx!EM313)</f>
        <v>1661453.33</v>
      </c>
      <c r="M134" s="91">
        <f>SUM([1]DataEx!EN313)</f>
        <v>2492180</v>
      </c>
      <c r="N134" s="91">
        <f>SUM([1]DataEx!EO313)</f>
        <v>2492180</v>
      </c>
      <c r="O134" s="91">
        <f>SUM([1]DataEx!EP313)</f>
        <v>2492180</v>
      </c>
      <c r="P134" s="91">
        <f>SUM([1]DataEx!EQ313)</f>
        <v>2492180</v>
      </c>
      <c r="Q134" s="91">
        <f>SUM([1]DataEx!ER313)</f>
        <v>2492180</v>
      </c>
      <c r="R134" s="91">
        <f>SUM([1]DataEx!ES313)</f>
        <v>2492180</v>
      </c>
      <c r="S134" s="125">
        <f t="shared" si="21"/>
        <v>24921799.98</v>
      </c>
      <c r="T134" s="126">
        <f t="shared" si="22"/>
        <v>5.7971156036287514E-3</v>
      </c>
    </row>
    <row r="135" spans="1:20">
      <c r="A135" s="137" t="str">
        <f t="shared" si="18"/>
        <v>419p</v>
      </c>
      <c r="B135" s="520" t="str">
        <f>+VLOOKUP(LEFT($A135,LEN(A135)-1)*1,[1]Master!$D$25:$G$223,4,FALSE)</f>
        <v>Ostali izdaci</v>
      </c>
      <c r="C135" s="521"/>
      <c r="D135" s="521"/>
      <c r="E135" s="521"/>
      <c r="F135" s="521"/>
      <c r="G135" s="91">
        <f>SUM([1]DataEx!EH317)</f>
        <v>2197329.84</v>
      </c>
      <c r="H135" s="91">
        <f>SUM([1]DataEx!EI317)</f>
        <v>2197329.84</v>
      </c>
      <c r="I135" s="91">
        <f>SUM([1]DataEx!EJ317)</f>
        <v>2197329.84</v>
      </c>
      <c r="J135" s="91">
        <f>SUM([1]DataEx!EK317)</f>
        <v>2197329.84</v>
      </c>
      <c r="K135" s="91">
        <f>SUM([1]DataEx!EL317)</f>
        <v>2197329.84</v>
      </c>
      <c r="L135" s="91">
        <f>SUM([1]DataEx!EM317)</f>
        <v>2197329.84</v>
      </c>
      <c r="M135" s="91">
        <f>SUM([1]DataEx!EN317)</f>
        <v>3295994.75</v>
      </c>
      <c r="N135" s="91">
        <f>SUM([1]DataEx!EO317)</f>
        <v>3295994.75</v>
      </c>
      <c r="O135" s="91">
        <f>SUM([1]DataEx!EP317)</f>
        <v>3295994.75</v>
      </c>
      <c r="P135" s="91">
        <f>SUM([1]DataEx!EQ317)</f>
        <v>3295994.75</v>
      </c>
      <c r="Q135" s="91">
        <f>SUM([1]DataEx!ER317)</f>
        <v>3295994.75</v>
      </c>
      <c r="R135" s="91">
        <f>SUM([1]DataEx!ES317)</f>
        <v>3295994.75</v>
      </c>
      <c r="S135" s="125">
        <f t="shared" si="21"/>
        <v>32959947.539999999</v>
      </c>
      <c r="T135" s="126">
        <f t="shared" si="22"/>
        <v>7.6668870760642008E-3</v>
      </c>
    </row>
    <row r="136" spans="1:20">
      <c r="A136" s="137" t="str">
        <f t="shared" si="18"/>
        <v>440p</v>
      </c>
      <c r="B136" s="520" t="str">
        <f>+VLOOKUP(LEFT($A136,LEN(A136)-1)*1,[1]Master!$D$25:$G$223,4,FALSE)</f>
        <v>Kapitalni izdaci u tekućem budžetu</v>
      </c>
      <c r="C136" s="521"/>
      <c r="D136" s="521"/>
      <c r="E136" s="521"/>
      <c r="F136" s="521"/>
      <c r="G136" s="91">
        <f>SUM([1]DataEx!EH375)</f>
        <v>2407128.2200000002</v>
      </c>
      <c r="H136" s="91">
        <f>SUM([1]DataEx!EI375)</f>
        <v>2407128.2200000002</v>
      </c>
      <c r="I136" s="91">
        <f>SUM([1]DataEx!EJ375)</f>
        <v>2407128.2200000002</v>
      </c>
      <c r="J136" s="91">
        <f>SUM([1]DataEx!EK375)</f>
        <v>2407128.2200000002</v>
      </c>
      <c r="K136" s="91">
        <f>SUM([1]DataEx!EL375)</f>
        <v>2407128.2200000002</v>
      </c>
      <c r="L136" s="91">
        <f>SUM([1]DataEx!EM375)</f>
        <v>2407128.2200000002</v>
      </c>
      <c r="M136" s="91">
        <f>SUM([1]DataEx!EN375)</f>
        <v>3610692.33</v>
      </c>
      <c r="N136" s="91">
        <f>SUM([1]DataEx!EO375)</f>
        <v>3610692.33</v>
      </c>
      <c r="O136" s="91">
        <f>SUM([1]DataEx!EP375)</f>
        <v>3610692.33</v>
      </c>
      <c r="P136" s="91">
        <f>SUM([1]DataEx!EQ375)</f>
        <v>3610692.33</v>
      </c>
      <c r="Q136" s="91">
        <f>SUM([1]DataEx!ER375)</f>
        <v>3610692.33</v>
      </c>
      <c r="R136" s="91">
        <f>SUM([1]DataEx!ES375)</f>
        <v>3610692.33</v>
      </c>
      <c r="S136" s="125">
        <f t="shared" si="21"/>
        <v>36106923.299999997</v>
      </c>
      <c r="T136" s="126">
        <f t="shared" si="22"/>
        <v>8.398912142358687E-3</v>
      </c>
    </row>
    <row r="137" spans="1:20">
      <c r="A137" s="137" t="str">
        <f t="shared" si="18"/>
        <v>42p</v>
      </c>
      <c r="B137" s="544" t="str">
        <f>+VLOOKUP(LEFT($A137,LEN(A137)-1)*1,[1]Master!$D$25:$G$223,4,FALSE)</f>
        <v>Transferi za socijalnu zaštitu</v>
      </c>
      <c r="C137" s="545"/>
      <c r="D137" s="545"/>
      <c r="E137" s="545"/>
      <c r="F137" s="545"/>
      <c r="G137" s="87">
        <f t="shared" ref="G137:R137" si="27">+SUM(G138:G142)</f>
        <v>47576508.75</v>
      </c>
      <c r="H137" s="87">
        <f t="shared" si="27"/>
        <v>47576508.75</v>
      </c>
      <c r="I137" s="87">
        <f t="shared" si="27"/>
        <v>47576508.75</v>
      </c>
      <c r="J137" s="87">
        <f t="shared" si="27"/>
        <v>47576508.75</v>
      </c>
      <c r="K137" s="87">
        <f t="shared" si="27"/>
        <v>47576508.75</v>
      </c>
      <c r="L137" s="87">
        <f t="shared" si="27"/>
        <v>47576508.75</v>
      </c>
      <c r="M137" s="87">
        <f t="shared" si="27"/>
        <v>47576508.75</v>
      </c>
      <c r="N137" s="87">
        <f t="shared" si="27"/>
        <v>47576508.75</v>
      </c>
      <c r="O137" s="87">
        <f t="shared" si="27"/>
        <v>47576508.75</v>
      </c>
      <c r="P137" s="87">
        <f t="shared" si="27"/>
        <v>47576508.75</v>
      </c>
      <c r="Q137" s="87">
        <f t="shared" si="27"/>
        <v>47576508.75</v>
      </c>
      <c r="R137" s="88">
        <f t="shared" si="27"/>
        <v>47576508.75</v>
      </c>
      <c r="S137" s="127">
        <f t="shared" si="21"/>
        <v>570918105</v>
      </c>
      <c r="T137" s="128">
        <f t="shared" si="22"/>
        <v>0.13280253663642708</v>
      </c>
    </row>
    <row r="138" spans="1:20">
      <c r="A138" s="137" t="str">
        <f t="shared" si="18"/>
        <v>421p</v>
      </c>
      <c r="B138" s="520" t="str">
        <f>+VLOOKUP(LEFT($A138,LEN(A138)-1)*1,[1]Master!$D$25:$G$223,4,FALSE)</f>
        <v>Prava iz oblasti socijalne zaštite</v>
      </c>
      <c r="C138" s="521"/>
      <c r="D138" s="521"/>
      <c r="E138" s="521"/>
      <c r="F138" s="521"/>
      <c r="G138" s="91">
        <f>SUM([1]DataEx!EH328)</f>
        <v>9559635.416666666</v>
      </c>
      <c r="H138" s="91">
        <f>SUM([1]DataEx!EI328)</f>
        <v>9559635.416666666</v>
      </c>
      <c r="I138" s="91">
        <f>SUM([1]DataEx!EJ328)</f>
        <v>9559635.416666666</v>
      </c>
      <c r="J138" s="91">
        <f>SUM([1]DataEx!EK328)</f>
        <v>9559635.416666666</v>
      </c>
      <c r="K138" s="91">
        <f>SUM([1]DataEx!EL328)</f>
        <v>9559635.416666666</v>
      </c>
      <c r="L138" s="91">
        <f>SUM([1]DataEx!EM328)</f>
        <v>9559635.416666666</v>
      </c>
      <c r="M138" s="91">
        <f>SUM([1]DataEx!EN328)</f>
        <v>9559635.416666666</v>
      </c>
      <c r="N138" s="91">
        <f>SUM([1]DataEx!EO328)</f>
        <v>9559635.416666666</v>
      </c>
      <c r="O138" s="91">
        <f>SUM([1]DataEx!EP328)</f>
        <v>9559635.416666666</v>
      </c>
      <c r="P138" s="91">
        <f>SUM([1]DataEx!EQ328)</f>
        <v>9559635.416666666</v>
      </c>
      <c r="Q138" s="91">
        <f>SUM([1]DataEx!ER328)</f>
        <v>9559635.416666666</v>
      </c>
      <c r="R138" s="91">
        <f>SUM([1]DataEx!ES328)</f>
        <v>9559635.416666666</v>
      </c>
      <c r="S138" s="125">
        <f t="shared" si="21"/>
        <v>114715625.00000001</v>
      </c>
      <c r="T138" s="126">
        <f t="shared" si="22"/>
        <v>2.6684257966969067E-2</v>
      </c>
    </row>
    <row r="139" spans="1:20">
      <c r="A139" s="137" t="str">
        <f t="shared" si="18"/>
        <v>422p</v>
      </c>
      <c r="B139" s="520" t="str">
        <f>+VLOOKUP(LEFT($A139,LEN(A139)-1)*1,[1]Master!$D$25:$G$223,4,FALSE)</f>
        <v>Sredstva za tehnološke viškove</v>
      </c>
      <c r="C139" s="521"/>
      <c r="D139" s="521"/>
      <c r="E139" s="521"/>
      <c r="F139" s="521"/>
      <c r="G139" s="91">
        <f>SUM([1]DataEx!EH336)</f>
        <v>1716373.3333333333</v>
      </c>
      <c r="H139" s="91">
        <f>SUM([1]DataEx!EI336)</f>
        <v>1716373.3333333333</v>
      </c>
      <c r="I139" s="91">
        <f>SUM([1]DataEx!EJ336)</f>
        <v>1716373.3333333333</v>
      </c>
      <c r="J139" s="91">
        <f>SUM([1]DataEx!EK336)</f>
        <v>1716373.3333333333</v>
      </c>
      <c r="K139" s="91">
        <f>SUM([1]DataEx!EL336)</f>
        <v>1716373.3333333333</v>
      </c>
      <c r="L139" s="91">
        <f>SUM([1]DataEx!EM336)</f>
        <v>1716373.3333333333</v>
      </c>
      <c r="M139" s="91">
        <f>SUM([1]DataEx!EN336)</f>
        <v>1716373.3333333333</v>
      </c>
      <c r="N139" s="91">
        <f>SUM([1]DataEx!EO336)</f>
        <v>1716373.3333333333</v>
      </c>
      <c r="O139" s="91">
        <f>SUM([1]DataEx!EP336)</f>
        <v>1716373.3333333333</v>
      </c>
      <c r="P139" s="91">
        <f>SUM([1]DataEx!EQ336)</f>
        <v>1716373.3333333333</v>
      </c>
      <c r="Q139" s="91">
        <f>SUM([1]DataEx!ER336)</f>
        <v>1716373.3333333333</v>
      </c>
      <c r="R139" s="91">
        <f>SUM([1]DataEx!ES336)</f>
        <v>1716373.3333333333</v>
      </c>
      <c r="S139" s="125">
        <f t="shared" si="21"/>
        <v>20596480</v>
      </c>
      <c r="T139" s="126">
        <f t="shared" si="22"/>
        <v>4.790993254245173E-3</v>
      </c>
    </row>
    <row r="140" spans="1:20">
      <c r="A140" s="137" t="str">
        <f t="shared" si="18"/>
        <v>423p</v>
      </c>
      <c r="B140" s="520" t="str">
        <f>+VLOOKUP(LEFT($A140,LEN(A140)-1)*1,[1]Master!$D$25:$G$223,4,FALSE)</f>
        <v>Prava iz oblasti penzijskog i invalidskog osiguranja</v>
      </c>
      <c r="C140" s="521"/>
      <c r="D140" s="521"/>
      <c r="E140" s="521"/>
      <c r="F140" s="521"/>
      <c r="G140" s="91">
        <f>SUM([1]DataEx!EH342)</f>
        <v>34262500</v>
      </c>
      <c r="H140" s="91">
        <f>SUM([1]DataEx!EI342)</f>
        <v>34262500</v>
      </c>
      <c r="I140" s="91">
        <f>SUM([1]DataEx!EJ342)</f>
        <v>34262500</v>
      </c>
      <c r="J140" s="91">
        <f>SUM([1]DataEx!EK342)</f>
        <v>34262500</v>
      </c>
      <c r="K140" s="91">
        <f>SUM([1]DataEx!EL342)</f>
        <v>34262500</v>
      </c>
      <c r="L140" s="91">
        <f>SUM([1]DataEx!EM342)</f>
        <v>34262500</v>
      </c>
      <c r="M140" s="91">
        <f>SUM([1]DataEx!EN342)</f>
        <v>34262500</v>
      </c>
      <c r="N140" s="91">
        <f>SUM([1]DataEx!EO342)</f>
        <v>34262500</v>
      </c>
      <c r="O140" s="91">
        <f>SUM([1]DataEx!EP342)</f>
        <v>34262500</v>
      </c>
      <c r="P140" s="91">
        <f>SUM([1]DataEx!EQ342)</f>
        <v>34262500</v>
      </c>
      <c r="Q140" s="91">
        <f>SUM([1]DataEx!ER342)</f>
        <v>34262500</v>
      </c>
      <c r="R140" s="91">
        <f>SUM([1]DataEx!ES342)</f>
        <v>34262500</v>
      </c>
      <c r="S140" s="125">
        <f t="shared" si="21"/>
        <v>411150000</v>
      </c>
      <c r="T140" s="126">
        <f t="shared" si="22"/>
        <v>9.5638520586182829E-2</v>
      </c>
    </row>
    <row r="141" spans="1:20">
      <c r="A141" s="137" t="str">
        <f t="shared" si="18"/>
        <v>424p</v>
      </c>
      <c r="B141" s="520" t="str">
        <f>+VLOOKUP(LEFT($A141,LEN(A141)-1)*1,[1]Master!$D$25:$G$223,4,FALSE)</f>
        <v>Ostala prava iz oblasti zdravstvene zaštite</v>
      </c>
      <c r="C141" s="521"/>
      <c r="D141" s="521"/>
      <c r="E141" s="521"/>
      <c r="F141" s="521"/>
      <c r="G141" s="91">
        <f>SUM([1]DataEx!EH350)</f>
        <v>1327583.3333333333</v>
      </c>
      <c r="H141" s="91">
        <f>SUM([1]DataEx!EI350)</f>
        <v>1327583.3333333333</v>
      </c>
      <c r="I141" s="91">
        <f>SUM([1]DataEx!EJ350)</f>
        <v>1327583.3333333333</v>
      </c>
      <c r="J141" s="91">
        <f>SUM([1]DataEx!EK350)</f>
        <v>1327583.3333333333</v>
      </c>
      <c r="K141" s="91">
        <f>SUM([1]DataEx!EL350)</f>
        <v>1327583.3333333333</v>
      </c>
      <c r="L141" s="91">
        <f>SUM([1]DataEx!EM350)</f>
        <v>1327583.3333333333</v>
      </c>
      <c r="M141" s="91">
        <f>SUM([1]DataEx!EN350)</f>
        <v>1327583.3333333333</v>
      </c>
      <c r="N141" s="91">
        <f>SUM([1]DataEx!EO350)</f>
        <v>1327583.3333333333</v>
      </c>
      <c r="O141" s="91">
        <f>SUM([1]DataEx!EP350)</f>
        <v>1327583.3333333333</v>
      </c>
      <c r="P141" s="91">
        <f>SUM([1]DataEx!EQ350)</f>
        <v>1327583.3333333333</v>
      </c>
      <c r="Q141" s="91">
        <f>SUM([1]DataEx!ER350)</f>
        <v>1327583.3333333333</v>
      </c>
      <c r="R141" s="91">
        <f>SUM([1]DataEx!ES350)</f>
        <v>1327583.3333333333</v>
      </c>
      <c r="S141" s="125">
        <f t="shared" si="21"/>
        <v>15931000.000000002</v>
      </c>
      <c r="T141" s="126">
        <f t="shared" si="22"/>
        <v>3.705745522214469E-3</v>
      </c>
    </row>
    <row r="142" spans="1:20">
      <c r="A142" s="137" t="str">
        <f t="shared" si="18"/>
        <v>425p</v>
      </c>
      <c r="B142" s="520" t="str">
        <f>+VLOOKUP(LEFT($A142,LEN(A142)-1)*1,[1]Master!$D$25:$G$223,4,FALSE)</f>
        <v>Ostala prava iz zdravstvenog osiguranja</v>
      </c>
      <c r="C142" s="521"/>
      <c r="D142" s="521"/>
      <c r="E142" s="521"/>
      <c r="F142" s="521"/>
      <c r="G142" s="91">
        <f>SUM([1]DataEx!EH352)</f>
        <v>710416.66666666663</v>
      </c>
      <c r="H142" s="91">
        <f>SUM([1]DataEx!EI352)</f>
        <v>710416.66666666663</v>
      </c>
      <c r="I142" s="91">
        <f>SUM([1]DataEx!EJ352)</f>
        <v>710416.66666666663</v>
      </c>
      <c r="J142" s="91">
        <f>SUM([1]DataEx!EK352)</f>
        <v>710416.66666666663</v>
      </c>
      <c r="K142" s="91">
        <f>SUM([1]DataEx!EL352)</f>
        <v>710416.66666666663</v>
      </c>
      <c r="L142" s="91">
        <f>SUM([1]DataEx!EM352)</f>
        <v>710416.66666666663</v>
      </c>
      <c r="M142" s="91">
        <f>SUM([1]DataEx!EN352)</f>
        <v>710416.66666666663</v>
      </c>
      <c r="N142" s="91">
        <f>SUM([1]DataEx!EO352)</f>
        <v>710416.66666666663</v>
      </c>
      <c r="O142" s="91">
        <f>SUM([1]DataEx!EP352)</f>
        <v>710416.66666666663</v>
      </c>
      <c r="P142" s="91">
        <f>SUM([1]DataEx!EQ352)</f>
        <v>710416.66666666663</v>
      </c>
      <c r="Q142" s="91">
        <f>SUM([1]DataEx!ER352)</f>
        <v>710416.66666666663</v>
      </c>
      <c r="R142" s="91">
        <f>SUM([1]DataEx!ES352)</f>
        <v>710416.66666666663</v>
      </c>
      <c r="S142" s="125">
        <f t="shared" si="21"/>
        <v>8525000.0000000019</v>
      </c>
      <c r="T142" s="126">
        <f t="shared" si="22"/>
        <v>1.983019306815539E-3</v>
      </c>
    </row>
    <row r="143" spans="1:20">
      <c r="A143" s="137" t="str">
        <f t="shared" si="18"/>
        <v>43p</v>
      </c>
      <c r="B143" s="542" t="str">
        <f>+VLOOKUP(LEFT($A143,LEN(A143)-1)*1,[1]Master!$D$25:$G$223,4,FALSE)</f>
        <v xml:space="preserve">Transferi institucijama, pojedincima, nevladinom i javnom sektoru </v>
      </c>
      <c r="C143" s="543"/>
      <c r="D143" s="543"/>
      <c r="E143" s="543"/>
      <c r="F143" s="543"/>
      <c r="G143" s="85">
        <f>SUM([1]DataEx!EH356)</f>
        <v>13691666.67</v>
      </c>
      <c r="H143" s="85">
        <f>+INDEX([1]DataEx!$1:$1048576,MATCH('2017'!$A143,[1]DataEx!$D:$D,0),MATCH('2017'!H$6,[1]DataEx!$7:$7,0))</f>
        <v>13691666.67</v>
      </c>
      <c r="I143" s="85">
        <f>+INDEX([1]DataEx!$1:$1048576,MATCH('2017'!$A143,[1]DataEx!$D:$D,0),MATCH('2017'!I$6,[1]DataEx!$7:$7,0))</f>
        <v>13691666.67</v>
      </c>
      <c r="J143" s="85">
        <f>+INDEX([1]DataEx!$1:$1048576,MATCH('2017'!$A143,[1]DataEx!$D:$D,0),MATCH('2017'!J$6,[1]DataEx!$7:$7,0))</f>
        <v>13691666.67</v>
      </c>
      <c r="K143" s="85">
        <f>+INDEX([1]DataEx!$1:$1048576,MATCH('2017'!$A143,[1]DataEx!$D:$D,0),MATCH('2017'!K$6,[1]DataEx!$7:$7,0))</f>
        <v>13691666.67</v>
      </c>
      <c r="L143" s="85">
        <f>+INDEX([1]DataEx!$1:$1048576,MATCH('2017'!$A143,[1]DataEx!$D:$D,0),MATCH('2017'!L$6,[1]DataEx!$7:$7,0))</f>
        <v>13691666.67</v>
      </c>
      <c r="M143" s="85">
        <f>+INDEX([1]DataEx!$1:$1048576,MATCH('2017'!$A143,[1]DataEx!$D:$D,0),MATCH('2017'!M$6,[1]DataEx!$7:$7,0))</f>
        <v>13691666.67</v>
      </c>
      <c r="N143" s="85">
        <f>+INDEX([1]DataEx!$1:$1048576,MATCH('2017'!$A143,[1]DataEx!$D:$D,0),MATCH('2017'!N$6,[1]DataEx!$7:$7,0))</f>
        <v>13691666.67</v>
      </c>
      <c r="O143" s="85">
        <f>+INDEX([1]DataEx!$1:$1048576,MATCH('2017'!$A143,[1]DataEx!$D:$D,0),MATCH('2017'!O$6,[1]DataEx!$7:$7,0))</f>
        <v>13691666.67</v>
      </c>
      <c r="P143" s="85">
        <f>+INDEX([1]DataEx!$1:$1048576,MATCH('2017'!$A143,[1]DataEx!$D:$D,0),MATCH('2017'!P$6,[1]DataEx!$7:$7,0))</f>
        <v>13691666.67</v>
      </c>
      <c r="Q143" s="85">
        <f>+INDEX([1]DataEx!$1:$1048576,MATCH('2017'!$A143,[1]DataEx!$D:$D,0),MATCH('2017'!Q$6,[1]DataEx!$7:$7,0))</f>
        <v>13691666.67</v>
      </c>
      <c r="R143" s="86">
        <f>+INDEX([1]DataEx!$1:$1048576,MATCH('2017'!$A143,[1]DataEx!$D:$D,0),MATCH('2017'!R$6,[1]DataEx!$7:$7,0))</f>
        <v>13691666.67</v>
      </c>
      <c r="S143" s="127">
        <f>+SUM(G143:R143)</f>
        <v>164300000.03999996</v>
      </c>
      <c r="T143" s="128">
        <f t="shared" si="22"/>
        <v>3.8218190286113042E-2</v>
      </c>
    </row>
    <row r="144" spans="1:20">
      <c r="A144" s="137" t="str">
        <f t="shared" si="18"/>
        <v>44p</v>
      </c>
      <c r="B144" s="542" t="str">
        <f>+VLOOKUP(LEFT($A144,LEN(A144)-1)*1,[1]Master!$D$25:$G$223,4,FALSE)</f>
        <v>Kapitalni budžet</v>
      </c>
      <c r="C144" s="543"/>
      <c r="D144" s="543"/>
      <c r="E144" s="543"/>
      <c r="F144" s="543"/>
      <c r="G144" s="85">
        <f>SUM([1]DataEx!EH374)</f>
        <v>14153930</v>
      </c>
      <c r="H144" s="85">
        <f>+INDEX([1]DataEx!$1:$1048576,MATCH('2017'!$A144,[1]DataEx!$D:$D,0),MATCH('2017'!H$6,[1]DataEx!$7:$7,0))</f>
        <v>14153930</v>
      </c>
      <c r="I144" s="85">
        <f>+INDEX([1]DataEx!$1:$1048576,MATCH('2017'!$A144,[1]DataEx!$D:$D,0),MATCH('2017'!I$6,[1]DataEx!$7:$7,0))</f>
        <v>14153930</v>
      </c>
      <c r="J144" s="85">
        <f>+INDEX([1]DataEx!$1:$1048576,MATCH('2017'!$A144,[1]DataEx!$D:$D,0),MATCH('2017'!J$6,[1]DataEx!$7:$7,0))</f>
        <v>14153930</v>
      </c>
      <c r="K144" s="85">
        <f>+INDEX([1]DataEx!$1:$1048576,MATCH('2017'!$A144,[1]DataEx!$D:$D,0),MATCH('2017'!K$6,[1]DataEx!$7:$7,0))</f>
        <v>14153930</v>
      </c>
      <c r="L144" s="85">
        <f>+INDEX([1]DataEx!$1:$1048576,MATCH('2017'!$A144,[1]DataEx!$D:$D,0),MATCH('2017'!L$6,[1]DataEx!$7:$7,0))</f>
        <v>14153930</v>
      </c>
      <c r="M144" s="85">
        <f>+INDEX([1]DataEx!$1:$1048576,MATCH('2017'!$A144,[1]DataEx!$D:$D,0),MATCH('2017'!M$6,[1]DataEx!$7:$7,0))</f>
        <v>33025836.670000002</v>
      </c>
      <c r="N144" s="85">
        <f>+INDEX([1]DataEx!$1:$1048576,MATCH('2017'!$A144,[1]DataEx!$D:$D,0),MATCH('2017'!N$6,[1]DataEx!$7:$7,0))</f>
        <v>33025836.670000002</v>
      </c>
      <c r="O144" s="85">
        <f>+INDEX([1]DataEx!$1:$1048576,MATCH('2017'!$A144,[1]DataEx!$D:$D,0),MATCH('2017'!O$6,[1]DataEx!$7:$7,0))</f>
        <v>33025836.670000002</v>
      </c>
      <c r="P144" s="85">
        <f>+INDEX([1]DataEx!$1:$1048576,MATCH('2017'!$A144,[1]DataEx!$D:$D,0),MATCH('2017'!P$6,[1]DataEx!$7:$7,0))</f>
        <v>33025836.670000002</v>
      </c>
      <c r="Q144" s="85">
        <f>+INDEX([1]DataEx!$1:$1048576,MATCH('2017'!$A144,[1]DataEx!$D:$D,0),MATCH('2017'!Q$6,[1]DataEx!$7:$7,0))</f>
        <v>33025836.670000002</v>
      </c>
      <c r="R144" s="85">
        <f>+INDEX([1]DataEx!$1:$1048576,MATCH('2017'!$A144,[1]DataEx!$D:$D,0),MATCH('2017'!R$6,[1]DataEx!$7:$7,0))</f>
        <v>33025836.670000002</v>
      </c>
      <c r="S144" s="127">
        <f t="shared" si="21"/>
        <v>283078600.02000004</v>
      </c>
      <c r="T144" s="128">
        <f t="shared" si="22"/>
        <v>6.5847545945568742E-2</v>
      </c>
    </row>
    <row r="145" spans="1:20">
      <c r="A145" s="137" t="str">
        <f t="shared" si="18"/>
        <v>451p</v>
      </c>
      <c r="B145" s="546" t="str">
        <f>+VLOOKUP(LEFT($A145,LEN(A145)-1)*1,[1]Master!$D$25:$G$223,4,FALSE)</f>
        <v>Pozajmice i krediti</v>
      </c>
      <c r="C145" s="547"/>
      <c r="D145" s="547"/>
      <c r="E145" s="547"/>
      <c r="F145" s="547"/>
      <c r="G145" s="91">
        <f>SUM([1]DataEx!EH385)</f>
        <v>202083.33333333334</v>
      </c>
      <c r="H145" s="91">
        <f>SUM([1]DataEx!EI385)</f>
        <v>202083.33333333334</v>
      </c>
      <c r="I145" s="91">
        <f>SUM([1]DataEx!EJ385)</f>
        <v>202083.33333333334</v>
      </c>
      <c r="J145" s="91">
        <f>SUM([1]DataEx!EK385)</f>
        <v>202083.33333333334</v>
      </c>
      <c r="K145" s="91">
        <f>SUM([1]DataEx!EL385)</f>
        <v>202083.33333333334</v>
      </c>
      <c r="L145" s="91">
        <f>SUM([1]DataEx!EM385)</f>
        <v>202083.33333333334</v>
      </c>
      <c r="M145" s="91">
        <f>SUM([1]DataEx!EN385)</f>
        <v>202083.33333333334</v>
      </c>
      <c r="N145" s="91">
        <f>SUM([1]DataEx!EO385)</f>
        <v>202083.33333333334</v>
      </c>
      <c r="O145" s="91">
        <f>SUM([1]DataEx!EP385)</f>
        <v>202083.33333333334</v>
      </c>
      <c r="P145" s="91">
        <f>SUM([1]DataEx!EQ385)</f>
        <v>202083.33333333334</v>
      </c>
      <c r="Q145" s="91">
        <f>SUM([1]DataEx!ER385)</f>
        <v>202083.33333333334</v>
      </c>
      <c r="R145" s="91">
        <f>SUM([1]DataEx!ES385)</f>
        <v>202083.33333333334</v>
      </c>
      <c r="S145" s="125">
        <f t="shared" si="21"/>
        <v>2425000</v>
      </c>
      <c r="T145" s="126">
        <f t="shared" si="22"/>
        <v>5.6408467085368691E-4</v>
      </c>
    </row>
    <row r="146" spans="1:20">
      <c r="A146" s="137" t="str">
        <f t="shared" si="18"/>
        <v>47p</v>
      </c>
      <c r="B146" s="546" t="str">
        <f>+VLOOKUP(LEFT($A146,LEN(A146)-1)*1,[1]Master!$D$25:$G$223,4,FALSE)</f>
        <v>Rezerve</v>
      </c>
      <c r="C146" s="547"/>
      <c r="D146" s="547"/>
      <c r="E146" s="547"/>
      <c r="F146" s="547"/>
      <c r="G146" s="91">
        <f>SUM([1]DataEx!EH400)</f>
        <v>1191556.1566666667</v>
      </c>
      <c r="H146" s="91">
        <f>SUM([1]DataEx!EI400)</f>
        <v>1191556.1566666667</v>
      </c>
      <c r="I146" s="91">
        <f>SUM([1]DataEx!EJ400)</f>
        <v>1191556.1566666667</v>
      </c>
      <c r="J146" s="91">
        <f>SUM([1]DataEx!EK400)</f>
        <v>1191556.1566666667</v>
      </c>
      <c r="K146" s="91">
        <f>SUM([1]DataEx!EL400)</f>
        <v>1191556.1566666667</v>
      </c>
      <c r="L146" s="91">
        <f>SUM([1]DataEx!EM400)</f>
        <v>1191556.1566666667</v>
      </c>
      <c r="M146" s="91">
        <f>SUM([1]DataEx!EN400)</f>
        <v>1191556.1566666667</v>
      </c>
      <c r="N146" s="91">
        <f>SUM([1]DataEx!EO400)</f>
        <v>1191556.1566666667</v>
      </c>
      <c r="O146" s="91">
        <f>SUM([1]DataEx!EP400)</f>
        <v>1191556.1566666667</v>
      </c>
      <c r="P146" s="91">
        <f>SUM([1]DataEx!EQ400)</f>
        <v>1191556.1566666667</v>
      </c>
      <c r="Q146" s="91">
        <f>SUM([1]DataEx!ER400)</f>
        <v>1191556.1566666667</v>
      </c>
      <c r="R146" s="91">
        <f>SUM([1]DataEx!ES400)</f>
        <v>1191556.1566666667</v>
      </c>
      <c r="S146" s="125">
        <f t="shared" si="21"/>
        <v>14298673.879999997</v>
      </c>
      <c r="T146" s="126">
        <f t="shared" si="22"/>
        <v>3.3260464945336116E-3</v>
      </c>
    </row>
    <row r="147" spans="1:20">
      <c r="A147" s="137" t="str">
        <f t="shared" si="18"/>
        <v>462p</v>
      </c>
      <c r="B147" s="546" t="str">
        <f>+VLOOKUP(LEFT($A147,LEN(A147)-1)*1,[1]Master!$D$25:$G$223,4,FALSE)</f>
        <v>Otplata garancija</v>
      </c>
      <c r="C147" s="547"/>
      <c r="D147" s="547"/>
      <c r="E147" s="547"/>
      <c r="F147" s="547"/>
      <c r="G147" s="91">
        <f>SUM([1]DataEx!EH396)</f>
        <v>0</v>
      </c>
      <c r="H147" s="91">
        <f>SUM([1]DataEx!EI396)</f>
        <v>0</v>
      </c>
      <c r="I147" s="91">
        <f>SUM([1]DataEx!EJ396)</f>
        <v>0</v>
      </c>
      <c r="J147" s="91">
        <f>SUM([1]DataEx!EK396)</f>
        <v>0</v>
      </c>
      <c r="K147" s="91">
        <f>SUM([1]DataEx!EL396)</f>
        <v>0</v>
      </c>
      <c r="L147" s="91">
        <f>SUM([1]DataEx!EM396)</f>
        <v>0</v>
      </c>
      <c r="M147" s="91">
        <f>SUM([1]DataEx!EN396)</f>
        <v>0</v>
      </c>
      <c r="N147" s="91">
        <f>SUM([1]DataEx!EO396)</f>
        <v>0</v>
      </c>
      <c r="O147" s="91">
        <f>SUM([1]DataEx!EP396)</f>
        <v>0</v>
      </c>
      <c r="P147" s="91">
        <f>SUM([1]DataEx!EQ396)</f>
        <v>0</v>
      </c>
      <c r="Q147" s="91">
        <f>SUM([1]DataEx!ER396)</f>
        <v>0</v>
      </c>
      <c r="R147" s="91">
        <f>SUM([1]DataEx!ES396)</f>
        <v>0</v>
      </c>
      <c r="S147" s="125">
        <f t="shared" si="21"/>
        <v>0</v>
      </c>
      <c r="T147" s="126">
        <f t="shared" si="22"/>
        <v>0</v>
      </c>
    </row>
    <row r="148" spans="1:20" ht="13.5" thickBot="1">
      <c r="A148" s="137"/>
      <c r="B148" s="413" t="s">
        <v>699</v>
      </c>
      <c r="C148" s="414"/>
      <c r="D148" s="414"/>
      <c r="E148" s="414"/>
      <c r="F148" s="414"/>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52" t="str">
        <f>+VLOOKUP(LEFT($A149,LEN(A149)-1)*1,[1]Master!$D$25:$G$223,4,FALSE)</f>
        <v>Suficit / deficit</v>
      </c>
      <c r="C149" s="553"/>
      <c r="D149" s="553"/>
      <c r="E149" s="553"/>
      <c r="F149" s="553"/>
      <c r="G149" s="97">
        <f t="shared" ref="G149:R149" si="28">+G105-G124</f>
        <v>-59405088.925596118</v>
      </c>
      <c r="H149" s="97">
        <f t="shared" si="28"/>
        <v>-27107031.19829908</v>
      </c>
      <c r="I149" s="97">
        <f t="shared" si="28"/>
        <v>-33506289.656745076</v>
      </c>
      <c r="J149" s="97">
        <f t="shared" si="28"/>
        <v>-26181247.518621162</v>
      </c>
      <c r="K149" s="97">
        <f t="shared" si="28"/>
        <v>-25016902.874140114</v>
      </c>
      <c r="L149" s="97">
        <f t="shared" si="28"/>
        <v>4804169.2565310746</v>
      </c>
      <c r="M149" s="97">
        <f t="shared" si="28"/>
        <v>-23451832.850042522</v>
      </c>
      <c r="N149" s="97">
        <f t="shared" si="28"/>
        <v>-3601682.7843793333</v>
      </c>
      <c r="O149" s="97">
        <f t="shared" si="28"/>
        <v>-10520875.068540215</v>
      </c>
      <c r="P149" s="97">
        <f t="shared" si="28"/>
        <v>-22315643.257086992</v>
      </c>
      <c r="Q149" s="97">
        <f t="shared" si="28"/>
        <v>-34187702.425128728</v>
      </c>
      <c r="R149" s="97">
        <f t="shared" si="28"/>
        <v>26127115.104360282</v>
      </c>
      <c r="S149" s="113">
        <f t="shared" si="21"/>
        <v>-234363012.19768798</v>
      </c>
      <c r="T149" s="114">
        <f t="shared" si="22"/>
        <v>-5.4515704163221212E-2</v>
      </c>
    </row>
    <row r="150" spans="1:20" ht="13.5" thickBot="1">
      <c r="A150" s="138" t="str">
        <f>+CONCATENATE(A57,"p")</f>
        <v>1001p</v>
      </c>
      <c r="B150" s="554" t="str">
        <f>+VLOOKUP(LEFT($A150,LEN(A150)-1)*1,[1]Master!$D$25:$G$223,4,FALSE)</f>
        <v>Primarni bilans</v>
      </c>
      <c r="C150" s="555"/>
      <c r="D150" s="555"/>
      <c r="E150" s="555"/>
      <c r="F150" s="555"/>
      <c r="G150" s="98">
        <f t="shared" ref="G150:R150" si="29">+G149+G132</f>
        <v>-56071331.495596118</v>
      </c>
      <c r="H150" s="98">
        <f t="shared" si="29"/>
        <v>-26010359.668299079</v>
      </c>
      <c r="I150" s="98">
        <f t="shared" si="29"/>
        <v>2620000.5232549235</v>
      </c>
      <c r="J150" s="98">
        <f t="shared" si="29"/>
        <v>-4934336.248621162</v>
      </c>
      <c r="K150" s="98">
        <f t="shared" si="29"/>
        <v>-8811466.0141401142</v>
      </c>
      <c r="L150" s="98">
        <f t="shared" si="29"/>
        <v>7104254.2365310751</v>
      </c>
      <c r="M150" s="98">
        <f t="shared" si="29"/>
        <v>-17916535.460042521</v>
      </c>
      <c r="N150" s="98">
        <f t="shared" si="29"/>
        <v>-2326421.2743793335</v>
      </c>
      <c r="O150" s="98">
        <f t="shared" si="29"/>
        <v>-8645280.7085402161</v>
      </c>
      <c r="P150" s="98">
        <f t="shared" si="29"/>
        <v>-21921462.347086992</v>
      </c>
      <c r="Q150" s="98">
        <f t="shared" si="29"/>
        <v>-30357983.245128728</v>
      </c>
      <c r="R150" s="98">
        <f t="shared" si="29"/>
        <v>28271535.414360281</v>
      </c>
      <c r="S150" s="113">
        <f t="shared" si="21"/>
        <v>-138999386.28768796</v>
      </c>
      <c r="T150" s="114">
        <f t="shared" si="22"/>
        <v>-3.2332957964105132E-2</v>
      </c>
    </row>
    <row r="151" spans="1:20">
      <c r="A151" s="138" t="str">
        <f>+CONCATENATE(A58,"p")</f>
        <v>46p</v>
      </c>
      <c r="B151" s="544" t="str">
        <f>+VLOOKUP(LEFT($A151,LEN(A151)-1)*1,[1]Master!$D$25:$G$223,4,FALSE)</f>
        <v>Otplata dugova</v>
      </c>
      <c r="C151" s="545"/>
      <c r="D151" s="545"/>
      <c r="E151" s="545"/>
      <c r="F151" s="545"/>
      <c r="G151" s="87">
        <f t="shared" ref="G151:R151" si="30">+SUM(G152:G154)</f>
        <v>4617467.5633333325</v>
      </c>
      <c r="H151" s="87">
        <f t="shared" si="30"/>
        <v>5248180.4533333331</v>
      </c>
      <c r="I151" s="87">
        <f t="shared" si="30"/>
        <v>18465645.143333334</v>
      </c>
      <c r="J151" s="87">
        <f t="shared" si="30"/>
        <v>67460865.603333324</v>
      </c>
      <c r="K151" s="87">
        <f t="shared" si="30"/>
        <v>10247541.783333333</v>
      </c>
      <c r="L151" s="87">
        <f t="shared" si="30"/>
        <v>16046343.563333331</v>
      </c>
      <c r="M151" s="87">
        <f t="shared" si="30"/>
        <v>23103608.363333337</v>
      </c>
      <c r="N151" s="87">
        <f t="shared" si="30"/>
        <v>16877006.883333333</v>
      </c>
      <c r="O151" s="87">
        <f t="shared" si="30"/>
        <v>17318908.093333334</v>
      </c>
      <c r="P151" s="87">
        <f t="shared" si="30"/>
        <v>9686739.4033333324</v>
      </c>
      <c r="Q151" s="87">
        <f t="shared" si="30"/>
        <v>11714826.133333333</v>
      </c>
      <c r="R151" s="87">
        <f t="shared" si="30"/>
        <v>19628370.163333334</v>
      </c>
      <c r="S151" s="109">
        <f t="shared" si="21"/>
        <v>220415503.14999998</v>
      </c>
      <c r="T151" s="110">
        <f t="shared" si="22"/>
        <v>5.1271342905326818E-2</v>
      </c>
    </row>
    <row r="152" spans="1:20">
      <c r="A152" s="138" t="str">
        <f>+CONCATENATE(A59,"p")</f>
        <v>4611p</v>
      </c>
      <c r="B152" s="548" t="str">
        <f>+VLOOKUP(LEFT($A152,LEN(A152)-1)*1,[1]Master!$D$25:$G$223,4,FALSE)</f>
        <v>Otplata hartija od vrijednosti i kredita rezidentima</v>
      </c>
      <c r="C152" s="549"/>
      <c r="D152" s="549"/>
      <c r="E152" s="549"/>
      <c r="F152" s="549"/>
      <c r="G152" s="100">
        <f>SUM([1]DataEx!EH394)</f>
        <v>174340.51</v>
      </c>
      <c r="H152" s="100">
        <f>+INDEX([1]DataEx!$1:$1048576,MATCH('2017'!$A152,[1]DataEx!$D:$D,0),MATCH('2017'!H$6,[1]DataEx!$7:$7,0))</f>
        <v>177326.85</v>
      </c>
      <c r="I152" s="100">
        <f>+INDEX([1]DataEx!$1:$1048576,MATCH('2017'!$A152,[1]DataEx!$D:$D,0),MATCH('2017'!I$6,[1]DataEx!$7:$7,0))</f>
        <v>7687779.1100000003</v>
      </c>
      <c r="J152" s="100">
        <f>+INDEX([1]DataEx!$1:$1048576,MATCH('2017'!$A152,[1]DataEx!$D:$D,0),MATCH('2017'!J$6,[1]DataEx!$7:$7,0))</f>
        <v>191127.48</v>
      </c>
      <c r="K152" s="100">
        <f>+INDEX([1]DataEx!$1:$1048576,MATCH('2017'!$A152,[1]DataEx!$D:$D,0),MATCH('2017'!K$6,[1]DataEx!$7:$7,0))</f>
        <v>949797.77</v>
      </c>
      <c r="L152" s="100">
        <f>+INDEX([1]DataEx!$1:$1048576,MATCH('2017'!$A152,[1]DataEx!$D:$D,0),MATCH('2017'!L$6,[1]DataEx!$7:$7,0))</f>
        <v>2019268.13</v>
      </c>
      <c r="M152" s="100">
        <f>+INDEX([1]DataEx!$1:$1048576,MATCH('2017'!$A152,[1]DataEx!$D:$D,0),MATCH('2017'!M$6,[1]DataEx!$7:$7,0))</f>
        <v>10660481.32</v>
      </c>
      <c r="N152" s="100">
        <f>+INDEX([1]DataEx!$1:$1048576,MATCH('2017'!$A152,[1]DataEx!$D:$D,0),MATCH('2017'!N$6,[1]DataEx!$7:$7,0))</f>
        <v>11526152.189999999</v>
      </c>
      <c r="O152" s="100">
        <f>+INDEX([1]DataEx!$1:$1048576,MATCH('2017'!$A152,[1]DataEx!$D:$D,0),MATCH('2017'!O$6,[1]DataEx!$7:$7,0))</f>
        <v>10016017.119999999</v>
      </c>
      <c r="P152" s="100">
        <f>+INDEX([1]DataEx!$1:$1048576,MATCH('2017'!$A152,[1]DataEx!$D:$D,0),MATCH('2017'!P$6,[1]DataEx!$7:$7,0))</f>
        <v>1834828.67</v>
      </c>
      <c r="Q152" s="100">
        <f>+INDEX([1]DataEx!$1:$1048576,MATCH('2017'!$A152,[1]DataEx!$D:$D,0),MATCH('2017'!Q$6,[1]DataEx!$7:$7,0))</f>
        <v>2345417.37</v>
      </c>
      <c r="R152" s="100">
        <f>+INDEX([1]DataEx!$1:$1048576,MATCH('2017'!$A152,[1]DataEx!$D:$D,0),MATCH('2017'!R$6,[1]DataEx!$7:$7,0))</f>
        <v>4329305.63</v>
      </c>
      <c r="S152" s="107">
        <f t="shared" si="21"/>
        <v>51911842.149999999</v>
      </c>
      <c r="T152" s="108">
        <f t="shared" si="22"/>
        <v>1.2075329646429402E-2</v>
      </c>
    </row>
    <row r="153" spans="1:20">
      <c r="A153" s="138" t="str">
        <f>+CONCATENATE(A60,"p")</f>
        <v>4612p</v>
      </c>
      <c r="B153" s="546" t="str">
        <f>+VLOOKUP(LEFT($A153,LEN(A153)-1)*1,[1]Master!$D$25:$G$223,4,FALSE)</f>
        <v>Otplata hartija od vrijednosti i kredita nerezidentima</v>
      </c>
      <c r="C153" s="547"/>
      <c r="D153" s="547"/>
      <c r="E153" s="547"/>
      <c r="F153" s="547"/>
      <c r="G153" s="100">
        <f>SUM([1]DataEx!EH395)</f>
        <v>1633418.82</v>
      </c>
      <c r="H153" s="100">
        <f>+INDEX([1]DataEx!$1:$1048576,MATCH('2017'!$A153,[1]DataEx!$D:$D,0),MATCH('2017'!H$6,[1]DataEx!$7:$7,0))</f>
        <v>2261145.37</v>
      </c>
      <c r="I153" s="100">
        <f>+INDEX([1]DataEx!$1:$1048576,MATCH('2017'!$A153,[1]DataEx!$D:$D,0),MATCH('2017'!I$6,[1]DataEx!$7:$7,0))</f>
        <v>7968157.7999999998</v>
      </c>
      <c r="J153" s="100">
        <f>+INDEX([1]DataEx!$1:$1048576,MATCH('2017'!$A153,[1]DataEx!$D:$D,0),MATCH('2017'!J$6,[1]DataEx!$7:$7,0))</f>
        <v>64460029.890000001</v>
      </c>
      <c r="K153" s="100">
        <f>+INDEX([1]DataEx!$1:$1048576,MATCH('2017'!$A153,[1]DataEx!$D:$D,0),MATCH('2017'!K$6,[1]DataEx!$7:$7,0))</f>
        <v>6488035.7800000003</v>
      </c>
      <c r="L153" s="100">
        <f>+INDEX([1]DataEx!$1:$1048576,MATCH('2017'!$A153,[1]DataEx!$D:$D,0),MATCH('2017'!L$6,[1]DataEx!$7:$7,0))</f>
        <v>11217367.199999999</v>
      </c>
      <c r="M153" s="100">
        <f>+INDEX([1]DataEx!$1:$1048576,MATCH('2017'!$A153,[1]DataEx!$D:$D,0),MATCH('2017'!M$6,[1]DataEx!$7:$7,0))</f>
        <v>9633418.8100000005</v>
      </c>
      <c r="N153" s="100">
        <f>+INDEX([1]DataEx!$1:$1048576,MATCH('2017'!$A153,[1]DataEx!$D:$D,0),MATCH('2017'!N$6,[1]DataEx!$7:$7,0))</f>
        <v>2541146.46</v>
      </c>
      <c r="O153" s="100">
        <f>+INDEX([1]DataEx!$1:$1048576,MATCH('2017'!$A153,[1]DataEx!$D:$D,0),MATCH('2017'!O$6,[1]DataEx!$7:$7,0))</f>
        <v>4493182.74</v>
      </c>
      <c r="P153" s="100">
        <f>+INDEX([1]DataEx!$1:$1048576,MATCH('2017'!$A153,[1]DataEx!$D:$D,0),MATCH('2017'!P$6,[1]DataEx!$7:$7,0))</f>
        <v>5042202.5</v>
      </c>
      <c r="Q153" s="100">
        <f>+INDEX([1]DataEx!$1:$1048576,MATCH('2017'!$A153,[1]DataEx!$D:$D,0),MATCH('2017'!Q$6,[1]DataEx!$7:$7,0))</f>
        <v>6559700.5300000003</v>
      </c>
      <c r="R153" s="100">
        <f>+INDEX([1]DataEx!$1:$1048576,MATCH('2017'!$A153,[1]DataEx!$D:$D,0),MATCH('2017'!R$6,[1]DataEx!$7:$7,0))</f>
        <v>12489356.300000001</v>
      </c>
      <c r="S153" s="107">
        <f t="shared" si="21"/>
        <v>134787162.19999999</v>
      </c>
      <c r="T153" s="108">
        <f t="shared" si="22"/>
        <v>3.1353143103047217E-2</v>
      </c>
    </row>
    <row r="154" spans="1:20" ht="13.5" thickBot="1">
      <c r="A154" s="138" t="str">
        <f>+CONCATENATE(A53,"p")</f>
        <v>4630p</v>
      </c>
      <c r="B154" s="556" t="str">
        <f>+VLOOKUP(LEFT($A154,LEN(A154)-1)*1,[1]Master!$D$25:$G$223,4,FALSE)</f>
        <v>Otplata obaveza iz prethodnih godina</v>
      </c>
      <c r="C154" s="557"/>
      <c r="D154" s="557"/>
      <c r="E154" s="557"/>
      <c r="F154" s="557"/>
      <c r="G154" s="100">
        <f>SUM([1]DataEx!EH399)</f>
        <v>2809708.2333333329</v>
      </c>
      <c r="H154" s="100">
        <f>+INDEX([1]DataEx!$1:$1048576,MATCH('2017'!$A154,[1]DataEx!$D:$D,0),MATCH('2017'!H$6,[1]DataEx!$7:$7,0))</f>
        <v>2809708.2333333329</v>
      </c>
      <c r="I154" s="100">
        <f>+INDEX([1]DataEx!$1:$1048576,MATCH('2017'!$A154,[1]DataEx!$D:$D,0),MATCH('2017'!I$6,[1]DataEx!$7:$7,0))</f>
        <v>2809708.2333333329</v>
      </c>
      <c r="J154" s="100">
        <f>+INDEX([1]DataEx!$1:$1048576,MATCH('2017'!$A154,[1]DataEx!$D:$D,0),MATCH('2017'!J$6,[1]DataEx!$7:$7,0))</f>
        <v>2809708.2333333329</v>
      </c>
      <c r="K154" s="100">
        <f>+INDEX([1]DataEx!$1:$1048576,MATCH('2017'!$A154,[1]DataEx!$D:$D,0),MATCH('2017'!K$6,[1]DataEx!$7:$7,0))</f>
        <v>2809708.2333333329</v>
      </c>
      <c r="L154" s="100">
        <f>+INDEX([1]DataEx!$1:$1048576,MATCH('2017'!$A154,[1]DataEx!$D:$D,0),MATCH('2017'!L$6,[1]DataEx!$7:$7,0))</f>
        <v>2809708.2333333329</v>
      </c>
      <c r="M154" s="100">
        <f>+INDEX([1]DataEx!$1:$1048576,MATCH('2017'!$A154,[1]DataEx!$D:$D,0),MATCH('2017'!M$6,[1]DataEx!$7:$7,0))</f>
        <v>2809708.2333333329</v>
      </c>
      <c r="N154" s="100">
        <f>+INDEX([1]DataEx!$1:$1048576,MATCH('2017'!$A154,[1]DataEx!$D:$D,0),MATCH('2017'!N$6,[1]DataEx!$7:$7,0))</f>
        <v>2809708.2333333329</v>
      </c>
      <c r="O154" s="100">
        <f>+INDEX([1]DataEx!$1:$1048576,MATCH('2017'!$A154,[1]DataEx!$D:$D,0),MATCH('2017'!O$6,[1]DataEx!$7:$7,0))</f>
        <v>2809708.2333333329</v>
      </c>
      <c r="P154" s="100">
        <f>+INDEX([1]DataEx!$1:$1048576,MATCH('2017'!$A154,[1]DataEx!$D:$D,0),MATCH('2017'!P$6,[1]DataEx!$7:$7,0))</f>
        <v>2809708.2333333329</v>
      </c>
      <c r="Q154" s="100">
        <f>+INDEX([1]DataEx!$1:$1048576,MATCH('2017'!$A154,[1]DataEx!$D:$D,0),MATCH('2017'!Q$6,[1]DataEx!$7:$7,0))</f>
        <v>2809708.2333333329</v>
      </c>
      <c r="R154" s="100">
        <f>+INDEX([1]DataEx!$1:$1048576,MATCH('2017'!$A154,[1]DataEx!$D:$D,0),MATCH('2017'!R$6,[1]DataEx!$7:$7,0))</f>
        <v>2809708.2333333329</v>
      </c>
      <c r="S154" s="107">
        <f t="shared" si="21"/>
        <v>33716498.800000004</v>
      </c>
      <c r="T154" s="108">
        <f t="shared" si="22"/>
        <v>7.8428701558501991E-3</v>
      </c>
    </row>
    <row r="155" spans="1:20" ht="13.5" thickBot="1">
      <c r="A155" s="138" t="str">
        <f t="shared" ref="A155:A160" si="31">+CONCATENATE(A61,"p")</f>
        <v>1002p</v>
      </c>
      <c r="B155" s="550" t="str">
        <f>+VLOOKUP(LEFT($A155,LEN(A155)-1)*1,[1]Master!$D$25:$G$223,4,FALSE)</f>
        <v>Nedostajuća sredstva</v>
      </c>
      <c r="C155" s="551"/>
      <c r="D155" s="551"/>
      <c r="E155" s="551"/>
      <c r="F155" s="551"/>
      <c r="G155" s="79">
        <f t="shared" ref="G155:R155" si="32">+G149-G151</f>
        <v>-64022556.488929451</v>
      </c>
      <c r="H155" s="79">
        <f t="shared" si="32"/>
        <v>-32355211.651632413</v>
      </c>
      <c r="I155" s="79">
        <f t="shared" si="32"/>
        <v>-51971934.800078407</v>
      </c>
      <c r="J155" s="79">
        <f t="shared" si="32"/>
        <v>-93642113.121954486</v>
      </c>
      <c r="K155" s="79">
        <f t="shared" si="32"/>
        <v>-35264444.657473445</v>
      </c>
      <c r="L155" s="79">
        <f t="shared" si="32"/>
        <v>-11242174.306802256</v>
      </c>
      <c r="M155" s="79">
        <f t="shared" si="32"/>
        <v>-46555441.213375859</v>
      </c>
      <c r="N155" s="79">
        <f t="shared" si="32"/>
        <v>-20478689.667712666</v>
      </c>
      <c r="O155" s="79">
        <f t="shared" si="32"/>
        <v>-27839783.161873549</v>
      </c>
      <c r="P155" s="79">
        <f t="shared" si="32"/>
        <v>-32002382.660420325</v>
      </c>
      <c r="Q155" s="79">
        <f t="shared" si="32"/>
        <v>-45902528.558462061</v>
      </c>
      <c r="R155" s="79">
        <f t="shared" si="32"/>
        <v>6498744.9410269484</v>
      </c>
      <c r="S155" s="117">
        <f t="shared" si="21"/>
        <v>-454778515.34768802</v>
      </c>
      <c r="T155" s="118">
        <f t="shared" si="22"/>
        <v>-0.10578704706854804</v>
      </c>
    </row>
    <row r="156" spans="1:20" ht="13.5" thickBot="1">
      <c r="A156" s="138" t="str">
        <f t="shared" si="31"/>
        <v>1003p</v>
      </c>
      <c r="B156" s="536" t="str">
        <f>+VLOOKUP(LEFT($A156,LEN(A156)-1)*1,[1]Master!$D$25:$G$223,4,FALSE)</f>
        <v>Finansiranje</v>
      </c>
      <c r="C156" s="537"/>
      <c r="D156" s="537"/>
      <c r="E156" s="537"/>
      <c r="F156" s="537"/>
      <c r="G156" s="97">
        <f t="shared" ref="G156:R156" si="33">+SUM(G157:G160)</f>
        <v>64022556.488929451</v>
      </c>
      <c r="H156" s="97">
        <f t="shared" si="33"/>
        <v>32355211.651632413</v>
      </c>
      <c r="I156" s="97">
        <f t="shared" si="33"/>
        <v>51971934.800078407</v>
      </c>
      <c r="J156" s="97">
        <f t="shared" si="33"/>
        <v>93642113.121954486</v>
      </c>
      <c r="K156" s="97">
        <f t="shared" si="33"/>
        <v>35264444.657473445</v>
      </c>
      <c r="L156" s="97">
        <f t="shared" si="33"/>
        <v>11242174.306802258</v>
      </c>
      <c r="M156" s="97">
        <f t="shared" si="33"/>
        <v>46555441.213375859</v>
      </c>
      <c r="N156" s="97">
        <f t="shared" si="33"/>
        <v>20478689.667712666</v>
      </c>
      <c r="O156" s="97">
        <f t="shared" si="33"/>
        <v>27839783.161873549</v>
      </c>
      <c r="P156" s="97">
        <f t="shared" si="33"/>
        <v>32002382.660420325</v>
      </c>
      <c r="Q156" s="97">
        <f t="shared" si="33"/>
        <v>45902528.558462061</v>
      </c>
      <c r="R156" s="97">
        <f t="shared" si="33"/>
        <v>-6498744.9410269484</v>
      </c>
      <c r="S156" s="119">
        <f t="shared" si="21"/>
        <v>454778515.34768802</v>
      </c>
      <c r="T156" s="120">
        <f t="shared" si="22"/>
        <v>0.10578704706854804</v>
      </c>
    </row>
    <row r="157" spans="1:20">
      <c r="A157" s="138" t="str">
        <f t="shared" si="31"/>
        <v>7511p</v>
      </c>
      <c r="B157" s="548" t="str">
        <f>+VLOOKUP(LEFT($A157,LEN(A157)-1)*1,[1]Master!$D$25:$G$223,4,FALSE)</f>
        <v>Pozajmice i krediti od domaćih izvora</v>
      </c>
      <c r="C157" s="549"/>
      <c r="D157" s="549"/>
      <c r="E157" s="549"/>
      <c r="F157" s="549"/>
      <c r="G157" s="100">
        <f>+INDEX([1]DataEx!$1:$1048576,MATCH('2017'!$A157,[1]DataEx!$D:$D,0),MATCH('2017'!G$6,[1]DataEx!$7:$7,0))</f>
        <v>8333333.333333333</v>
      </c>
      <c r="H157" s="100">
        <f>+INDEX([1]DataEx!$1:$1048576,MATCH('2017'!$A157,[1]DataEx!$D:$D,0),MATCH('2017'!H$6,[1]DataEx!$7:$7,0))</f>
        <v>8333333.333333333</v>
      </c>
      <c r="I157" s="100">
        <f>+INDEX([1]DataEx!$1:$1048576,MATCH('2017'!$A157,[1]DataEx!$D:$D,0),MATCH('2017'!I$6,[1]DataEx!$7:$7,0))</f>
        <v>8333333.333333333</v>
      </c>
      <c r="J157" s="100">
        <f>+INDEX([1]DataEx!$1:$1048576,MATCH('2017'!$A157,[1]DataEx!$D:$D,0),MATCH('2017'!J$6,[1]DataEx!$7:$7,0))</f>
        <v>8333333.333333333</v>
      </c>
      <c r="K157" s="100">
        <f>+INDEX([1]DataEx!$1:$1048576,MATCH('2017'!$A157,[1]DataEx!$D:$D,0),MATCH('2017'!K$6,[1]DataEx!$7:$7,0))</f>
        <v>8333333.333333333</v>
      </c>
      <c r="L157" s="100">
        <f>+INDEX([1]DataEx!$1:$1048576,MATCH('2017'!$A157,[1]DataEx!$D:$D,0),MATCH('2017'!L$6,[1]DataEx!$7:$7,0))</f>
        <v>8333333.333333333</v>
      </c>
      <c r="M157" s="100">
        <f>+INDEX([1]DataEx!$1:$1048576,MATCH('2017'!$A157,[1]DataEx!$D:$D,0),MATCH('2017'!M$6,[1]DataEx!$7:$7,0))</f>
        <v>8333333.333333333</v>
      </c>
      <c r="N157" s="100">
        <f>+INDEX([1]DataEx!$1:$1048576,MATCH('2017'!$A157,[1]DataEx!$D:$D,0),MATCH('2017'!N$6,[1]DataEx!$7:$7,0))</f>
        <v>8333333.333333333</v>
      </c>
      <c r="O157" s="100">
        <f>+INDEX([1]DataEx!$1:$1048576,MATCH('2017'!$A157,[1]DataEx!$D:$D,0),MATCH('2017'!O$6,[1]DataEx!$7:$7,0))</f>
        <v>8333333.333333333</v>
      </c>
      <c r="P157" s="100">
        <f>+INDEX([1]DataEx!$1:$1048576,MATCH('2017'!$A157,[1]DataEx!$D:$D,0),MATCH('2017'!P$6,[1]DataEx!$7:$7,0))</f>
        <v>8333333.333333333</v>
      </c>
      <c r="Q157" s="100">
        <f>+INDEX([1]DataEx!$1:$1048576,MATCH('2017'!$A157,[1]DataEx!$D:$D,0),MATCH('2017'!Q$6,[1]DataEx!$7:$7,0))</f>
        <v>8333333.333333333</v>
      </c>
      <c r="R157" s="100">
        <f>+INDEX([1]DataEx!$1:$1048576,MATCH('2017'!$A157,[1]DataEx!$D:$D,0),MATCH('2017'!R$6,[1]DataEx!$7:$7,0))</f>
        <v>8333333.333333333</v>
      </c>
      <c r="S157" s="107">
        <f t="shared" si="21"/>
        <v>99999999.999999985</v>
      </c>
      <c r="T157" s="108">
        <f t="shared" si="22"/>
        <v>2.3261223540358221E-2</v>
      </c>
    </row>
    <row r="158" spans="1:20">
      <c r="A158" s="138" t="str">
        <f t="shared" si="31"/>
        <v>7512p</v>
      </c>
      <c r="B158" s="546" t="str">
        <f>+VLOOKUP(LEFT($A158,LEN(A158)-1)*1,[1]Master!$D$25:$G$223,4,FALSE)</f>
        <v>Pozajmice i krediti od inostranih izvora</v>
      </c>
      <c r="C158" s="547"/>
      <c r="D158" s="547"/>
      <c r="E158" s="547"/>
      <c r="F158" s="547"/>
      <c r="G158" s="100">
        <f>+INDEX([1]DataEx!$1:$1048576,MATCH('2017'!$A158,[1]DataEx!$D:$D,0),MATCH('2017'!G$6,[1]DataEx!$7:$7,0))</f>
        <v>29514485.302905828</v>
      </c>
      <c r="H158" s="100">
        <f>+INDEX([1]DataEx!$1:$1048576,MATCH('2017'!$A158,[1]DataEx!$D:$D,0),MATCH('2017'!H$6,[1]DataEx!$7:$7,0))</f>
        <v>29514485.302905828</v>
      </c>
      <c r="I158" s="100">
        <f>+INDEX([1]DataEx!$1:$1048576,MATCH('2017'!$A158,[1]DataEx!$D:$D,0),MATCH('2017'!I$6,[1]DataEx!$7:$7,0))</f>
        <v>29514485.302905828</v>
      </c>
      <c r="J158" s="100">
        <f>+INDEX([1]DataEx!$1:$1048576,MATCH('2017'!$A158,[1]DataEx!$D:$D,0),MATCH('2017'!J$6,[1]DataEx!$7:$7,0))</f>
        <v>29514485.302905828</v>
      </c>
      <c r="K158" s="100">
        <f>+INDEX([1]DataEx!$1:$1048576,MATCH('2017'!$A158,[1]DataEx!$D:$D,0),MATCH('2017'!K$6,[1]DataEx!$7:$7,0))</f>
        <v>29514485.302905828</v>
      </c>
      <c r="L158" s="100">
        <f>+INDEX([1]DataEx!$1:$1048576,MATCH('2017'!$A158,[1]DataEx!$D:$D,0),MATCH('2017'!L$6,[1]DataEx!$7:$7,0))</f>
        <v>29514485.302905828</v>
      </c>
      <c r="M158" s="100">
        <f>+INDEX([1]DataEx!$1:$1048576,MATCH('2017'!$A158,[1]DataEx!$D:$D,0),MATCH('2017'!M$6,[1]DataEx!$7:$7,0))</f>
        <v>29514485.302905828</v>
      </c>
      <c r="N158" s="100">
        <f>+INDEX([1]DataEx!$1:$1048576,MATCH('2017'!$A158,[1]DataEx!$D:$D,0),MATCH('2017'!N$6,[1]DataEx!$7:$7,0))</f>
        <v>29514485.302905828</v>
      </c>
      <c r="O158" s="100">
        <f>+INDEX([1]DataEx!$1:$1048576,MATCH('2017'!$A158,[1]DataEx!$D:$D,0),MATCH('2017'!O$6,[1]DataEx!$7:$7,0))</f>
        <v>29514485.302905828</v>
      </c>
      <c r="P158" s="100">
        <f>+INDEX([1]DataEx!$1:$1048576,MATCH('2017'!$A158,[1]DataEx!$D:$D,0),MATCH('2017'!P$6,[1]DataEx!$7:$7,0))</f>
        <v>29514485.302905828</v>
      </c>
      <c r="Q158" s="100">
        <f>+INDEX([1]DataEx!$1:$1048576,MATCH('2017'!$A158,[1]DataEx!$D:$D,0),MATCH('2017'!Q$6,[1]DataEx!$7:$7,0))</f>
        <v>29514485.302905828</v>
      </c>
      <c r="R158" s="100">
        <f>+INDEX([1]DataEx!$1:$1048576,MATCH('2017'!$A158,[1]DataEx!$D:$D,0),MATCH('2017'!R$6,[1]DataEx!$7:$7,0))</f>
        <v>29514485.302905828</v>
      </c>
      <c r="S158" s="107">
        <f t="shared" si="21"/>
        <v>354173823.63486993</v>
      </c>
      <c r="T158" s="108">
        <f t="shared" si="22"/>
        <v>8.2385164837141187E-2</v>
      </c>
    </row>
    <row r="159" spans="1:20">
      <c r="A159" s="138" t="str">
        <f t="shared" si="31"/>
        <v>72p</v>
      </c>
      <c r="B159" s="546" t="str">
        <f>+VLOOKUP(LEFT($A159,LEN(A159)-1)*1,[1]Master!$D$25:$G$223,4,FALSE)</f>
        <v>Primici od prodaje imovine</v>
      </c>
      <c r="C159" s="547"/>
      <c r="D159" s="547"/>
      <c r="E159" s="547"/>
      <c r="F159" s="547"/>
      <c r="G159" s="100">
        <f>+INDEX([1]DataEx!$1:$1048576,MATCH('2017'!$A159,[1]DataEx!$D:$D,0),MATCH('2017'!G$6,[1]DataEx!$7:$7,0))</f>
        <v>0</v>
      </c>
      <c r="H159" s="100">
        <f>+INDEX([1]DataEx!$1:$1048576,MATCH('2017'!$A159,[1]DataEx!$D:$D,0),MATCH('2017'!H$6,[1]DataEx!$7:$7,0))</f>
        <v>0</v>
      </c>
      <c r="I159" s="100">
        <f>+INDEX([1]DataEx!$1:$1048576,MATCH('2017'!$A159,[1]DataEx!$D:$D,0),MATCH('2017'!I$6,[1]DataEx!$7:$7,0))</f>
        <v>0</v>
      </c>
      <c r="J159" s="100">
        <f>+INDEX([1]DataEx!$1:$1048576,MATCH('2017'!$A159,[1]DataEx!$D:$D,0),MATCH('2017'!J$6,[1]DataEx!$7:$7,0))</f>
        <v>0</v>
      </c>
      <c r="K159" s="100">
        <f>+INDEX([1]DataEx!$1:$1048576,MATCH('2017'!$A159,[1]DataEx!$D:$D,0),MATCH('2017'!K$6,[1]DataEx!$7:$7,0))</f>
        <v>0</v>
      </c>
      <c r="L159" s="100">
        <f>+INDEX([1]DataEx!$1:$1048576,MATCH('2017'!$A159,[1]DataEx!$D:$D,0),MATCH('2017'!L$6,[1]DataEx!$7:$7,0))</f>
        <v>0</v>
      </c>
      <c r="M159" s="100">
        <f>+INDEX([1]DataEx!$1:$1048576,MATCH('2017'!$A159,[1]DataEx!$D:$D,0),MATCH('2017'!M$6,[1]DataEx!$7:$7,0))</f>
        <v>0</v>
      </c>
      <c r="N159" s="100">
        <f>+INDEX([1]DataEx!$1:$1048576,MATCH('2017'!$A159,[1]DataEx!$D:$D,0),MATCH('2017'!N$6,[1]DataEx!$7:$7,0))</f>
        <v>0</v>
      </c>
      <c r="O159" s="100">
        <f>+INDEX([1]DataEx!$1:$1048576,MATCH('2017'!$A159,[1]DataEx!$D:$D,0),MATCH('2017'!O$6,[1]DataEx!$7:$7,0))</f>
        <v>0</v>
      </c>
      <c r="P159" s="100">
        <f>+INDEX([1]DataEx!$1:$1048576,MATCH('2017'!$A159,[1]DataEx!$D:$D,0),MATCH('2017'!P$6,[1]DataEx!$7:$7,0))</f>
        <v>0</v>
      </c>
      <c r="Q159" s="100">
        <f>+INDEX([1]DataEx!$1:$1048576,MATCH('2017'!$A159,[1]DataEx!$D:$D,0),MATCH('2017'!Q$6,[1]DataEx!$7:$7,0))</f>
        <v>0</v>
      </c>
      <c r="R159" s="100">
        <f>+INDEX([1]DataEx!$1:$1048576,MATCH('2017'!$A159,[1]DataEx!$D:$D,0),MATCH('2017'!R$6,[1]DataEx!$7:$7,0))</f>
        <v>0</v>
      </c>
      <c r="S159" s="107">
        <f t="shared" si="21"/>
        <v>0</v>
      </c>
      <c r="T159" s="108">
        <f t="shared" si="22"/>
        <v>0</v>
      </c>
    </row>
    <row r="160" spans="1:20" ht="13.5" thickBot="1">
      <c r="A160" s="138" t="str">
        <f t="shared" si="31"/>
        <v>1004p</v>
      </c>
      <c r="B160" s="102" t="str">
        <f>+VLOOKUP(LEFT($A160,LEN(A160)-1)*1,[1]Master!$D$25:$G$223,4,FALSE)</f>
        <v>Povećanje / smanjenje depozita</v>
      </c>
      <c r="C160" s="103"/>
      <c r="D160" s="103"/>
      <c r="E160" s="103"/>
      <c r="F160" s="103"/>
      <c r="G160" s="101">
        <f t="shared" ref="G160:R160" si="34">-G155-SUM(G157:G159)</f>
        <v>26174737.852690287</v>
      </c>
      <c r="H160" s="101">
        <f t="shared" si="34"/>
        <v>-5492606.9846067503</v>
      </c>
      <c r="I160" s="101">
        <f t="shared" si="34"/>
        <v>14124116.163839243</v>
      </c>
      <c r="J160" s="101">
        <f t="shared" si="34"/>
        <v>55794294.485715322</v>
      </c>
      <c r="K160" s="101">
        <f t="shared" si="34"/>
        <v>-2583373.9787657186</v>
      </c>
      <c r="L160" s="101">
        <f t="shared" si="34"/>
        <v>-26605644.329436906</v>
      </c>
      <c r="M160" s="101">
        <f t="shared" si="34"/>
        <v>8707622.5771366954</v>
      </c>
      <c r="N160" s="101">
        <f t="shared" si="34"/>
        <v>-17369128.968526497</v>
      </c>
      <c r="O160" s="101">
        <f t="shared" si="34"/>
        <v>-10008035.474365614</v>
      </c>
      <c r="P160" s="101">
        <f t="shared" si="34"/>
        <v>-5845435.9758188389</v>
      </c>
      <c r="Q160" s="101">
        <f t="shared" si="34"/>
        <v>8054709.9222228974</v>
      </c>
      <c r="R160" s="101">
        <f t="shared" si="34"/>
        <v>-44346563.577266112</v>
      </c>
      <c r="S160" s="111">
        <f t="shared" si="21"/>
        <v>604691.71281802654</v>
      </c>
      <c r="T160" s="112">
        <f t="shared" si="22"/>
        <v>1.4065869104862213E-4</v>
      </c>
    </row>
  </sheetData>
  <mergeCells count="115">
    <mergeCell ref="B159:F159"/>
    <mergeCell ref="B153:F153"/>
    <mergeCell ref="B154:F154"/>
    <mergeCell ref="B155:F155"/>
    <mergeCell ref="B156:F156"/>
    <mergeCell ref="B157:F157"/>
    <mergeCell ref="B158:F158"/>
    <mergeCell ref="B146:F146"/>
    <mergeCell ref="B147:F147"/>
    <mergeCell ref="B149:F149"/>
    <mergeCell ref="B150:F150"/>
    <mergeCell ref="B151:F151"/>
    <mergeCell ref="B152:F152"/>
    <mergeCell ref="B140:F140"/>
    <mergeCell ref="B141:F141"/>
    <mergeCell ref="B142:F142"/>
    <mergeCell ref="B143:F143"/>
    <mergeCell ref="B144:F144"/>
    <mergeCell ref="B145:F145"/>
    <mergeCell ref="B134:F134"/>
    <mergeCell ref="B135:F135"/>
    <mergeCell ref="B136:F136"/>
    <mergeCell ref="B137:F137"/>
    <mergeCell ref="B138:F138"/>
    <mergeCell ref="B139:F139"/>
    <mergeCell ref="B128:F128"/>
    <mergeCell ref="B129:F129"/>
    <mergeCell ref="B130:F130"/>
    <mergeCell ref="B131:F131"/>
    <mergeCell ref="B132:F132"/>
    <mergeCell ref="B133:F133"/>
    <mergeCell ref="B122:F122"/>
    <mergeCell ref="B123:F123"/>
    <mergeCell ref="B124:F124"/>
    <mergeCell ref="B125:F125"/>
    <mergeCell ref="B126:F126"/>
    <mergeCell ref="B127:F127"/>
    <mergeCell ref="B116:F116"/>
    <mergeCell ref="B117:F117"/>
    <mergeCell ref="B118:F118"/>
    <mergeCell ref="B119:F119"/>
    <mergeCell ref="B120:F120"/>
    <mergeCell ref="B121:F121"/>
    <mergeCell ref="B110:F110"/>
    <mergeCell ref="B111:F111"/>
    <mergeCell ref="B112:F112"/>
    <mergeCell ref="B113:F113"/>
    <mergeCell ref="B114:F114"/>
    <mergeCell ref="B115:F115"/>
    <mergeCell ref="S103:T103"/>
    <mergeCell ref="B105:F105"/>
    <mergeCell ref="B106:F106"/>
    <mergeCell ref="B107:F107"/>
    <mergeCell ref="B108:F108"/>
    <mergeCell ref="B109:F109"/>
    <mergeCell ref="B62:F62"/>
    <mergeCell ref="B63:F63"/>
    <mergeCell ref="B64:F64"/>
    <mergeCell ref="B65:F65"/>
    <mergeCell ref="B102:F104"/>
    <mergeCell ref="G102:R102"/>
    <mergeCell ref="B55:F55"/>
    <mergeCell ref="B57:F57"/>
    <mergeCell ref="B58:F58"/>
    <mergeCell ref="B59:F59"/>
    <mergeCell ref="B60:F60"/>
    <mergeCell ref="B61:F61"/>
    <mergeCell ref="B49:F49"/>
    <mergeCell ref="B50:F50"/>
    <mergeCell ref="B51:F51"/>
    <mergeCell ref="B52:F52"/>
    <mergeCell ref="B53:F53"/>
    <mergeCell ref="B54:F54"/>
    <mergeCell ref="B43:F43"/>
    <mergeCell ref="B44:F44"/>
    <mergeCell ref="B45:F45"/>
    <mergeCell ref="B46:F46"/>
    <mergeCell ref="B47:F47"/>
    <mergeCell ref="B48:F48"/>
    <mergeCell ref="B37:F37"/>
    <mergeCell ref="B38:F38"/>
    <mergeCell ref="B39:F39"/>
    <mergeCell ref="B40:F40"/>
    <mergeCell ref="B41:F41"/>
    <mergeCell ref="B42:F42"/>
    <mergeCell ref="B31:F31"/>
    <mergeCell ref="B32:F32"/>
    <mergeCell ref="B33:F33"/>
    <mergeCell ref="B34:F34"/>
    <mergeCell ref="B35:F35"/>
    <mergeCell ref="B36:F36"/>
    <mergeCell ref="B25:F25"/>
    <mergeCell ref="B26:F26"/>
    <mergeCell ref="B27:F27"/>
    <mergeCell ref="B28:F28"/>
    <mergeCell ref="B29:F29"/>
    <mergeCell ref="B30:F30"/>
    <mergeCell ref="B22:F22"/>
    <mergeCell ref="B23:F23"/>
    <mergeCell ref="B24:F24"/>
    <mergeCell ref="B13:F13"/>
    <mergeCell ref="B14:F14"/>
    <mergeCell ref="B15:F15"/>
    <mergeCell ref="B16:F16"/>
    <mergeCell ref="B17:F17"/>
    <mergeCell ref="B18:F18"/>
    <mergeCell ref="B7:F9"/>
    <mergeCell ref="G7:R7"/>
    <mergeCell ref="S8:T8"/>
    <mergeCell ref="B10:F10"/>
    <mergeCell ref="B11:F11"/>
    <mergeCell ref="B12:F12"/>
    <mergeCell ref="B19:F19"/>
    <mergeCell ref="B20:F20"/>
    <mergeCell ref="B21:F21"/>
  </mergeCells>
  <pageMargins left="0" right="0" top="0" bottom="0" header="0.31496062992126" footer="0.31496062992126"/>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9153" r:id="rId4" name="Option Button 1">
              <controlPr defaultSize="0" autoFill="0" autoLine="0" autoPict="0">
                <anchor moveWithCells="1">
                  <from>
                    <xdr:col>0</xdr:col>
                    <xdr:colOff>19050</xdr:colOff>
                    <xdr:row>0</xdr:row>
                    <xdr:rowOff>19050</xdr:rowOff>
                  </from>
                  <to>
                    <xdr:col>2</xdr:col>
                    <xdr:colOff>0</xdr:colOff>
                    <xdr:row>1</xdr:row>
                    <xdr:rowOff>161925</xdr:rowOff>
                  </to>
                </anchor>
              </controlPr>
            </control>
          </mc:Choice>
        </mc:AlternateContent>
        <mc:AlternateContent xmlns:mc="http://schemas.openxmlformats.org/markup-compatibility/2006">
          <mc:Choice Requires="x14">
            <control shapeId="49154" r:id="rId5" name="Option Button 2">
              <controlPr defaultSize="0" autoFill="0" autoLine="0" autoPict="0">
                <anchor moveWithCells="1">
                  <from>
                    <xdr:col>1</xdr:col>
                    <xdr:colOff>114300</xdr:colOff>
                    <xdr:row>0</xdr:row>
                    <xdr:rowOff>19050</xdr:rowOff>
                  </from>
                  <to>
                    <xdr:col>2</xdr:col>
                    <xdr:colOff>381000</xdr:colOff>
                    <xdr:row>1</xdr:row>
                    <xdr:rowOff>161925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Y160"/>
  <sheetViews>
    <sheetView zoomScaleNormal="100" workbookViewId="0">
      <pane ySplit="1" topLeftCell="A2" activePane="bottomLeft" state="frozen"/>
      <selection pane="bottomLeft" activeCell="J37" sqref="J37"/>
    </sheetView>
  </sheetViews>
  <sheetFormatPr defaultColWidth="9.140625" defaultRowHeight="12.75"/>
  <cols>
    <col min="1" max="1" width="5.42578125" style="71" customWidth="1"/>
    <col min="2" max="4" width="9.140625" style="303"/>
    <col min="5" max="5" width="4.7109375" style="303" customWidth="1"/>
    <col min="6" max="6" width="0.42578125" style="303" customWidth="1"/>
    <col min="7" max="20" width="10.7109375" style="303" customWidth="1"/>
    <col min="21" max="21" width="11.42578125" style="303" customWidth="1"/>
    <col min="22" max="22" width="11" style="303" bestFit="1" customWidth="1"/>
    <col min="23" max="16384" width="9.140625" style="303"/>
  </cols>
  <sheetData>
    <row r="1" spans="1:20" s="1" customFormat="1" ht="1.5" customHeight="1">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30" customHeight="1">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708</v>
      </c>
      <c r="H6" s="259" t="s">
        <v>709</v>
      </c>
      <c r="I6" s="259" t="s">
        <v>710</v>
      </c>
      <c r="J6" s="259" t="s">
        <v>711</v>
      </c>
      <c r="K6" s="259" t="s">
        <v>712</v>
      </c>
      <c r="L6" s="259" t="s">
        <v>713</v>
      </c>
      <c r="M6" s="259" t="s">
        <v>714</v>
      </c>
      <c r="N6" s="259" t="s">
        <v>715</v>
      </c>
      <c r="O6" s="259" t="s">
        <v>716</v>
      </c>
      <c r="P6" s="259" t="s">
        <v>717</v>
      </c>
      <c r="Q6" s="259" t="s">
        <v>718</v>
      </c>
      <c r="R6" s="259" t="s">
        <v>719</v>
      </c>
      <c r="S6" s="258"/>
      <c r="T6" s="258"/>
    </row>
    <row r="7" spans="1:20" ht="15" customHeight="1" thickBot="1">
      <c r="A7" s="169"/>
      <c r="B7" s="502" t="str">
        <f>+Master!G251</f>
        <v>Budget Execution</v>
      </c>
      <c r="C7" s="483"/>
      <c r="D7" s="483"/>
      <c r="E7" s="483"/>
      <c r="F7" s="483"/>
      <c r="G7" s="491">
        <v>2016</v>
      </c>
      <c r="H7" s="492"/>
      <c r="I7" s="492"/>
      <c r="J7" s="492"/>
      <c r="K7" s="492"/>
      <c r="L7" s="492"/>
      <c r="M7" s="492"/>
      <c r="N7" s="492"/>
      <c r="O7" s="492"/>
      <c r="P7" s="492"/>
      <c r="Q7" s="492"/>
      <c r="R7" s="495"/>
      <c r="S7" s="260" t="str">
        <f>+Master!G248</f>
        <v>GDP</v>
      </c>
      <c r="T7" s="261">
        <v>3954200000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tr">
        <f>+Master!G245</f>
        <v>Jan - Jan</v>
      </c>
      <c r="T8" s="495"/>
    </row>
    <row r="9" spans="1:20" ht="13.5" thickBot="1">
      <c r="A9" s="169"/>
      <c r="B9" s="487"/>
      <c r="C9" s="488"/>
      <c r="D9" s="488"/>
      <c r="E9" s="488"/>
      <c r="F9" s="489"/>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0" t="str">
        <f>+VLOOKUP($A10,Master!$D$27:$G$225,4,FALSE)</f>
        <v>Total Revenues</v>
      </c>
      <c r="C10" s="451"/>
      <c r="D10" s="451"/>
      <c r="E10" s="451"/>
      <c r="F10" s="451"/>
      <c r="G10" s="176">
        <f t="shared" ref="G10:R10" si="1">+G11+G19+SUM(G24:G28)</f>
        <v>67399044.390000001</v>
      </c>
      <c r="H10" s="176">
        <f t="shared" si="1"/>
        <v>95779994.450000003</v>
      </c>
      <c r="I10" s="176">
        <f t="shared" si="1"/>
        <v>121569716.13999999</v>
      </c>
      <c r="J10" s="176">
        <f t="shared" si="1"/>
        <v>114117602.85000001</v>
      </c>
      <c r="K10" s="176">
        <f t="shared" si="1"/>
        <v>109929481.64</v>
      </c>
      <c r="L10" s="176">
        <f t="shared" si="1"/>
        <v>124387529.59000003</v>
      </c>
      <c r="M10" s="176">
        <f t="shared" si="1"/>
        <v>126209442.40000001</v>
      </c>
      <c r="N10" s="176">
        <f t="shared" si="1"/>
        <v>190949979.51000002</v>
      </c>
      <c r="O10" s="176">
        <f t="shared" si="1"/>
        <v>132898529.40000001</v>
      </c>
      <c r="P10" s="176">
        <f t="shared" si="1"/>
        <v>120702596.14999999</v>
      </c>
      <c r="Q10" s="176">
        <f t="shared" si="1"/>
        <v>112548429.59</v>
      </c>
      <c r="R10" s="176">
        <f t="shared" si="1"/>
        <v>170552615.18000001</v>
      </c>
      <c r="S10" s="264">
        <f>+SUM(G10:R10)</f>
        <v>1487044961.2900002</v>
      </c>
      <c r="T10" s="265">
        <f>+S10/$T$7</f>
        <v>0.3760672098755754</v>
      </c>
    </row>
    <row r="11" spans="1:20">
      <c r="A11" s="175">
        <v>711</v>
      </c>
      <c r="B11" s="452" t="str">
        <f>+VLOOKUP($A11,Master!$D$27:$G$225,4,FALSE)</f>
        <v>Taxes</v>
      </c>
      <c r="C11" s="453"/>
      <c r="D11" s="453"/>
      <c r="E11" s="453"/>
      <c r="F11" s="453"/>
      <c r="G11" s="182">
        <f t="shared" ref="G11:R11" si="2">+SUM(G12:G18)</f>
        <v>49873109.479999997</v>
      </c>
      <c r="H11" s="182">
        <f t="shared" si="2"/>
        <v>55731541.770000003</v>
      </c>
      <c r="I11" s="182">
        <f t="shared" si="2"/>
        <v>74814586.949999988</v>
      </c>
      <c r="J11" s="182">
        <f t="shared" si="2"/>
        <v>72317902.650000006</v>
      </c>
      <c r="K11" s="182">
        <f t="shared" si="2"/>
        <v>67796504.100000009</v>
      </c>
      <c r="L11" s="182">
        <f t="shared" si="2"/>
        <v>77725350.840000018</v>
      </c>
      <c r="M11" s="182">
        <f t="shared" si="2"/>
        <v>84660750.020000011</v>
      </c>
      <c r="N11" s="182">
        <f t="shared" si="2"/>
        <v>95610203.920000017</v>
      </c>
      <c r="O11" s="182">
        <f t="shared" si="2"/>
        <v>84436328.609999999</v>
      </c>
      <c r="P11" s="182">
        <f t="shared" si="2"/>
        <v>76418294.650000006</v>
      </c>
      <c r="Q11" s="182">
        <f t="shared" si="2"/>
        <v>66580660.090000004</v>
      </c>
      <c r="R11" s="266">
        <f t="shared" si="2"/>
        <v>80561502.650000006</v>
      </c>
      <c r="S11" s="267">
        <f t="shared" ref="S11:S65" si="3">+SUM(G11:R11)</f>
        <v>886526735.73000002</v>
      </c>
      <c r="T11" s="268">
        <f t="shared" ref="T11:T66" si="4">+S11/$T$7</f>
        <v>0.22419875973142481</v>
      </c>
    </row>
    <row r="12" spans="1:20">
      <c r="A12" s="175">
        <v>7111</v>
      </c>
      <c r="B12" s="454" t="str">
        <f>+VLOOKUP($A12,Master!$D$27:$G$225,4,FALSE)</f>
        <v>Personal Income Tax</v>
      </c>
      <c r="C12" s="455"/>
      <c r="D12" s="455"/>
      <c r="E12" s="455"/>
      <c r="F12" s="455"/>
      <c r="G12" s="188">
        <f>+INDEX(DataEx!$1:$1048576,MATCH('2016'!$A12,DataEx!$D:$D,0),MATCH('2016'!G$6,DataEx!$7:$7,0))</f>
        <v>3378459.01</v>
      </c>
      <c r="H12" s="188">
        <f>+INDEX(DataEx!$1:$1048576,MATCH('2016'!$A12,DataEx!$D:$D,0),MATCH('2016'!H$6,DataEx!$7:$7,0))</f>
        <v>8966879.7300000004</v>
      </c>
      <c r="I12" s="188">
        <f>+INDEX(DataEx!$1:$1048576,MATCH('2016'!$A12,DataEx!$D:$D,0),MATCH('2016'!I$6,DataEx!$7:$7,0))</f>
        <v>9924140.9199999999</v>
      </c>
      <c r="J12" s="188">
        <f>+INDEX(DataEx!$1:$1048576,MATCH('2016'!$A12,DataEx!$D:$D,0),MATCH('2016'!J$6,DataEx!$7:$7,0))</f>
        <v>8377077.25</v>
      </c>
      <c r="K12" s="188">
        <f>+INDEX(DataEx!$1:$1048576,MATCH('2016'!$A12,DataEx!$D:$D,0),MATCH('2016'!K$6,DataEx!$7:$7,0))</f>
        <v>8563145.8100000005</v>
      </c>
      <c r="L12" s="188">
        <f>+INDEX(DataEx!$1:$1048576,MATCH('2016'!$A12,DataEx!$D:$D,0),MATCH('2016'!L$6,DataEx!$7:$7,0))</f>
        <v>9760165.0700000003</v>
      </c>
      <c r="M12" s="188">
        <f>+INDEX(DataEx!$1:$1048576,MATCH('2016'!$A12,DataEx!$D:$D,0),MATCH('2016'!M$6,DataEx!$7:$7,0))</f>
        <v>12597996.66</v>
      </c>
      <c r="N12" s="188">
        <f>+INDEX(DataEx!$1:$1048576,MATCH('2016'!$A12,DataEx!$D:$D,0),MATCH('2016'!N$6,DataEx!$7:$7,0))</f>
        <v>11738543.99</v>
      </c>
      <c r="O12" s="188">
        <f>+INDEX(DataEx!$1:$1048576,MATCH('2016'!$A12,DataEx!$D:$D,0),MATCH('2016'!O$6,DataEx!$7:$7,0))</f>
        <v>12658379.98</v>
      </c>
      <c r="P12" s="188">
        <f>+INDEX(DataEx!$1:$1048576,MATCH('2016'!$A12,DataEx!$D:$D,0),MATCH('2016'!P$6,DataEx!$7:$7,0))</f>
        <v>10220885.41</v>
      </c>
      <c r="Q12" s="188">
        <f>+INDEX(DataEx!$1:$1048576,MATCH('2016'!$A12,DataEx!$D:$D,0),MATCH('2016'!Q$6,DataEx!$7:$7,0))</f>
        <v>8748146.6300000008</v>
      </c>
      <c r="R12" s="188">
        <f>+INDEX(DataEx!$1:$1048576,MATCH('2016'!$A12,DataEx!$D:$D,0),MATCH('2016'!R$6,DataEx!$7:$7,0))</f>
        <v>18197782.010000002</v>
      </c>
      <c r="S12" s="269">
        <f t="shared" si="3"/>
        <v>123131602.47</v>
      </c>
      <c r="T12" s="270">
        <f t="shared" si="4"/>
        <v>3.1139447288958576E-2</v>
      </c>
    </row>
    <row r="13" spans="1:20">
      <c r="A13" s="175">
        <v>7112</v>
      </c>
      <c r="B13" s="454" t="str">
        <f>+VLOOKUP($A13,Master!$D$27:$G$225,4,FALSE)</f>
        <v>Corporate Income Tax</v>
      </c>
      <c r="C13" s="455"/>
      <c r="D13" s="455"/>
      <c r="E13" s="455"/>
      <c r="F13" s="455"/>
      <c r="G13" s="188">
        <f>+INDEX(DataEx!$1:$1048576,MATCH('2016'!$A13,DataEx!$D:$D,0),MATCH('2016'!G$6,DataEx!$7:$7,0))</f>
        <v>308497.07</v>
      </c>
      <c r="H13" s="188">
        <f>+INDEX(DataEx!$1:$1048576,MATCH('2016'!$A13,DataEx!$D:$D,0),MATCH('2016'!H$6,DataEx!$7:$7,0))</f>
        <v>1230342</v>
      </c>
      <c r="I13" s="188">
        <f>+INDEX(DataEx!$1:$1048576,MATCH('2016'!$A13,DataEx!$D:$D,0),MATCH('2016'!I$6,DataEx!$7:$7,0))</f>
        <v>15051954.65</v>
      </c>
      <c r="J13" s="188">
        <f>+INDEX(DataEx!$1:$1048576,MATCH('2016'!$A13,DataEx!$D:$D,0),MATCH('2016'!J$6,DataEx!$7:$7,0))</f>
        <v>11458551.32</v>
      </c>
      <c r="K13" s="188">
        <f>+INDEX(DataEx!$1:$1048576,MATCH('2016'!$A13,DataEx!$D:$D,0),MATCH('2016'!K$6,DataEx!$7:$7,0))</f>
        <v>2599087.38</v>
      </c>
      <c r="L13" s="188">
        <f>+INDEX(DataEx!$1:$1048576,MATCH('2016'!$A13,DataEx!$D:$D,0),MATCH('2016'!L$6,DataEx!$7:$7,0))</f>
        <v>4450921.9400000004</v>
      </c>
      <c r="M13" s="188">
        <f>+INDEX(DataEx!$1:$1048576,MATCH('2016'!$A13,DataEx!$D:$D,0),MATCH('2016'!M$6,DataEx!$7:$7,0))</f>
        <v>2550814.71</v>
      </c>
      <c r="N13" s="188">
        <f>+INDEX(DataEx!$1:$1048576,MATCH('2016'!$A13,DataEx!$D:$D,0),MATCH('2016'!N$6,DataEx!$7:$7,0))</f>
        <v>2816513.59</v>
      </c>
      <c r="O13" s="188">
        <f>+INDEX(DataEx!$1:$1048576,MATCH('2016'!$A13,DataEx!$D:$D,0),MATCH('2016'!O$6,DataEx!$7:$7,0))</f>
        <v>1745433.32</v>
      </c>
      <c r="P13" s="188">
        <f>+INDEX(DataEx!$1:$1048576,MATCH('2016'!$A13,DataEx!$D:$D,0),MATCH('2016'!P$6,DataEx!$7:$7,0))</f>
        <v>1556300.93</v>
      </c>
      <c r="Q13" s="188">
        <f>+INDEX(DataEx!$1:$1048576,MATCH('2016'!$A13,DataEx!$D:$D,0),MATCH('2016'!Q$6,DataEx!$7:$7,0))</f>
        <v>521816.19</v>
      </c>
      <c r="R13" s="188">
        <f>+INDEX(DataEx!$1:$1048576,MATCH('2016'!$A13,DataEx!$D:$D,0),MATCH('2016'!R$6,DataEx!$7:$7,0))</f>
        <v>964356.93</v>
      </c>
      <c r="S13" s="269">
        <f t="shared" si="3"/>
        <v>45254590.029999994</v>
      </c>
      <c r="T13" s="270">
        <f t="shared" si="4"/>
        <v>1.1444689198826562E-2</v>
      </c>
    </row>
    <row r="14" spans="1:20">
      <c r="A14" s="175">
        <v>7113</v>
      </c>
      <c r="B14" s="454" t="str">
        <f>+VLOOKUP($A14,Master!$D$27:$G$225,4,FALSE)</f>
        <v xml:space="preserve">Taxes on Sales of Property </v>
      </c>
      <c r="C14" s="455"/>
      <c r="D14" s="455"/>
      <c r="E14" s="455"/>
      <c r="F14" s="455"/>
      <c r="G14" s="188">
        <f>+INDEX(DataEx!$1:$1048576,MATCH('2016'!$A14,DataEx!$D:$D,0),MATCH('2016'!G$6,DataEx!$7:$7,0))</f>
        <v>84789.68</v>
      </c>
      <c r="H14" s="188">
        <f>+INDEX(DataEx!$1:$1048576,MATCH('2016'!$A14,DataEx!$D:$D,0),MATCH('2016'!H$6,DataEx!$7:$7,0))</f>
        <v>116811.6</v>
      </c>
      <c r="I14" s="188">
        <f>+INDEX(DataEx!$1:$1048576,MATCH('2016'!$A14,DataEx!$D:$D,0),MATCH('2016'!I$6,DataEx!$7:$7,0))</f>
        <v>93474.83</v>
      </c>
      <c r="J14" s="188">
        <f>+INDEX(DataEx!$1:$1048576,MATCH('2016'!$A14,DataEx!$D:$D,0),MATCH('2016'!J$6,DataEx!$7:$7,0))</f>
        <v>89942.54</v>
      </c>
      <c r="K14" s="188">
        <f>+INDEX(DataEx!$1:$1048576,MATCH('2016'!$A14,DataEx!$D:$D,0),MATCH('2016'!K$6,DataEx!$7:$7,0))</f>
        <v>95910.8</v>
      </c>
      <c r="L14" s="188">
        <f>+INDEX(DataEx!$1:$1048576,MATCH('2016'!$A14,DataEx!$D:$D,0),MATCH('2016'!L$6,DataEx!$7:$7,0))</f>
        <v>125863.94</v>
      </c>
      <c r="M14" s="188">
        <f>+INDEX(DataEx!$1:$1048576,MATCH('2016'!$A14,DataEx!$D:$D,0),MATCH('2016'!M$6,DataEx!$7:$7,0))</f>
        <v>87863.37</v>
      </c>
      <c r="N14" s="188">
        <f>+INDEX(DataEx!$1:$1048576,MATCH('2016'!$A14,DataEx!$D:$D,0),MATCH('2016'!N$6,DataEx!$7:$7,0))</f>
        <v>133027.82999999999</v>
      </c>
      <c r="O14" s="188">
        <f>+INDEX(DataEx!$1:$1048576,MATCH('2016'!$A14,DataEx!$D:$D,0),MATCH('2016'!O$6,DataEx!$7:$7,0))</f>
        <v>160261.85</v>
      </c>
      <c r="P14" s="188">
        <f>+INDEX(DataEx!$1:$1048576,MATCH('2016'!$A14,DataEx!$D:$D,0),MATCH('2016'!P$6,DataEx!$7:$7,0))</f>
        <v>102926.91</v>
      </c>
      <c r="Q14" s="188">
        <f>+INDEX(DataEx!$1:$1048576,MATCH('2016'!$A14,DataEx!$D:$D,0),MATCH('2016'!Q$6,DataEx!$7:$7,0))</f>
        <v>121571.98</v>
      </c>
      <c r="R14" s="188">
        <f>+INDEX(DataEx!$1:$1048576,MATCH('2016'!$A14,DataEx!$D:$D,0),MATCH('2016'!R$6,DataEx!$7:$7,0))</f>
        <v>117604.66</v>
      </c>
      <c r="S14" s="269">
        <f t="shared" si="3"/>
        <v>1330049.9899999998</v>
      </c>
      <c r="T14" s="270">
        <f t="shared" si="4"/>
        <v>3.3636386373982088E-4</v>
      </c>
    </row>
    <row r="15" spans="1:20">
      <c r="A15" s="175">
        <v>7114</v>
      </c>
      <c r="B15" s="454" t="str">
        <f>+VLOOKUP($A15,Master!$D$27:$G$225,4,FALSE)</f>
        <v>Value Added Tax</v>
      </c>
      <c r="C15" s="455"/>
      <c r="D15" s="455"/>
      <c r="E15" s="455"/>
      <c r="F15" s="455"/>
      <c r="G15" s="188">
        <f>+INDEX(DataEx!$1:$1048576,MATCH('2016'!$A15,DataEx!$D:$D,0),MATCH('2016'!G$6,DataEx!$7:$7,0))</f>
        <v>33402847.57</v>
      </c>
      <c r="H15" s="188">
        <f>+INDEX(DataEx!$1:$1048576,MATCH('2016'!$A15,DataEx!$D:$D,0),MATCH('2016'!H$6,DataEx!$7:$7,0))</f>
        <v>32832195.190000001</v>
      </c>
      <c r="I15" s="188">
        <f>+INDEX(DataEx!$1:$1048576,MATCH('2016'!$A15,DataEx!$D:$D,0),MATCH('2016'!I$6,DataEx!$7:$7,0))</f>
        <v>34901875.719999999</v>
      </c>
      <c r="J15" s="188">
        <f>+INDEX(DataEx!$1:$1048576,MATCH('2016'!$A15,DataEx!$D:$D,0),MATCH('2016'!J$6,DataEx!$7:$7,0))</f>
        <v>36772461.840000004</v>
      </c>
      <c r="K15" s="188">
        <f>+INDEX(DataEx!$1:$1048576,MATCH('2016'!$A15,DataEx!$D:$D,0),MATCH('2016'!K$6,DataEx!$7:$7,0))</f>
        <v>39500513.950000003</v>
      </c>
      <c r="L15" s="188">
        <f>+INDEX(DataEx!$1:$1048576,MATCH('2016'!$A15,DataEx!$D:$D,0),MATCH('2016'!L$6,DataEx!$7:$7,0))</f>
        <v>44189336.990000002</v>
      </c>
      <c r="M15" s="188">
        <f>+INDEX(DataEx!$1:$1048576,MATCH('2016'!$A15,DataEx!$D:$D,0),MATCH('2016'!M$6,DataEx!$7:$7,0))</f>
        <v>48332253.479999997</v>
      </c>
      <c r="N15" s="188">
        <f>+INDEX(DataEx!$1:$1048576,MATCH('2016'!$A15,DataEx!$D:$D,0),MATCH('2016'!N$6,DataEx!$7:$7,0))</f>
        <v>55987960.810000002</v>
      </c>
      <c r="O15" s="188">
        <f>+INDEX(DataEx!$1:$1048576,MATCH('2016'!$A15,DataEx!$D:$D,0),MATCH('2016'!O$6,DataEx!$7:$7,0))</f>
        <v>46312840.030000001</v>
      </c>
      <c r="P15" s="188">
        <f>+INDEX(DataEx!$1:$1048576,MATCH('2016'!$A15,DataEx!$D:$D,0),MATCH('2016'!P$6,DataEx!$7:$7,0))</f>
        <v>44771417.82</v>
      </c>
      <c r="Q15" s="188">
        <f>+INDEX(DataEx!$1:$1048576,MATCH('2016'!$A15,DataEx!$D:$D,0),MATCH('2016'!Q$6,DataEx!$7:$7,0))</f>
        <v>40192729.450000003</v>
      </c>
      <c r="R15" s="188">
        <f>+INDEX(DataEx!$1:$1048576,MATCH('2016'!$A15,DataEx!$D:$D,0),MATCH('2016'!R$6,DataEx!$7:$7,0))</f>
        <v>43460100.479999997</v>
      </c>
      <c r="S15" s="269">
        <f t="shared" si="3"/>
        <v>500656533.33000004</v>
      </c>
      <c r="T15" s="270">
        <f t="shared" si="4"/>
        <v>0.12661386205300695</v>
      </c>
    </row>
    <row r="16" spans="1:20">
      <c r="A16" s="175">
        <v>7115</v>
      </c>
      <c r="B16" s="454" t="str">
        <f>+VLOOKUP($A16,Master!$D$27:$G$225,4,FALSE)</f>
        <v>Excises</v>
      </c>
      <c r="C16" s="455"/>
      <c r="D16" s="455"/>
      <c r="E16" s="455"/>
      <c r="F16" s="455"/>
      <c r="G16" s="188">
        <f>+INDEX(DataEx!$1:$1048576,MATCH('2016'!$A16,DataEx!$D:$D,0),MATCH('2016'!G$6,DataEx!$7:$7,0))</f>
        <v>11189049.66</v>
      </c>
      <c r="H16" s="188">
        <f>+INDEX(DataEx!$1:$1048576,MATCH('2016'!$A16,DataEx!$D:$D,0),MATCH('2016'!H$6,DataEx!$7:$7,0))</f>
        <v>10518357.289999999</v>
      </c>
      <c r="I16" s="188">
        <f>+INDEX(DataEx!$1:$1048576,MATCH('2016'!$A16,DataEx!$D:$D,0),MATCH('2016'!I$6,DataEx!$7:$7,0))</f>
        <v>12038089.529999999</v>
      </c>
      <c r="J16" s="188">
        <f>+INDEX(DataEx!$1:$1048576,MATCH('2016'!$A16,DataEx!$D:$D,0),MATCH('2016'!J$6,DataEx!$7:$7,0))</f>
        <v>12679799.32</v>
      </c>
      <c r="K16" s="188">
        <f>+INDEX(DataEx!$1:$1048576,MATCH('2016'!$A16,DataEx!$D:$D,0),MATCH('2016'!K$6,DataEx!$7:$7,0))</f>
        <v>14146687.77</v>
      </c>
      <c r="L16" s="188">
        <f>+INDEX(DataEx!$1:$1048576,MATCH('2016'!$A16,DataEx!$D:$D,0),MATCH('2016'!L$6,DataEx!$7:$7,0))</f>
        <v>16150649.140000001</v>
      </c>
      <c r="M16" s="188">
        <f>+INDEX(DataEx!$1:$1048576,MATCH('2016'!$A16,DataEx!$D:$D,0),MATCH('2016'!M$6,DataEx!$7:$7,0))</f>
        <v>17832974.68</v>
      </c>
      <c r="N16" s="188">
        <f>+INDEX(DataEx!$1:$1048576,MATCH('2016'!$A16,DataEx!$D:$D,0),MATCH('2016'!N$6,DataEx!$7:$7,0))</f>
        <v>21188493.210000001</v>
      </c>
      <c r="O16" s="188">
        <f>+INDEX(DataEx!$1:$1048576,MATCH('2016'!$A16,DataEx!$D:$D,0),MATCH('2016'!O$6,DataEx!$7:$7,0))</f>
        <v>20370273.57</v>
      </c>
      <c r="P16" s="188">
        <f>+INDEX(DataEx!$1:$1048576,MATCH('2016'!$A16,DataEx!$D:$D,0),MATCH('2016'!P$6,DataEx!$7:$7,0))</f>
        <v>16959705.550000001</v>
      </c>
      <c r="Q16" s="188">
        <f>+INDEX(DataEx!$1:$1048576,MATCH('2016'!$A16,DataEx!$D:$D,0),MATCH('2016'!Q$6,DataEx!$7:$7,0))</f>
        <v>14552987.24</v>
      </c>
      <c r="R16" s="188">
        <f>+INDEX(DataEx!$1:$1048576,MATCH('2016'!$A16,DataEx!$D:$D,0),MATCH('2016'!R$6,DataEx!$7:$7,0))</f>
        <v>15043855.42</v>
      </c>
      <c r="S16" s="269">
        <f t="shared" si="3"/>
        <v>182670922.38</v>
      </c>
      <c r="T16" s="270">
        <f t="shared" si="4"/>
        <v>4.619668261089474E-2</v>
      </c>
    </row>
    <row r="17" spans="1:25">
      <c r="A17" s="175">
        <v>7116</v>
      </c>
      <c r="B17" s="454" t="str">
        <f>+VLOOKUP($A17,Master!$D$27:$G$225,4,FALSE)</f>
        <v>Tax on International Trade and Transactions</v>
      </c>
      <c r="C17" s="455"/>
      <c r="D17" s="455"/>
      <c r="E17" s="455"/>
      <c r="F17" s="455"/>
      <c r="G17" s="188">
        <f>+INDEX(DataEx!$1:$1048576,MATCH('2016'!$A17,DataEx!$D:$D,0),MATCH('2016'!G$6,DataEx!$7:$7,0))</f>
        <v>1014140.86</v>
      </c>
      <c r="H17" s="188">
        <f>+INDEX(DataEx!$1:$1048576,MATCH('2016'!$A17,DataEx!$D:$D,0),MATCH('2016'!H$6,DataEx!$7:$7,0))</f>
        <v>1540490.17</v>
      </c>
      <c r="I17" s="188">
        <f>+INDEX(DataEx!$1:$1048576,MATCH('2016'!$A17,DataEx!$D:$D,0),MATCH('2016'!I$6,DataEx!$7:$7,0))</f>
        <v>1983786.94</v>
      </c>
      <c r="J17" s="188">
        <f>+INDEX(DataEx!$1:$1048576,MATCH('2016'!$A17,DataEx!$D:$D,0),MATCH('2016'!J$6,DataEx!$7:$7,0))</f>
        <v>2062637.22</v>
      </c>
      <c r="K17" s="188">
        <f>+INDEX(DataEx!$1:$1048576,MATCH('2016'!$A17,DataEx!$D:$D,0),MATCH('2016'!K$6,DataEx!$7:$7,0))</f>
        <v>2073939.87</v>
      </c>
      <c r="L17" s="188">
        <f>+INDEX(DataEx!$1:$1048576,MATCH('2016'!$A17,DataEx!$D:$D,0),MATCH('2016'!L$6,DataEx!$7:$7,0))</f>
        <v>2201013.2200000002</v>
      </c>
      <c r="M17" s="188">
        <f>+INDEX(DataEx!$1:$1048576,MATCH('2016'!$A17,DataEx!$D:$D,0),MATCH('2016'!M$6,DataEx!$7:$7,0))</f>
        <v>2455559.5</v>
      </c>
      <c r="N17" s="188">
        <f>+INDEX(DataEx!$1:$1048576,MATCH('2016'!$A17,DataEx!$D:$D,0),MATCH('2016'!N$6,DataEx!$7:$7,0))</f>
        <v>2776408.9</v>
      </c>
      <c r="O17" s="188">
        <f>+INDEX(DataEx!$1:$1048576,MATCH('2016'!$A17,DataEx!$D:$D,0),MATCH('2016'!O$6,DataEx!$7:$7,0))</f>
        <v>2378559.9</v>
      </c>
      <c r="P17" s="188">
        <f>+INDEX(DataEx!$1:$1048576,MATCH('2016'!$A17,DataEx!$D:$D,0),MATCH('2016'!P$6,DataEx!$7:$7,0))</f>
        <v>2041655.91</v>
      </c>
      <c r="Q17" s="188">
        <f>+INDEX(DataEx!$1:$1048576,MATCH('2016'!$A17,DataEx!$D:$D,0),MATCH('2016'!Q$6,DataEx!$7:$7,0))</f>
        <v>1779286.64</v>
      </c>
      <c r="R17" s="188">
        <f>+INDEX(DataEx!$1:$1048576,MATCH('2016'!$A17,DataEx!$D:$D,0),MATCH('2016'!R$6,DataEx!$7:$7,0))</f>
        <v>1976163.59</v>
      </c>
      <c r="S17" s="269">
        <f t="shared" si="3"/>
        <v>24283642.719999999</v>
      </c>
      <c r="T17" s="270">
        <f t="shared" si="4"/>
        <v>6.1412277375954682E-3</v>
      </c>
    </row>
    <row r="18" spans="1:25">
      <c r="A18" s="175">
        <v>7118</v>
      </c>
      <c r="B18" s="454" t="str">
        <f>+VLOOKUP($A18,Master!$D$27:$G$225,4,FALSE)</f>
        <v>Other Republic Taxes</v>
      </c>
      <c r="C18" s="455"/>
      <c r="D18" s="455"/>
      <c r="E18" s="455"/>
      <c r="F18" s="455"/>
      <c r="G18" s="188">
        <f>+INDEX(DataEx!$1:$1048576,MATCH('2016'!$A18,DataEx!$D:$D,0),MATCH('2016'!G$6,DataEx!$7:$7,0))</f>
        <v>495325.63</v>
      </c>
      <c r="H18" s="188">
        <f>+INDEX(DataEx!$1:$1048576,MATCH('2016'!$A18,DataEx!$D:$D,0),MATCH('2016'!H$6,DataEx!$7:$7,0))</f>
        <v>526465.79</v>
      </c>
      <c r="I18" s="188">
        <f>+INDEX(DataEx!$1:$1048576,MATCH('2016'!$A18,DataEx!$D:$D,0),MATCH('2016'!I$6,DataEx!$7:$7,0))</f>
        <v>821264.36</v>
      </c>
      <c r="J18" s="188">
        <f>+INDEX(DataEx!$1:$1048576,MATCH('2016'!$A18,DataEx!$D:$D,0),MATCH('2016'!J$6,DataEx!$7:$7,0))</f>
        <v>877433.16</v>
      </c>
      <c r="K18" s="188">
        <f>+INDEX(DataEx!$1:$1048576,MATCH('2016'!$A18,DataEx!$D:$D,0),MATCH('2016'!K$6,DataEx!$7:$7,0))</f>
        <v>817218.52</v>
      </c>
      <c r="L18" s="188">
        <f>+INDEX(DataEx!$1:$1048576,MATCH('2016'!$A18,DataEx!$D:$D,0),MATCH('2016'!L$6,DataEx!$7:$7,0))</f>
        <v>847400.54</v>
      </c>
      <c r="M18" s="188">
        <f>+INDEX(DataEx!$1:$1048576,MATCH('2016'!$A18,DataEx!$D:$D,0),MATCH('2016'!M$6,DataEx!$7:$7,0))</f>
        <v>803287.62</v>
      </c>
      <c r="N18" s="188">
        <f>+INDEX(DataEx!$1:$1048576,MATCH('2016'!$A18,DataEx!$D:$D,0),MATCH('2016'!N$6,DataEx!$7:$7,0))</f>
        <v>969255.59</v>
      </c>
      <c r="O18" s="188">
        <f>+INDEX(DataEx!$1:$1048576,MATCH('2016'!$A18,DataEx!$D:$D,0),MATCH('2016'!O$6,DataEx!$7:$7,0))</f>
        <v>810579.96</v>
      </c>
      <c r="P18" s="188">
        <f>+INDEX(DataEx!$1:$1048576,MATCH('2016'!$A18,DataEx!$D:$D,0),MATCH('2016'!P$6,DataEx!$7:$7,0))</f>
        <v>765402.12</v>
      </c>
      <c r="Q18" s="188">
        <f>+INDEX(DataEx!$1:$1048576,MATCH('2016'!$A18,DataEx!$D:$D,0),MATCH('2016'!Q$6,DataEx!$7:$7,0))</f>
        <v>664121.96</v>
      </c>
      <c r="R18" s="188">
        <f>+INDEX(DataEx!$1:$1048576,MATCH('2016'!$A18,DataEx!$D:$D,0),MATCH('2016'!R$6,DataEx!$7:$7,0))</f>
        <v>801639.56</v>
      </c>
      <c r="S18" s="269">
        <f t="shared" si="3"/>
        <v>9199394.8100000005</v>
      </c>
      <c r="T18" s="270">
        <f t="shared" si="4"/>
        <v>2.3264869784027113E-3</v>
      </c>
    </row>
    <row r="19" spans="1:25">
      <c r="A19" s="175">
        <v>712</v>
      </c>
      <c r="B19" s="458" t="str">
        <f>+VLOOKUP($A19,Master!$D$27:$G$225,4,FALSE)</f>
        <v>Contributions</v>
      </c>
      <c r="C19" s="459"/>
      <c r="D19" s="459"/>
      <c r="E19" s="459"/>
      <c r="F19" s="459"/>
      <c r="G19" s="194">
        <f>+INDEX(DataEx!$1:$1048576,MATCH('2016'!$A19,DataEx!$D:$D,0),MATCH('2016'!G$6,DataEx!$7:$7,0))</f>
        <v>13982919.93</v>
      </c>
      <c r="H19" s="194">
        <f>+INDEX(DataEx!$1:$1048576,MATCH('2016'!$A19,DataEx!$D:$D,0),MATCH('2016'!H$6,DataEx!$7:$7,0))</f>
        <v>36106208.009999998</v>
      </c>
      <c r="I19" s="194">
        <f>+INDEX(DataEx!$1:$1048576,MATCH('2016'!$A19,DataEx!$D:$D,0),MATCH('2016'!I$6,DataEx!$7:$7,0))</f>
        <v>40051000.780000001</v>
      </c>
      <c r="J19" s="194">
        <f>+INDEX(DataEx!$1:$1048576,MATCH('2016'!$A19,DataEx!$D:$D,0),MATCH('2016'!J$6,DataEx!$7:$7,0))</f>
        <v>34479540.670000002</v>
      </c>
      <c r="K19" s="194">
        <f>+INDEX(DataEx!$1:$1048576,MATCH('2016'!$A19,DataEx!$D:$D,0),MATCH('2016'!K$6,DataEx!$7:$7,0))</f>
        <v>35404319.93</v>
      </c>
      <c r="L19" s="194">
        <f>+INDEX(DataEx!$1:$1048576,MATCH('2016'!$A19,DataEx!$D:$D,0),MATCH('2016'!L$6,DataEx!$7:$7,0))</f>
        <v>38326161.630000003</v>
      </c>
      <c r="M19" s="194">
        <f>+INDEX(DataEx!$1:$1048576,MATCH('2016'!$A19,DataEx!$D:$D,0),MATCH('2016'!M$6,DataEx!$7:$7,0))</f>
        <v>34478165.640000001</v>
      </c>
      <c r="N19" s="194">
        <f>+INDEX(DataEx!$1:$1048576,MATCH('2016'!$A19,DataEx!$D:$D,0),MATCH('2016'!N$6,DataEx!$7:$7,0))</f>
        <v>37521101.960000001</v>
      </c>
      <c r="O19" s="194">
        <f>+INDEX(DataEx!$1:$1048576,MATCH('2016'!$A19,DataEx!$D:$D,0),MATCH('2016'!O$6,DataEx!$7:$7,0))</f>
        <v>41215546.949999996</v>
      </c>
      <c r="P19" s="194">
        <f>+INDEX(DataEx!$1:$1048576,MATCH('2016'!$A19,DataEx!$D:$D,0),MATCH('2016'!P$6,DataEx!$7:$7,0))</f>
        <v>36918801.259999998</v>
      </c>
      <c r="Q19" s="194">
        <f>+INDEX(DataEx!$1:$1048576,MATCH('2016'!$A19,DataEx!$D:$D,0),MATCH('2016'!Q$6,DataEx!$7:$7,0))</f>
        <v>38950936.620000005</v>
      </c>
      <c r="R19" s="194">
        <f>+INDEX(DataEx!$1:$1048576,MATCH('2016'!$A19,DataEx!$D:$D,0),MATCH('2016'!R$6,DataEx!$7:$7,0))</f>
        <v>75450500.909999996</v>
      </c>
      <c r="S19" s="272">
        <f t="shared" si="3"/>
        <v>462885204.28999996</v>
      </c>
      <c r="T19" s="273">
        <f t="shared" si="4"/>
        <v>0.11706165704567295</v>
      </c>
    </row>
    <row r="20" spans="1:25">
      <c r="A20" s="175">
        <v>7121</v>
      </c>
      <c r="B20" s="454" t="str">
        <f>+VLOOKUP($A20,Master!$D$27:$G$225,4,FALSE)</f>
        <v>Contributions for Pension and Disability Insurance</v>
      </c>
      <c r="C20" s="455"/>
      <c r="D20" s="455"/>
      <c r="E20" s="455"/>
      <c r="F20" s="455"/>
      <c r="G20" s="188">
        <f>+INDEX(DataEx!$1:$1048576,MATCH('2016'!$A20,DataEx!$D:$D,0),MATCH('2016'!G$6,DataEx!$7:$7,0))</f>
        <v>8441766.75</v>
      </c>
      <c r="H20" s="188">
        <f>+INDEX(DataEx!$1:$1048576,MATCH('2016'!$A20,DataEx!$D:$D,0),MATCH('2016'!H$6,DataEx!$7:$7,0))</f>
        <v>21544837.75</v>
      </c>
      <c r="I20" s="188">
        <f>+INDEX(DataEx!$1:$1048576,MATCH('2016'!$A20,DataEx!$D:$D,0),MATCH('2016'!I$6,DataEx!$7:$7,0))</f>
        <v>24016994.960000001</v>
      </c>
      <c r="J20" s="188">
        <f>+INDEX(DataEx!$1:$1048576,MATCH('2016'!$A20,DataEx!$D:$D,0),MATCH('2016'!J$6,DataEx!$7:$7,0))</f>
        <v>20790455.370000001</v>
      </c>
      <c r="K20" s="188">
        <f>+INDEX(DataEx!$1:$1048576,MATCH('2016'!$A20,DataEx!$D:$D,0),MATCH('2016'!K$6,DataEx!$7:$7,0))</f>
        <v>21319783.719999999</v>
      </c>
      <c r="L20" s="188">
        <f>+INDEX(DataEx!$1:$1048576,MATCH('2016'!$A20,DataEx!$D:$D,0),MATCH('2016'!L$6,DataEx!$7:$7,0))</f>
        <v>22969090.460000001</v>
      </c>
      <c r="M20" s="188">
        <f>+INDEX(DataEx!$1:$1048576,MATCH('2016'!$A20,DataEx!$D:$D,0),MATCH('2016'!M$6,DataEx!$7:$7,0))</f>
        <v>19655578.5</v>
      </c>
      <c r="N20" s="188">
        <f>+INDEX(DataEx!$1:$1048576,MATCH('2016'!$A20,DataEx!$D:$D,0),MATCH('2016'!N$6,DataEx!$7:$7,0))</f>
        <v>21952510.280000001</v>
      </c>
      <c r="O20" s="188">
        <f>+INDEX(DataEx!$1:$1048576,MATCH('2016'!$A20,DataEx!$D:$D,0),MATCH('2016'!O$6,DataEx!$7:$7,0))</f>
        <v>23706362.129999999</v>
      </c>
      <c r="P20" s="188">
        <f>+INDEX(DataEx!$1:$1048576,MATCH('2016'!$A20,DataEx!$D:$D,0),MATCH('2016'!P$6,DataEx!$7:$7,0))</f>
        <v>21436627.02</v>
      </c>
      <c r="Q20" s="188">
        <f>+INDEX(DataEx!$1:$1048576,MATCH('2016'!$A20,DataEx!$D:$D,0),MATCH('2016'!Q$6,DataEx!$7:$7,0))</f>
        <v>23973031.350000001</v>
      </c>
      <c r="R20" s="188">
        <f>+INDEX(DataEx!$1:$1048576,MATCH('2016'!$A20,DataEx!$D:$D,0),MATCH('2016'!R$6,DataEx!$7:$7,0))</f>
        <v>43746286.119999997</v>
      </c>
      <c r="S20" s="269">
        <f t="shared" si="3"/>
        <v>273553324.40999997</v>
      </c>
      <c r="T20" s="270">
        <f t="shared" si="4"/>
        <v>6.9180447223205696E-2</v>
      </c>
    </row>
    <row r="21" spans="1:25">
      <c r="A21" s="175">
        <v>7122</v>
      </c>
      <c r="B21" s="454" t="str">
        <f>+VLOOKUP($A21,Master!$D$27:$G$225,4,FALSE)</f>
        <v>Contributions for Health Insurance</v>
      </c>
      <c r="C21" s="455"/>
      <c r="D21" s="455"/>
      <c r="E21" s="455"/>
      <c r="F21" s="455"/>
      <c r="G21" s="188">
        <f>+INDEX(DataEx!$1:$1048576,MATCH('2016'!$A21,DataEx!$D:$D,0),MATCH('2016'!G$6,DataEx!$7:$7,0))</f>
        <v>4800329.5</v>
      </c>
      <c r="H21" s="188">
        <f>+INDEX(DataEx!$1:$1048576,MATCH('2016'!$A21,DataEx!$D:$D,0),MATCH('2016'!H$6,DataEx!$7:$7,0))</f>
        <v>12579165.039999999</v>
      </c>
      <c r="I21" s="188">
        <f>+INDEX(DataEx!$1:$1048576,MATCH('2016'!$A21,DataEx!$D:$D,0),MATCH('2016'!I$6,DataEx!$7:$7,0))</f>
        <v>13884832.560000001</v>
      </c>
      <c r="J21" s="188">
        <f>+INDEX(DataEx!$1:$1048576,MATCH('2016'!$A21,DataEx!$D:$D,0),MATCH('2016'!J$6,DataEx!$7:$7,0))</f>
        <v>11850165.390000001</v>
      </c>
      <c r="K21" s="188">
        <f>+INDEX(DataEx!$1:$1048576,MATCH('2016'!$A21,DataEx!$D:$D,0),MATCH('2016'!K$6,DataEx!$7:$7,0))</f>
        <v>12187579.609999999</v>
      </c>
      <c r="L21" s="188">
        <f>+INDEX(DataEx!$1:$1048576,MATCH('2016'!$A21,DataEx!$D:$D,0),MATCH('2016'!L$6,DataEx!$7:$7,0))</f>
        <v>13301393.529999999</v>
      </c>
      <c r="M21" s="188">
        <f>+INDEX(DataEx!$1:$1048576,MATCH('2016'!$A21,DataEx!$D:$D,0),MATCH('2016'!M$6,DataEx!$7:$7,0))</f>
        <v>12829742.73</v>
      </c>
      <c r="N21" s="188">
        <f>+INDEX(DataEx!$1:$1048576,MATCH('2016'!$A21,DataEx!$D:$D,0),MATCH('2016'!N$6,DataEx!$7:$7,0))</f>
        <v>13516680.289999999</v>
      </c>
      <c r="O21" s="188">
        <f>+INDEX(DataEx!$1:$1048576,MATCH('2016'!$A21,DataEx!$D:$D,0),MATCH('2016'!O$6,DataEx!$7:$7,0))</f>
        <v>15235646.779999999</v>
      </c>
      <c r="P21" s="188">
        <f>+INDEX(DataEx!$1:$1048576,MATCH('2016'!$A21,DataEx!$D:$D,0),MATCH('2016'!P$6,DataEx!$7:$7,0))</f>
        <v>13378931.09</v>
      </c>
      <c r="Q21" s="188">
        <f>+INDEX(DataEx!$1:$1048576,MATCH('2016'!$A21,DataEx!$D:$D,0),MATCH('2016'!Q$6,DataEx!$7:$7,0))</f>
        <v>13016303.880000001</v>
      </c>
      <c r="R21" s="188">
        <f>+INDEX(DataEx!$1:$1048576,MATCH('2016'!$A21,DataEx!$D:$D,0),MATCH('2016'!R$6,DataEx!$7:$7,0))</f>
        <v>27798596.5</v>
      </c>
      <c r="S21" s="269">
        <f t="shared" si="3"/>
        <v>164379366.90000001</v>
      </c>
      <c r="T21" s="270">
        <f t="shared" si="4"/>
        <v>4.1570827702190075E-2</v>
      </c>
    </row>
    <row r="22" spans="1:25">
      <c r="A22" s="175">
        <v>7123</v>
      </c>
      <c r="B22" s="454" t="str">
        <f>+VLOOKUP($A22,Master!$D$27:$G$225,4,FALSE)</f>
        <v>Contributions for  Unemployment Insurance</v>
      </c>
      <c r="C22" s="455"/>
      <c r="D22" s="455"/>
      <c r="E22" s="455"/>
      <c r="F22" s="455"/>
      <c r="G22" s="188">
        <f>+INDEX(DataEx!$1:$1048576,MATCH('2016'!$A22,DataEx!$D:$D,0),MATCH('2016'!G$6,DataEx!$7:$7,0))</f>
        <v>384995.73</v>
      </c>
      <c r="H22" s="188">
        <f>+INDEX(DataEx!$1:$1048576,MATCH('2016'!$A22,DataEx!$D:$D,0),MATCH('2016'!H$6,DataEx!$7:$7,0))</f>
        <v>1030024.78</v>
      </c>
      <c r="I22" s="188">
        <f>+INDEX(DataEx!$1:$1048576,MATCH('2016'!$A22,DataEx!$D:$D,0),MATCH('2016'!I$6,DataEx!$7:$7,0))</f>
        <v>1115430.03</v>
      </c>
      <c r="J22" s="188">
        <f>+INDEX(DataEx!$1:$1048576,MATCH('2016'!$A22,DataEx!$D:$D,0),MATCH('2016'!J$6,DataEx!$7:$7,0))</f>
        <v>954928.12</v>
      </c>
      <c r="K22" s="188">
        <f>+INDEX(DataEx!$1:$1048576,MATCH('2016'!$A22,DataEx!$D:$D,0),MATCH('2016'!K$6,DataEx!$7:$7,0))</f>
        <v>981014.58</v>
      </c>
      <c r="L22" s="188">
        <f>+INDEX(DataEx!$1:$1048576,MATCH('2016'!$A22,DataEx!$D:$D,0),MATCH('2016'!L$6,DataEx!$7:$7,0))</f>
        <v>1069704.96</v>
      </c>
      <c r="M22" s="188">
        <f>+INDEX(DataEx!$1:$1048576,MATCH('2016'!$A22,DataEx!$D:$D,0),MATCH('2016'!M$6,DataEx!$7:$7,0))</f>
        <v>1058680.3600000001</v>
      </c>
      <c r="N22" s="188">
        <f>+INDEX(DataEx!$1:$1048576,MATCH('2016'!$A22,DataEx!$D:$D,0),MATCH('2016'!N$6,DataEx!$7:$7,0))</f>
        <v>1052281.6200000001</v>
      </c>
      <c r="O22" s="188">
        <f>+INDEX(DataEx!$1:$1048576,MATCH('2016'!$A22,DataEx!$D:$D,0),MATCH('2016'!O$6,DataEx!$7:$7,0))</f>
        <v>1262370.55</v>
      </c>
      <c r="P22" s="188">
        <f>+INDEX(DataEx!$1:$1048576,MATCH('2016'!$A22,DataEx!$D:$D,0),MATCH('2016'!P$6,DataEx!$7:$7,0))</f>
        <v>981510.79</v>
      </c>
      <c r="Q22" s="188">
        <f>+INDEX(DataEx!$1:$1048576,MATCH('2016'!$A22,DataEx!$D:$D,0),MATCH('2016'!Q$6,DataEx!$7:$7,0))</f>
        <v>984483.18</v>
      </c>
      <c r="R22" s="188">
        <f>+INDEX(DataEx!$1:$1048576,MATCH('2016'!$A22,DataEx!$D:$D,0),MATCH('2016'!R$6,DataEx!$7:$7,0))</f>
        <v>2114486.02</v>
      </c>
      <c r="S22" s="269">
        <f t="shared" si="3"/>
        <v>12989910.719999999</v>
      </c>
      <c r="T22" s="270">
        <f t="shared" si="4"/>
        <v>3.2850919832077283E-3</v>
      </c>
    </row>
    <row r="23" spans="1:25">
      <c r="A23" s="175">
        <v>7124</v>
      </c>
      <c r="B23" s="454" t="str">
        <f>+VLOOKUP($A23,Master!$D$27:$G$225,4,FALSE)</f>
        <v>Other contributions</v>
      </c>
      <c r="C23" s="455"/>
      <c r="D23" s="455"/>
      <c r="E23" s="455"/>
      <c r="F23" s="455"/>
      <c r="G23" s="188">
        <f>+INDEX(DataEx!$1:$1048576,MATCH('2016'!$A23,DataEx!$D:$D,0),MATCH('2016'!G$6,DataEx!$7:$7,0))</f>
        <v>355827.95</v>
      </c>
      <c r="H23" s="188">
        <f>+INDEX(DataEx!$1:$1048576,MATCH('2016'!$A23,DataEx!$D:$D,0),MATCH('2016'!H$6,DataEx!$7:$7,0))</f>
        <v>952180.44</v>
      </c>
      <c r="I23" s="188">
        <f>+INDEX(DataEx!$1:$1048576,MATCH('2016'!$A23,DataEx!$D:$D,0),MATCH('2016'!I$6,DataEx!$7:$7,0))</f>
        <v>1033743.23</v>
      </c>
      <c r="J23" s="188">
        <f>+INDEX(DataEx!$1:$1048576,MATCH('2016'!$A23,DataEx!$D:$D,0),MATCH('2016'!J$6,DataEx!$7:$7,0))</f>
        <v>883991.79</v>
      </c>
      <c r="K23" s="188">
        <f>+INDEX(DataEx!$1:$1048576,MATCH('2016'!$A23,DataEx!$D:$D,0),MATCH('2016'!K$6,DataEx!$7:$7,0))</f>
        <v>915942.02</v>
      </c>
      <c r="L23" s="188">
        <f>+INDEX(DataEx!$1:$1048576,MATCH('2016'!$A23,DataEx!$D:$D,0),MATCH('2016'!L$6,DataEx!$7:$7,0))</f>
        <v>985972.68</v>
      </c>
      <c r="M23" s="188">
        <f>+INDEX(DataEx!$1:$1048576,MATCH('2016'!$A23,DataEx!$D:$D,0),MATCH('2016'!M$6,DataEx!$7:$7,0))</f>
        <v>934164.05</v>
      </c>
      <c r="N23" s="188">
        <f>+INDEX(DataEx!$1:$1048576,MATCH('2016'!$A23,DataEx!$D:$D,0),MATCH('2016'!N$6,DataEx!$7:$7,0))</f>
        <v>999629.77</v>
      </c>
      <c r="O23" s="188">
        <f>+INDEX(DataEx!$1:$1048576,MATCH('2016'!$A23,DataEx!$D:$D,0),MATCH('2016'!O$6,DataEx!$7:$7,0))</f>
        <v>1011167.49</v>
      </c>
      <c r="P23" s="188">
        <f>+INDEX(DataEx!$1:$1048576,MATCH('2016'!$A23,DataEx!$D:$D,0),MATCH('2016'!P$6,DataEx!$7:$7,0))</f>
        <v>1121732.3600000001</v>
      </c>
      <c r="Q23" s="188">
        <f>+INDEX(DataEx!$1:$1048576,MATCH('2016'!$A23,DataEx!$D:$D,0),MATCH('2016'!Q$6,DataEx!$7:$7,0))</f>
        <v>977118.21</v>
      </c>
      <c r="R23" s="188">
        <f>+INDEX(DataEx!$1:$1048576,MATCH('2016'!$A23,DataEx!$D:$D,0),MATCH('2016'!R$6,DataEx!$7:$7,0))</f>
        <v>1791132.27</v>
      </c>
      <c r="S23" s="269">
        <f t="shared" si="3"/>
        <v>11962602.259999998</v>
      </c>
      <c r="T23" s="270">
        <f t="shared" si="4"/>
        <v>3.0252901370694447E-3</v>
      </c>
      <c r="Y23" s="379"/>
    </row>
    <row r="24" spans="1:25">
      <c r="A24" s="175">
        <v>713</v>
      </c>
      <c r="B24" s="456" t="str">
        <f>+VLOOKUP($A24,Master!$D$27:$G$225,4,FALSE)</f>
        <v>Duties</v>
      </c>
      <c r="C24" s="457"/>
      <c r="D24" s="457"/>
      <c r="E24" s="457"/>
      <c r="F24" s="457"/>
      <c r="G24" s="200">
        <f>+INDEX(DataEx!$1:$1048576,MATCH('2016'!$A24,DataEx!$D:$D,0),MATCH('2016'!G$6,DataEx!$7:$7,0))</f>
        <v>567280.62</v>
      </c>
      <c r="H24" s="200">
        <f>+INDEX(DataEx!$1:$1048576,MATCH('2016'!$A24,DataEx!$D:$D,0),MATCH('2016'!H$6,DataEx!$7:$7,0))</f>
        <v>882122.42</v>
      </c>
      <c r="I24" s="200">
        <f>+INDEX(DataEx!$1:$1048576,MATCH('2016'!$A24,DataEx!$D:$D,0),MATCH('2016'!I$6,DataEx!$7:$7,0))</f>
        <v>1021044.04</v>
      </c>
      <c r="J24" s="200">
        <f>+INDEX(DataEx!$1:$1048576,MATCH('2016'!$A24,DataEx!$D:$D,0),MATCH('2016'!J$6,DataEx!$7:$7,0))</f>
        <v>944204.45</v>
      </c>
      <c r="K24" s="200">
        <f>+INDEX(DataEx!$1:$1048576,MATCH('2016'!$A24,DataEx!$D:$D,0),MATCH('2016'!K$6,DataEx!$7:$7,0))</f>
        <v>1105782.3500000001</v>
      </c>
      <c r="L24" s="200">
        <f>+INDEX(DataEx!$1:$1048576,MATCH('2016'!$A24,DataEx!$D:$D,0),MATCH('2016'!L$6,DataEx!$7:$7,0))</f>
        <v>1267830.2999999998</v>
      </c>
      <c r="M24" s="200">
        <f>+INDEX(DataEx!$1:$1048576,MATCH('2016'!$A24,DataEx!$D:$D,0),MATCH('2016'!M$6,DataEx!$7:$7,0))</f>
        <v>1271362.8700000001</v>
      </c>
      <c r="N24" s="200">
        <f>+INDEX(DataEx!$1:$1048576,MATCH('2016'!$A24,DataEx!$D:$D,0),MATCH('2016'!N$6,DataEx!$7:$7,0))</f>
        <v>1569273.21</v>
      </c>
      <c r="O24" s="200">
        <f>+INDEX(DataEx!$1:$1048576,MATCH('2016'!$A24,DataEx!$D:$D,0),MATCH('2016'!O$6,DataEx!$7:$7,0))</f>
        <v>1230361.76</v>
      </c>
      <c r="P24" s="200">
        <f>+INDEX(DataEx!$1:$1048576,MATCH('2016'!$A24,DataEx!$D:$D,0),MATCH('2016'!P$6,DataEx!$7:$7,0))</f>
        <v>1023354.38</v>
      </c>
      <c r="Q24" s="200">
        <f>+INDEX(DataEx!$1:$1048576,MATCH('2016'!$A24,DataEx!$D:$D,0),MATCH('2016'!Q$6,DataEx!$7:$7,0))</f>
        <v>998146.17000000016</v>
      </c>
      <c r="R24" s="274">
        <f>+INDEX(DataEx!$1:$1048576,MATCH('2016'!$A24,DataEx!$D:$D,0),MATCH('2016'!R$6,DataEx!$7:$7,0))</f>
        <v>1104794.31</v>
      </c>
      <c r="S24" s="272">
        <f t="shared" si="3"/>
        <v>12985556.880000003</v>
      </c>
      <c r="T24" s="273">
        <f t="shared" si="4"/>
        <v>3.2839909159880641E-3</v>
      </c>
      <c r="Y24" s="379"/>
    </row>
    <row r="25" spans="1:25">
      <c r="A25" s="175">
        <v>714</v>
      </c>
      <c r="B25" s="456" t="str">
        <f>+VLOOKUP($A25,Master!$D$27:$G$225,4,FALSE)</f>
        <v>Fees</v>
      </c>
      <c r="C25" s="457"/>
      <c r="D25" s="457"/>
      <c r="E25" s="457"/>
      <c r="F25" s="457"/>
      <c r="G25" s="200">
        <f>+INDEX(DataEx!$1:$1048576,MATCH('2016'!$A25,DataEx!$D:$D,0),MATCH('2016'!G$6,DataEx!$7:$7,0))</f>
        <v>1625009.97</v>
      </c>
      <c r="H25" s="200">
        <f>+INDEX(DataEx!$1:$1048576,MATCH('2016'!$A25,DataEx!$D:$D,0),MATCH('2016'!H$6,DataEx!$7:$7,0))</f>
        <v>1267094.5</v>
      </c>
      <c r="I25" s="200">
        <f>+INDEX(DataEx!$1:$1048576,MATCH('2016'!$A25,DataEx!$D:$D,0),MATCH('2016'!I$6,DataEx!$7:$7,0))</f>
        <v>1342211.4000000001</v>
      </c>
      <c r="J25" s="200">
        <f>+INDEX(DataEx!$1:$1048576,MATCH('2016'!$A25,DataEx!$D:$D,0),MATCH('2016'!J$6,DataEx!$7:$7,0))</f>
        <v>1888588.55</v>
      </c>
      <c r="K25" s="200">
        <f>+INDEX(DataEx!$1:$1048576,MATCH('2016'!$A25,DataEx!$D:$D,0),MATCH('2016'!K$6,DataEx!$7:$7,0))</f>
        <v>1395110.23</v>
      </c>
      <c r="L25" s="200">
        <f>+INDEX(DataEx!$1:$1048576,MATCH('2016'!$A25,DataEx!$D:$D,0),MATCH('2016'!L$6,DataEx!$7:$7,0))</f>
        <v>1812519.24</v>
      </c>
      <c r="M25" s="200">
        <f>+INDEX(DataEx!$1:$1048576,MATCH('2016'!$A25,DataEx!$D:$D,0),MATCH('2016'!M$6,DataEx!$7:$7,0))</f>
        <v>2714766.86</v>
      </c>
      <c r="N25" s="200">
        <f>+INDEX(DataEx!$1:$1048576,MATCH('2016'!$A25,DataEx!$D:$D,0),MATCH('2016'!N$6,DataEx!$7:$7,0))</f>
        <v>52525267.219999999</v>
      </c>
      <c r="O25" s="200">
        <f>+INDEX(DataEx!$1:$1048576,MATCH('2016'!$A25,DataEx!$D:$D,0),MATCH('2016'!O$6,DataEx!$7:$7,0))</f>
        <v>2386999.67</v>
      </c>
      <c r="P25" s="200">
        <f>+INDEX(DataEx!$1:$1048576,MATCH('2016'!$A25,DataEx!$D:$D,0),MATCH('2016'!P$6,DataEx!$7:$7,0))</f>
        <v>2766199.72</v>
      </c>
      <c r="Q25" s="200">
        <f>+INDEX(DataEx!$1:$1048576,MATCH('2016'!$A25,DataEx!$D:$D,0),MATCH('2016'!Q$6,DataEx!$7:$7,0))</f>
        <v>1672980.56</v>
      </c>
      <c r="R25" s="274">
        <f>+INDEX(DataEx!$1:$1048576,MATCH('2016'!$A25,DataEx!$D:$D,0),MATCH('2016'!R$6,DataEx!$7:$7,0))</f>
        <v>2546774.3800000004</v>
      </c>
      <c r="S25" s="272">
        <f t="shared" si="3"/>
        <v>73943522.299999997</v>
      </c>
      <c r="T25" s="273">
        <f t="shared" si="4"/>
        <v>1.8699995523746901E-2</v>
      </c>
      <c r="W25" s="366"/>
    </row>
    <row r="26" spans="1:25">
      <c r="A26" s="175">
        <v>715</v>
      </c>
      <c r="B26" s="456" t="str">
        <f>+VLOOKUP($A26,Master!$D$27:$G$225,4,FALSE)</f>
        <v>Other revenues</v>
      </c>
      <c r="C26" s="457"/>
      <c r="D26" s="457"/>
      <c r="E26" s="457"/>
      <c r="F26" s="457"/>
      <c r="G26" s="200">
        <f>+INDEX(DataEx!$1:$1048576,MATCH('2016'!$A26,DataEx!$D:$D,0),MATCH('2016'!G$6,DataEx!$7:$7,0))</f>
        <v>1022331.7</v>
      </c>
      <c r="H26" s="200">
        <f>+INDEX(DataEx!$1:$1048576,MATCH('2016'!$A26,DataEx!$D:$D,0),MATCH('2016'!H$6,DataEx!$7:$7,0))</f>
        <v>1556939.2599999998</v>
      </c>
      <c r="I26" s="200">
        <f>+INDEX(DataEx!$1:$1048576,MATCH('2016'!$A26,DataEx!$D:$D,0),MATCH('2016'!I$6,DataEx!$7:$7,0))</f>
        <v>3490800.54</v>
      </c>
      <c r="J26" s="200">
        <f>+INDEX(DataEx!$1:$1048576,MATCH('2016'!$A26,DataEx!$D:$D,0),MATCH('2016'!J$6,DataEx!$7:$7,0))</f>
        <v>3838235.56</v>
      </c>
      <c r="K26" s="200">
        <f>+INDEX(DataEx!$1:$1048576,MATCH('2016'!$A26,DataEx!$D:$D,0),MATCH('2016'!K$6,DataEx!$7:$7,0))</f>
        <v>2337906.08</v>
      </c>
      <c r="L26" s="200">
        <f>+INDEX(DataEx!$1:$1048576,MATCH('2016'!$A26,DataEx!$D:$D,0),MATCH('2016'!L$6,DataEx!$7:$7,0))</f>
        <v>3543764.3</v>
      </c>
      <c r="M26" s="200">
        <f>+INDEX(DataEx!$1:$1048576,MATCH('2016'!$A26,DataEx!$D:$D,0),MATCH('2016'!M$6,DataEx!$7:$7,0))</f>
        <v>2503788.2000000002</v>
      </c>
      <c r="N26" s="200">
        <f>+INDEX(DataEx!$1:$1048576,MATCH('2016'!$A26,DataEx!$D:$D,0),MATCH('2016'!N$6,DataEx!$7:$7,0))</f>
        <v>3032034.14</v>
      </c>
      <c r="O26" s="200">
        <f>+INDEX(DataEx!$1:$1048576,MATCH('2016'!$A26,DataEx!$D:$D,0),MATCH('2016'!O$6,DataEx!$7:$7,0))</f>
        <v>2100056.92</v>
      </c>
      <c r="P26" s="200">
        <f>+INDEX(DataEx!$1:$1048576,MATCH('2016'!$A26,DataEx!$D:$D,0),MATCH('2016'!P$6,DataEx!$7:$7,0))</f>
        <v>2033237.5899999999</v>
      </c>
      <c r="Q26" s="200">
        <f>+INDEX(DataEx!$1:$1048576,MATCH('2016'!$A26,DataEx!$D:$D,0),MATCH('2016'!Q$6,DataEx!$7:$7,0))</f>
        <v>1998936.33</v>
      </c>
      <c r="R26" s="274">
        <f>+INDEX(DataEx!$1:$1048576,MATCH('2016'!$A26,DataEx!$D:$D,0),MATCH('2016'!R$6,DataEx!$7:$7,0))</f>
        <v>6990127.1600000001</v>
      </c>
      <c r="S26" s="272">
        <f t="shared" si="3"/>
        <v>34448157.780000001</v>
      </c>
      <c r="T26" s="273">
        <f t="shared" si="4"/>
        <v>8.7117894340195245E-3</v>
      </c>
    </row>
    <row r="27" spans="1:25">
      <c r="A27" s="175">
        <v>73</v>
      </c>
      <c r="B27" s="456" t="str">
        <f>+VLOOKUP($A27,Master!$D$27:$G$225,4,FALSE)</f>
        <v>Receipts from Repayment of Loans and Funds Carried over from Previous Year</v>
      </c>
      <c r="C27" s="457"/>
      <c r="D27" s="457"/>
      <c r="E27" s="457"/>
      <c r="F27" s="457"/>
      <c r="G27" s="200">
        <f>+INDEX(DataEx!$1:$1048576,MATCH('2016'!$A27,DataEx!$D:$D,0),MATCH('2016'!G$6,DataEx!$7:$7,0))</f>
        <v>148151.23000000001</v>
      </c>
      <c r="H27" s="200">
        <f>+INDEX(DataEx!$1:$1048576,MATCH('2016'!$A27,DataEx!$D:$D,0),MATCH('2016'!H$6,DataEx!$7:$7,0))</f>
        <v>82290.95</v>
      </c>
      <c r="I27" s="200">
        <f>+INDEX(DataEx!$1:$1048576,MATCH('2016'!$A27,DataEx!$D:$D,0),MATCH('2016'!I$6,DataEx!$7:$7,0))</f>
        <v>119438.57</v>
      </c>
      <c r="J27" s="200">
        <f>+INDEX(DataEx!$1:$1048576,MATCH('2016'!$A27,DataEx!$D:$D,0),MATCH('2016'!J$6,DataEx!$7:$7,0))</f>
        <v>103043.66</v>
      </c>
      <c r="K27" s="200">
        <f>+INDEX(DataEx!$1:$1048576,MATCH('2016'!$A27,DataEx!$D:$D,0),MATCH('2016'!K$6,DataEx!$7:$7,0))</f>
        <v>921596.33</v>
      </c>
      <c r="L27" s="200">
        <f>+INDEX(DataEx!$1:$1048576,MATCH('2016'!$A27,DataEx!$D:$D,0),MATCH('2016'!L$6,DataEx!$7:$7,0))</f>
        <v>565850.1</v>
      </c>
      <c r="M27" s="200">
        <f>+INDEX(DataEx!$1:$1048576,MATCH('2016'!$A27,DataEx!$D:$D,0),MATCH('2016'!M$6,DataEx!$7:$7,0))</f>
        <v>84480.12</v>
      </c>
      <c r="N27" s="200">
        <f>+INDEX(DataEx!$1:$1048576,MATCH('2016'!$A27,DataEx!$D:$D,0),MATCH('2016'!N$6,DataEx!$7:$7,0))</f>
        <v>79378.06</v>
      </c>
      <c r="O27" s="200">
        <f>+INDEX(DataEx!$1:$1048576,MATCH('2016'!$A27,DataEx!$D:$D,0),MATCH('2016'!O$6,DataEx!$7:$7,0))</f>
        <v>134318.35</v>
      </c>
      <c r="P27" s="200">
        <f>+INDEX(DataEx!$1:$1048576,MATCH('2016'!$A27,DataEx!$D:$D,0),MATCH('2016'!P$6,DataEx!$7:$7,0))</f>
        <v>226256.22</v>
      </c>
      <c r="Q27" s="200">
        <f>+INDEX(DataEx!$1:$1048576,MATCH('2016'!$A27,DataEx!$D:$D,0),MATCH('2016'!Q$6,DataEx!$7:$7,0))</f>
        <v>783922.87</v>
      </c>
      <c r="R27" s="274">
        <f>+INDEX(DataEx!$1:$1048576,MATCH('2016'!$A27,DataEx!$D:$D,0),MATCH('2016'!R$6,DataEx!$7:$7,0))</f>
        <v>1413894.45</v>
      </c>
      <c r="S27" s="272">
        <f t="shared" si="3"/>
        <v>4662620.91</v>
      </c>
      <c r="T27" s="273">
        <f t="shared" si="4"/>
        <v>1.1791565702291235E-3</v>
      </c>
    </row>
    <row r="28" spans="1:25" ht="13.5" thickBot="1">
      <c r="A28" s="175">
        <v>74</v>
      </c>
      <c r="B28" s="460" t="str">
        <f>+VLOOKUP($A28,Master!$D$27:$G$225,4,FALSE)</f>
        <v>Grants and Transfers</v>
      </c>
      <c r="C28" s="461"/>
      <c r="D28" s="461"/>
      <c r="E28" s="461"/>
      <c r="F28" s="461"/>
      <c r="G28" s="200">
        <f>+INDEX(DataEx!$1:$1048576,MATCH('2016'!$A28,DataEx!$D:$D,0),MATCH('2016'!G$6,DataEx!$7:$7,0))</f>
        <v>180241.46</v>
      </c>
      <c r="H28" s="200">
        <f>+INDEX(DataEx!$1:$1048576,MATCH('2016'!$A28,DataEx!$D:$D,0),MATCH('2016'!H$6,DataEx!$7:$7,0))</f>
        <v>153797.54</v>
      </c>
      <c r="I28" s="200">
        <f>+INDEX(DataEx!$1:$1048576,MATCH('2016'!$A28,DataEx!$D:$D,0),MATCH('2016'!I$6,DataEx!$7:$7,0))</f>
        <v>730633.86</v>
      </c>
      <c r="J28" s="200">
        <f>+INDEX(DataEx!$1:$1048576,MATCH('2016'!$A28,DataEx!$D:$D,0),MATCH('2016'!J$6,DataEx!$7:$7,0))</f>
        <v>546087.31000000006</v>
      </c>
      <c r="K28" s="200">
        <f>+INDEX(DataEx!$1:$1048576,MATCH('2016'!$A28,DataEx!$D:$D,0),MATCH('2016'!K$6,DataEx!$7:$7,0))</f>
        <v>968262.62</v>
      </c>
      <c r="L28" s="200">
        <f>+INDEX(DataEx!$1:$1048576,MATCH('2016'!$A28,DataEx!$D:$D,0),MATCH('2016'!L$6,DataEx!$7:$7,0))</f>
        <v>1146053.18</v>
      </c>
      <c r="M28" s="200">
        <f>+INDEX(DataEx!$1:$1048576,MATCH('2016'!$A28,DataEx!$D:$D,0),MATCH('2016'!M$6,DataEx!$7:$7,0))</f>
        <v>496128.69</v>
      </c>
      <c r="N28" s="200">
        <f>+INDEX(DataEx!$1:$1048576,MATCH('2016'!$A28,DataEx!$D:$D,0),MATCH('2016'!N$6,DataEx!$7:$7,0))</f>
        <v>612721</v>
      </c>
      <c r="O28" s="200">
        <f>+INDEX(DataEx!$1:$1048576,MATCH('2016'!$A28,DataEx!$D:$D,0),MATCH('2016'!O$6,DataEx!$7:$7,0))</f>
        <v>1394917.14</v>
      </c>
      <c r="P28" s="200">
        <f>+INDEX(DataEx!$1:$1048576,MATCH('2016'!$A28,DataEx!$D:$D,0),MATCH('2016'!P$6,DataEx!$7:$7,0))</f>
        <v>1316452.33</v>
      </c>
      <c r="Q28" s="200">
        <f>+INDEX(DataEx!$1:$1048576,MATCH('2016'!$A28,DataEx!$D:$D,0),MATCH('2016'!Q$6,DataEx!$7:$7,0))</f>
        <v>1562846.95</v>
      </c>
      <c r="R28" s="274">
        <f>+INDEX(DataEx!$1:$1048576,MATCH('2016'!$A28,DataEx!$D:$D,0),MATCH('2016'!R$6,DataEx!$7:$7,0))</f>
        <v>2485021.3199999998</v>
      </c>
      <c r="S28" s="275">
        <f t="shared" si="3"/>
        <v>11593163.4</v>
      </c>
      <c r="T28" s="276">
        <f t="shared" si="4"/>
        <v>2.9318606544939561E-3</v>
      </c>
    </row>
    <row r="29" spans="1:25" ht="13.5" thickBot="1">
      <c r="A29" s="175">
        <v>4</v>
      </c>
      <c r="B29" s="462" t="str">
        <f>+VLOOKUP($A29,Master!$D$27:$G$225,4,FALSE)</f>
        <v>Total Expenditures</v>
      </c>
      <c r="C29" s="463"/>
      <c r="D29" s="463"/>
      <c r="E29" s="463"/>
      <c r="F29" s="463"/>
      <c r="G29" s="176">
        <f>+G31+G42+G48+SUM(G49:G53)</f>
        <v>87889731.280000016</v>
      </c>
      <c r="H29" s="176">
        <f t="shared" ref="H29:R29" si="5">+H31+H42+H48+SUM(H49:H53)</f>
        <v>113642911.53000002</v>
      </c>
      <c r="I29" s="176">
        <f t="shared" si="5"/>
        <v>156039523.27000001</v>
      </c>
      <c r="J29" s="176">
        <f t="shared" si="5"/>
        <v>130910297.05000001</v>
      </c>
      <c r="K29" s="176">
        <f t="shared" si="5"/>
        <v>138024146.52000001</v>
      </c>
      <c r="L29" s="176">
        <f t="shared" si="5"/>
        <v>117818986.45</v>
      </c>
      <c r="M29" s="176">
        <f t="shared" si="5"/>
        <v>128853447.72</v>
      </c>
      <c r="N29" s="176">
        <f t="shared" si="5"/>
        <v>116737559.28999999</v>
      </c>
      <c r="O29" s="176">
        <f t="shared" si="5"/>
        <v>123356518.95999999</v>
      </c>
      <c r="P29" s="176">
        <f t="shared" si="5"/>
        <v>117113041.49999999</v>
      </c>
      <c r="Q29" s="176">
        <f t="shared" si="5"/>
        <v>137352945.97000003</v>
      </c>
      <c r="R29" s="176">
        <f t="shared" si="5"/>
        <v>254256750.19</v>
      </c>
      <c r="S29" s="277">
        <f t="shared" si="3"/>
        <v>1621995859.7300003</v>
      </c>
      <c r="T29" s="278">
        <f t="shared" si="4"/>
        <v>0.41019570576349207</v>
      </c>
    </row>
    <row r="30" spans="1:25" ht="13.5" thickBot="1">
      <c r="A30" s="175">
        <v>41</v>
      </c>
      <c r="B30" s="464" t="str">
        <f>+VLOOKUP($A30,Master!$D$27:$G$225,4,FALSE)</f>
        <v>Current Expenditures</v>
      </c>
      <c r="C30" s="465"/>
      <c r="D30" s="465"/>
      <c r="E30" s="465"/>
      <c r="F30" s="465"/>
      <c r="G30" s="206">
        <f>+G29-G49</f>
        <v>87539272.850000009</v>
      </c>
      <c r="H30" s="206">
        <f t="shared" ref="H30:R30" si="6">+H29-H49</f>
        <v>113065422.24000001</v>
      </c>
      <c r="I30" s="206">
        <f t="shared" si="6"/>
        <v>154529546.05000001</v>
      </c>
      <c r="J30" s="206">
        <f t="shared" si="6"/>
        <v>127216081.34000002</v>
      </c>
      <c r="K30" s="206">
        <f t="shared" si="6"/>
        <v>133298998.08000001</v>
      </c>
      <c r="L30" s="206">
        <f t="shared" si="6"/>
        <v>115449927.84</v>
      </c>
      <c r="M30" s="206">
        <f t="shared" si="6"/>
        <v>123905862.45999999</v>
      </c>
      <c r="N30" s="206">
        <f t="shared" si="6"/>
        <v>112940543.45999999</v>
      </c>
      <c r="O30" s="206">
        <f t="shared" si="6"/>
        <v>120043493.73999999</v>
      </c>
      <c r="P30" s="206">
        <f t="shared" si="6"/>
        <v>113545557.30999999</v>
      </c>
      <c r="Q30" s="206">
        <f t="shared" si="6"/>
        <v>131181664.61000003</v>
      </c>
      <c r="R30" s="206">
        <f t="shared" si="6"/>
        <v>224460044.75</v>
      </c>
      <c r="S30" s="279">
        <f t="shared" si="3"/>
        <v>1557176414.7300003</v>
      </c>
      <c r="T30" s="280">
        <f t="shared" si="4"/>
        <v>0.3938031497471044</v>
      </c>
    </row>
    <row r="31" spans="1:25">
      <c r="A31" s="175">
        <v>40</v>
      </c>
      <c r="B31" s="466" t="str">
        <f>+VLOOKUP($A31,Master!$D$27:$G$225,4,FALSE)</f>
        <v>Current Budgetary Expenditures</v>
      </c>
      <c r="C31" s="467"/>
      <c r="D31" s="467"/>
      <c r="E31" s="467"/>
      <c r="F31" s="467"/>
      <c r="G31" s="212">
        <f>+SUM(G32:G41)</f>
        <v>40742761.680000007</v>
      </c>
      <c r="H31" s="212">
        <f t="shared" ref="H31:R31" si="7">+SUM(H32:H41)</f>
        <v>45767140.37000002</v>
      </c>
      <c r="I31" s="212">
        <f t="shared" si="7"/>
        <v>82683336.489999995</v>
      </c>
      <c r="J31" s="212">
        <f t="shared" si="7"/>
        <v>62414203.889999993</v>
      </c>
      <c r="K31" s="212">
        <f t="shared" si="7"/>
        <v>73449336.560000002</v>
      </c>
      <c r="L31" s="212">
        <f t="shared" si="7"/>
        <v>50629929.740000002</v>
      </c>
      <c r="M31" s="212">
        <f t="shared" si="7"/>
        <v>58966151.470000006</v>
      </c>
      <c r="N31" s="212">
        <f t="shared" si="7"/>
        <v>49755581.480000004</v>
      </c>
      <c r="O31" s="212">
        <f t="shared" si="7"/>
        <v>55872324.299999997</v>
      </c>
      <c r="P31" s="212">
        <f t="shared" si="7"/>
        <v>53429630.520000003</v>
      </c>
      <c r="Q31" s="212">
        <f t="shared" si="7"/>
        <v>61349549.610000007</v>
      </c>
      <c r="R31" s="281">
        <f t="shared" si="7"/>
        <v>104284847.25</v>
      </c>
      <c r="S31" s="267">
        <f t="shared" si="3"/>
        <v>739344793.36000013</v>
      </c>
      <c r="T31" s="268">
        <f t="shared" si="4"/>
        <v>0.18697708597440699</v>
      </c>
    </row>
    <row r="32" spans="1:25">
      <c r="A32" s="175">
        <v>411</v>
      </c>
      <c r="B32" s="454" t="str">
        <f>+VLOOKUP($A32,Master!$D$27:$G$225,4,FALSE)</f>
        <v>Gross Salaries and Contributions</v>
      </c>
      <c r="C32" s="455"/>
      <c r="D32" s="455"/>
      <c r="E32" s="455"/>
      <c r="F32" s="455"/>
      <c r="G32" s="188">
        <f>+INDEX(DataEx!$1:$1048576,MATCH('2016'!$A32,DataEx!$D:$D,0),MATCH('2016'!G$6,DataEx!$7:$7,0))</f>
        <v>31820224.66</v>
      </c>
      <c r="H32" s="188">
        <f>+INDEX(DataEx!$1:$1048576,MATCH('2016'!$A32,DataEx!$D:$D,0),MATCH('2016'!H$6,DataEx!$7:$7,0))</f>
        <v>30464008.450000003</v>
      </c>
      <c r="I32" s="188">
        <f>+INDEX(DataEx!$1:$1048576,MATCH('2016'!$A32,DataEx!$D:$D,0),MATCH('2016'!I$6,DataEx!$7:$7,0))</f>
        <v>35219650.600000001</v>
      </c>
      <c r="J32" s="188">
        <f>+INDEX(DataEx!$1:$1048576,MATCH('2016'!$A32,DataEx!$D:$D,0),MATCH('2016'!J$6,DataEx!$7:$7,0))</f>
        <v>31553560.68</v>
      </c>
      <c r="K32" s="188">
        <f>+INDEX(DataEx!$1:$1048576,MATCH('2016'!$A32,DataEx!$D:$D,0),MATCH('2016'!K$6,DataEx!$7:$7,0))</f>
        <v>38195596.229999997</v>
      </c>
      <c r="L32" s="188">
        <f>+INDEX(DataEx!$1:$1048576,MATCH('2016'!$A32,DataEx!$D:$D,0),MATCH('2016'!L$6,DataEx!$7:$7,0))</f>
        <v>31848022.640000001</v>
      </c>
      <c r="M32" s="188">
        <f>+INDEX(DataEx!$1:$1048576,MATCH('2016'!$A32,DataEx!$D:$D,0),MATCH('2016'!M$6,DataEx!$7:$7,0))</f>
        <v>38170479.030000001</v>
      </c>
      <c r="N32" s="188">
        <f>+INDEX(DataEx!$1:$1048576,MATCH('2016'!$A32,DataEx!$D:$D,0),MATCH('2016'!N$6,DataEx!$7:$7,0))</f>
        <v>34615240.759999998</v>
      </c>
      <c r="O32" s="188">
        <f>+INDEX(DataEx!$1:$1048576,MATCH('2016'!$A32,DataEx!$D:$D,0),MATCH('2016'!O$6,DataEx!$7:$7,0))</f>
        <v>35860750.060000002</v>
      </c>
      <c r="P32" s="188">
        <f>+INDEX(DataEx!$1:$1048576,MATCH('2016'!$A32,DataEx!$D:$D,0),MATCH('2016'!P$6,DataEx!$7:$7,0))</f>
        <v>36033379.700000003</v>
      </c>
      <c r="Q32" s="188">
        <f>+INDEX(DataEx!$1:$1048576,MATCH('2016'!$A32,DataEx!$D:$D,0),MATCH('2016'!Q$6,DataEx!$7:$7,0))</f>
        <v>38323683.899999999</v>
      </c>
      <c r="R32" s="188">
        <f>+INDEX(DataEx!$1:$1048576,MATCH('2016'!$A32,DataEx!$D:$D,0),MATCH('2016'!R$6,DataEx!$7:$7,0))</f>
        <v>40386170.310000002</v>
      </c>
      <c r="S32" s="269">
        <f t="shared" si="3"/>
        <v>422490767.01999998</v>
      </c>
      <c r="T32" s="270">
        <f t="shared" si="4"/>
        <v>0.10684607936371453</v>
      </c>
    </row>
    <row r="33" spans="1:22">
      <c r="A33" s="175">
        <v>412</v>
      </c>
      <c r="B33" s="454" t="str">
        <f>+VLOOKUP($A33,Master!$D$27:$G$225,4,FALSE)</f>
        <v>Other Personal Income</v>
      </c>
      <c r="C33" s="455"/>
      <c r="D33" s="455"/>
      <c r="E33" s="455"/>
      <c r="F33" s="455"/>
      <c r="G33" s="188">
        <f>+INDEX(DataEx!$1:$1048576,MATCH('2016'!$A33,DataEx!$D:$D,0),MATCH('2016'!G$6,DataEx!$7:$7,0))</f>
        <v>373398.5</v>
      </c>
      <c r="H33" s="188">
        <f>+INDEX(DataEx!$1:$1048576,MATCH('2016'!$A33,DataEx!$D:$D,0),MATCH('2016'!H$6,DataEx!$7:$7,0))</f>
        <v>912951.5</v>
      </c>
      <c r="I33" s="188">
        <f>+INDEX(DataEx!$1:$1048576,MATCH('2016'!$A33,DataEx!$D:$D,0),MATCH('2016'!I$6,DataEx!$7:$7,0))</f>
        <v>1664641.69</v>
      </c>
      <c r="J33" s="188">
        <f>+INDEX(DataEx!$1:$1048576,MATCH('2016'!$A33,DataEx!$D:$D,0),MATCH('2016'!J$6,DataEx!$7:$7,0))</f>
        <v>1074250.0999999992</v>
      </c>
      <c r="K33" s="188">
        <f>+INDEX(DataEx!$1:$1048576,MATCH('2016'!$A33,DataEx!$D:$D,0),MATCH('2016'!K$6,DataEx!$7:$7,0))</f>
        <v>417784.36</v>
      </c>
      <c r="L33" s="188">
        <f>+INDEX(DataEx!$1:$1048576,MATCH('2016'!$A33,DataEx!$D:$D,0),MATCH('2016'!L$6,DataEx!$7:$7,0))</f>
        <v>953614.09</v>
      </c>
      <c r="M33" s="188">
        <f>+INDEX(DataEx!$1:$1048576,MATCH('2016'!$A33,DataEx!$D:$D,0),MATCH('2016'!M$6,DataEx!$7:$7,0))</f>
        <v>350540.56</v>
      </c>
      <c r="N33" s="188">
        <f>+INDEX(DataEx!$1:$1048576,MATCH('2016'!$A33,DataEx!$D:$D,0),MATCH('2016'!N$6,DataEx!$7:$7,0))</f>
        <v>896917.02</v>
      </c>
      <c r="O33" s="188">
        <f>+INDEX(DataEx!$1:$1048576,MATCH('2016'!$A33,DataEx!$D:$D,0),MATCH('2016'!O$6,DataEx!$7:$7,0))</f>
        <v>368001.48</v>
      </c>
      <c r="P33" s="188">
        <f>+INDEX(DataEx!$1:$1048576,MATCH('2016'!$A33,DataEx!$D:$D,0),MATCH('2016'!P$6,DataEx!$7:$7,0))</f>
        <v>888747.37</v>
      </c>
      <c r="Q33" s="188">
        <f>+INDEX(DataEx!$1:$1048576,MATCH('2016'!$A33,DataEx!$D:$D,0),MATCH('2016'!Q$6,DataEx!$7:$7,0))</f>
        <v>585553.42000000004</v>
      </c>
      <c r="R33" s="188">
        <f>+INDEX(DataEx!$1:$1048576,MATCH('2016'!$A33,DataEx!$D:$D,0),MATCH('2016'!R$6,DataEx!$7:$7,0))</f>
        <v>2421211.9500000002</v>
      </c>
      <c r="S33" s="269">
        <f t="shared" si="3"/>
        <v>10907612.039999999</v>
      </c>
      <c r="T33" s="270">
        <f t="shared" si="4"/>
        <v>2.758487694097415E-3</v>
      </c>
      <c r="U33" s="367"/>
    </row>
    <row r="34" spans="1:22">
      <c r="A34" s="175">
        <v>413</v>
      </c>
      <c r="B34" s="454" t="str">
        <f>+VLOOKUP($A34,Master!$D$27:$G$225,4,FALSE)</f>
        <v>Expenditures for Supplies</v>
      </c>
      <c r="C34" s="455"/>
      <c r="D34" s="455"/>
      <c r="E34" s="455"/>
      <c r="F34" s="455"/>
      <c r="G34" s="188">
        <f>+INDEX(DataEx!$1:$1048576,MATCH('2016'!$A34,DataEx!$D:$D,0),MATCH('2016'!G$6,DataEx!$7:$7,0))</f>
        <v>787381.81</v>
      </c>
      <c r="H34" s="188">
        <f>+INDEX(DataEx!$1:$1048576,MATCH('2016'!$A34,DataEx!$D:$D,0),MATCH('2016'!H$6,DataEx!$7:$7,0))</f>
        <v>1547628.84</v>
      </c>
      <c r="I34" s="188">
        <f>+INDEX(DataEx!$1:$1048576,MATCH('2016'!$A34,DataEx!$D:$D,0),MATCH('2016'!I$6,DataEx!$7:$7,0))</f>
        <v>3302426.14</v>
      </c>
      <c r="J34" s="188">
        <f>+INDEX(DataEx!$1:$1048576,MATCH('2016'!$A34,DataEx!$D:$D,0),MATCH('2016'!J$6,DataEx!$7:$7,0))</f>
        <v>1991942.8199999996</v>
      </c>
      <c r="K34" s="188">
        <f>+INDEX(DataEx!$1:$1048576,MATCH('2016'!$A34,DataEx!$D:$D,0),MATCH('2016'!K$6,DataEx!$7:$7,0))</f>
        <v>3084454.09</v>
      </c>
      <c r="L34" s="188">
        <f>+INDEX(DataEx!$1:$1048576,MATCH('2016'!$A34,DataEx!$D:$D,0),MATCH('2016'!L$6,DataEx!$7:$7,0))</f>
        <v>1480999.14</v>
      </c>
      <c r="M34" s="188">
        <f>+INDEX(DataEx!$1:$1048576,MATCH('2016'!$A34,DataEx!$D:$D,0),MATCH('2016'!M$6,DataEx!$7:$7,0))</f>
        <v>2809594.4</v>
      </c>
      <c r="N34" s="188">
        <f>+INDEX(DataEx!$1:$1048576,MATCH('2016'!$A34,DataEx!$D:$D,0),MATCH('2016'!N$6,DataEx!$7:$7,0))</f>
        <v>1992038.67</v>
      </c>
      <c r="O34" s="188">
        <f>+INDEX(DataEx!$1:$1048576,MATCH('2016'!$A34,DataEx!$D:$D,0),MATCH('2016'!O$6,DataEx!$7:$7,0))</f>
        <v>2806868.12</v>
      </c>
      <c r="P34" s="188">
        <f>+INDEX(DataEx!$1:$1048576,MATCH('2016'!$A34,DataEx!$D:$D,0),MATCH('2016'!P$6,DataEx!$7:$7,0))</f>
        <v>1474564.59</v>
      </c>
      <c r="Q34" s="188">
        <f>+INDEX(DataEx!$1:$1048576,MATCH('2016'!$A34,DataEx!$D:$D,0),MATCH('2016'!Q$6,DataEx!$7:$7,0))</f>
        <v>3308144.16</v>
      </c>
      <c r="R34" s="188">
        <f>+INDEX(DataEx!$1:$1048576,MATCH('2016'!$A34,DataEx!$D:$D,0),MATCH('2016'!R$6,DataEx!$7:$7,0))</f>
        <v>6709314.1200000001</v>
      </c>
      <c r="S34" s="269">
        <f t="shared" si="3"/>
        <v>31295356.900000002</v>
      </c>
      <c r="T34" s="270">
        <f t="shared" si="4"/>
        <v>7.914459789590815E-3</v>
      </c>
      <c r="U34" s="385"/>
      <c r="V34" s="365"/>
    </row>
    <row r="35" spans="1:22">
      <c r="A35" s="175">
        <v>414</v>
      </c>
      <c r="B35" s="454" t="str">
        <f>+VLOOKUP($A35,Master!$D$27:$G$225,4,FALSE)</f>
        <v>Expenditures for Services</v>
      </c>
      <c r="C35" s="455"/>
      <c r="D35" s="455"/>
      <c r="E35" s="455"/>
      <c r="F35" s="455"/>
      <c r="G35" s="188">
        <f>+INDEX(DataEx!$1:$1048576,MATCH('2016'!$A35,DataEx!$D:$D,0),MATCH('2016'!G$6,DataEx!$7:$7,0))</f>
        <v>1540449.49</v>
      </c>
      <c r="H35" s="188">
        <f>+INDEX(DataEx!$1:$1048576,MATCH('2016'!$A35,DataEx!$D:$D,0),MATCH('2016'!H$6,DataEx!$7:$7,0))</f>
        <v>3464931.9</v>
      </c>
      <c r="I35" s="188">
        <f>+INDEX(DataEx!$1:$1048576,MATCH('2016'!$A35,DataEx!$D:$D,0),MATCH('2016'!I$6,DataEx!$7:$7,0))</f>
        <v>5794925.4100000001</v>
      </c>
      <c r="J35" s="188">
        <f>+INDEX(DataEx!$1:$1048576,MATCH('2016'!$A35,DataEx!$D:$D,0),MATCH('2016'!J$6,DataEx!$7:$7,0))</f>
        <v>4966058.5999999996</v>
      </c>
      <c r="K35" s="188">
        <f>+INDEX(DataEx!$1:$1048576,MATCH('2016'!$A35,DataEx!$D:$D,0),MATCH('2016'!K$6,DataEx!$7:$7,0))</f>
        <v>5437608.1200000001</v>
      </c>
      <c r="L35" s="188">
        <f>+INDEX(DataEx!$1:$1048576,MATCH('2016'!$A35,DataEx!$D:$D,0),MATCH('2016'!L$6,DataEx!$7:$7,0))</f>
        <v>4526483.4000000004</v>
      </c>
      <c r="M35" s="188">
        <f>+INDEX(DataEx!$1:$1048576,MATCH('2016'!$A35,DataEx!$D:$D,0),MATCH('2016'!M$6,DataEx!$7:$7,0))</f>
        <v>3994126.86</v>
      </c>
      <c r="N35" s="188">
        <f>+INDEX(DataEx!$1:$1048576,MATCH('2016'!$A35,DataEx!$D:$D,0),MATCH('2016'!N$6,DataEx!$7:$7,0))</f>
        <v>3316322.15</v>
      </c>
      <c r="O35" s="188">
        <f>+INDEX(DataEx!$1:$1048576,MATCH('2016'!$A35,DataEx!$D:$D,0),MATCH('2016'!O$6,DataEx!$7:$7,0))</f>
        <v>4109475.54</v>
      </c>
      <c r="P35" s="188">
        <f>+INDEX(DataEx!$1:$1048576,MATCH('2016'!$A35,DataEx!$D:$D,0),MATCH('2016'!P$6,DataEx!$7:$7,0))</f>
        <v>4068406.26</v>
      </c>
      <c r="Q35" s="188">
        <f>+INDEX(DataEx!$1:$1048576,MATCH('2016'!$A35,DataEx!$D:$D,0),MATCH('2016'!Q$6,DataEx!$7:$7,0))</f>
        <v>6559077.3600000003</v>
      </c>
      <c r="R35" s="188">
        <f>+INDEX(DataEx!$1:$1048576,MATCH('2016'!$A35,DataEx!$D:$D,0),MATCH('2016'!R$6,DataEx!$7:$7,0))</f>
        <v>12049145.1</v>
      </c>
      <c r="S35" s="269">
        <f t="shared" si="3"/>
        <v>59827010.189999998</v>
      </c>
      <c r="T35" s="270">
        <f t="shared" si="4"/>
        <v>1.5129990943806584E-2</v>
      </c>
    </row>
    <row r="36" spans="1:22">
      <c r="A36" s="175">
        <v>415</v>
      </c>
      <c r="B36" s="454" t="str">
        <f>+VLOOKUP($A36,Master!$D$27:$G$225,4,FALSE)</f>
        <v>Current Maintenance</v>
      </c>
      <c r="C36" s="455"/>
      <c r="D36" s="455"/>
      <c r="E36" s="455"/>
      <c r="F36" s="455"/>
      <c r="G36" s="188">
        <f>+INDEX(DataEx!$1:$1048576,MATCH('2016'!$A36,DataEx!$D:$D,0),MATCH('2016'!G$6,DataEx!$7:$7,0))</f>
        <v>94021.83</v>
      </c>
      <c r="H36" s="188">
        <f>+INDEX(DataEx!$1:$1048576,MATCH('2016'!$A36,DataEx!$D:$D,0),MATCH('2016'!H$6,DataEx!$7:$7,0))</f>
        <v>726586.2</v>
      </c>
      <c r="I36" s="188">
        <f>+INDEX(DataEx!$1:$1048576,MATCH('2016'!$A36,DataEx!$D:$D,0),MATCH('2016'!I$6,DataEx!$7:$7,0))</f>
        <v>1501775.73</v>
      </c>
      <c r="J36" s="188">
        <f>+INDEX(DataEx!$1:$1048576,MATCH('2016'!$A36,DataEx!$D:$D,0),MATCH('2016'!J$6,DataEx!$7:$7,0))</f>
        <v>817453.67</v>
      </c>
      <c r="K36" s="188">
        <f>+INDEX(DataEx!$1:$1048576,MATCH('2016'!$A36,DataEx!$D:$D,0),MATCH('2016'!K$6,DataEx!$7:$7,0))</f>
        <v>1646121.33</v>
      </c>
      <c r="L36" s="188">
        <f>+INDEX(DataEx!$1:$1048576,MATCH('2016'!$A36,DataEx!$D:$D,0),MATCH('2016'!L$6,DataEx!$7:$7,0))</f>
        <v>1787416.93</v>
      </c>
      <c r="M36" s="188">
        <f>+INDEX(DataEx!$1:$1048576,MATCH('2016'!$A36,DataEx!$D:$D,0),MATCH('2016'!M$6,DataEx!$7:$7,0))</f>
        <v>1593097.05</v>
      </c>
      <c r="N36" s="188">
        <f>+INDEX(DataEx!$1:$1048576,MATCH('2016'!$A36,DataEx!$D:$D,0),MATCH('2016'!N$6,DataEx!$7:$7,0))</f>
        <v>1693887.02</v>
      </c>
      <c r="O36" s="188">
        <f>+INDEX(DataEx!$1:$1048576,MATCH('2016'!$A36,DataEx!$D:$D,0),MATCH('2016'!O$6,DataEx!$7:$7,0))</f>
        <v>1322349.8999999999</v>
      </c>
      <c r="P36" s="188">
        <f>+INDEX(DataEx!$1:$1048576,MATCH('2016'!$A36,DataEx!$D:$D,0),MATCH('2016'!P$6,DataEx!$7:$7,0))</f>
        <v>2089865.16</v>
      </c>
      <c r="Q36" s="188">
        <f>+INDEX(DataEx!$1:$1048576,MATCH('2016'!$A36,DataEx!$D:$D,0),MATCH('2016'!Q$6,DataEx!$7:$7,0))</f>
        <v>2656726.35</v>
      </c>
      <c r="R36" s="188">
        <f>+INDEX(DataEx!$1:$1048576,MATCH('2016'!$A36,DataEx!$D:$D,0),MATCH('2016'!R$6,DataEx!$7:$7,0))</f>
        <v>4522986.3099999996</v>
      </c>
      <c r="S36" s="269">
        <f t="shared" si="3"/>
        <v>20452287.48</v>
      </c>
      <c r="T36" s="270">
        <f t="shared" si="4"/>
        <v>5.1722946436700218E-3</v>
      </c>
    </row>
    <row r="37" spans="1:22">
      <c r="A37" s="175">
        <v>416</v>
      </c>
      <c r="B37" s="454" t="str">
        <f>+VLOOKUP($A37,Master!$D$27:$G$225,4,FALSE)</f>
        <v>Interests</v>
      </c>
      <c r="C37" s="455"/>
      <c r="D37" s="455"/>
      <c r="E37" s="455"/>
      <c r="F37" s="455"/>
      <c r="G37" s="188">
        <f>+INDEX(DataEx!$1:$1048576,MATCH('2016'!$A37,DataEx!$D:$D,0),MATCH('2016'!G$6,DataEx!$7:$7,0))</f>
        <v>3853176.02</v>
      </c>
      <c r="H37" s="188">
        <f>+INDEX(DataEx!$1:$1048576,MATCH('2016'!$A37,DataEx!$D:$D,0),MATCH('2016'!H$6,DataEx!$7:$7,0))</f>
        <v>923447.88</v>
      </c>
      <c r="I37" s="188">
        <f>+INDEX(DataEx!$1:$1048576,MATCH('2016'!$A37,DataEx!$D:$D,0),MATCH('2016'!I$6,DataEx!$7:$7,0))</f>
        <v>26673541.219999999</v>
      </c>
      <c r="J37" s="188">
        <f>+INDEX(DataEx!$1:$1048576,MATCH('2016'!$A37,DataEx!$D:$D,0),MATCH('2016'!J$6,DataEx!$7:$7,0))</f>
        <v>16836216.219999999</v>
      </c>
      <c r="K37" s="188">
        <f>+INDEX(DataEx!$1:$1048576,MATCH('2016'!$A37,DataEx!$D:$D,0),MATCH('2016'!K$6,DataEx!$7:$7,0))</f>
        <v>16044663.550000001</v>
      </c>
      <c r="L37" s="188">
        <f>+INDEX(DataEx!$1:$1048576,MATCH('2016'!$A37,DataEx!$D:$D,0),MATCH('2016'!L$6,DataEx!$7:$7,0))</f>
        <v>2932165.72</v>
      </c>
      <c r="M37" s="188">
        <f>+INDEX(DataEx!$1:$1048576,MATCH('2016'!$A37,DataEx!$D:$D,0),MATCH('2016'!M$6,DataEx!$7:$7,0))</f>
        <v>6331227.2400000002</v>
      </c>
      <c r="N37" s="188">
        <f>+INDEX(DataEx!$1:$1048576,MATCH('2016'!$A37,DataEx!$D:$D,0),MATCH('2016'!N$6,DataEx!$7:$7,0))</f>
        <v>1492919.53</v>
      </c>
      <c r="O37" s="188">
        <f>+INDEX(DataEx!$1:$1048576,MATCH('2016'!$A37,DataEx!$D:$D,0),MATCH('2016'!O$6,DataEx!$7:$7,0))</f>
        <v>2590259.06</v>
      </c>
      <c r="P37" s="188">
        <f>+INDEX(DataEx!$1:$1048576,MATCH('2016'!$A37,DataEx!$D:$D,0),MATCH('2016'!P$6,DataEx!$7:$7,0))</f>
        <v>414135.02</v>
      </c>
      <c r="Q37" s="188">
        <f>+INDEX(DataEx!$1:$1048576,MATCH('2016'!$A37,DataEx!$D:$D,0),MATCH('2016'!Q$6,DataEx!$7:$7,0))</f>
        <v>552221.05000000005</v>
      </c>
      <c r="R37" s="188">
        <f>+INDEX(DataEx!$1:$1048576,MATCH('2016'!$A37,DataEx!$D:$D,0),MATCH('2016'!R$6,DataEx!$7:$7,0))</f>
        <v>2932108.14</v>
      </c>
      <c r="S37" s="269">
        <f>+SUM(G37:R37)</f>
        <v>81576080.649999991</v>
      </c>
      <c r="T37" s="270">
        <f t="shared" si="4"/>
        <v>2.0630236368924179E-2</v>
      </c>
    </row>
    <row r="38" spans="1:22">
      <c r="A38" s="175">
        <v>417</v>
      </c>
      <c r="B38" s="454" t="str">
        <f>+VLOOKUP($A38,Master!$D$27:$G$225,4,FALSE)</f>
        <v>Rent</v>
      </c>
      <c r="C38" s="455"/>
      <c r="D38" s="455"/>
      <c r="E38" s="455"/>
      <c r="F38" s="455"/>
      <c r="G38" s="188">
        <f>+INDEX(DataEx!$1:$1048576,MATCH('2016'!$A38,DataEx!$D:$D,0),MATCH('2016'!G$6,DataEx!$7:$7,0))</f>
        <v>732339.00999999978</v>
      </c>
      <c r="H38" s="188">
        <f>+INDEX(DataEx!$1:$1048576,MATCH('2016'!$A38,DataEx!$D:$D,0),MATCH('2016'!H$6,DataEx!$7:$7,0))</f>
        <v>864772.2</v>
      </c>
      <c r="I38" s="188">
        <f>+INDEX(DataEx!$1:$1048576,MATCH('2016'!$A38,DataEx!$D:$D,0),MATCH('2016'!I$6,DataEx!$7:$7,0))</f>
        <v>908359.28</v>
      </c>
      <c r="J38" s="188">
        <f>+INDEX(DataEx!$1:$1048576,MATCH('2016'!$A38,DataEx!$D:$D,0),MATCH('2016'!J$6,DataEx!$7:$7,0))</f>
        <v>644491.55000000005</v>
      </c>
      <c r="K38" s="188">
        <f>+INDEX(DataEx!$1:$1048576,MATCH('2016'!$A38,DataEx!$D:$D,0),MATCH('2016'!K$6,DataEx!$7:$7,0))</f>
        <v>633916.04</v>
      </c>
      <c r="L38" s="188">
        <f>+INDEX(DataEx!$1:$1048576,MATCH('2016'!$A38,DataEx!$D:$D,0),MATCH('2016'!L$6,DataEx!$7:$7,0))</f>
        <v>547580.09</v>
      </c>
      <c r="M38" s="188">
        <f>+INDEX(DataEx!$1:$1048576,MATCH('2016'!$A38,DataEx!$D:$D,0),MATCH('2016'!M$6,DataEx!$7:$7,0))</f>
        <v>683009.06</v>
      </c>
      <c r="N38" s="188">
        <f>+INDEX(DataEx!$1:$1048576,MATCH('2016'!$A38,DataEx!$D:$D,0),MATCH('2016'!N$6,DataEx!$7:$7,0))</f>
        <v>712804.15</v>
      </c>
      <c r="O38" s="188">
        <f>+INDEX(DataEx!$1:$1048576,MATCH('2016'!$A38,DataEx!$D:$D,0),MATCH('2016'!O$6,DataEx!$7:$7,0))</f>
        <v>668129.85</v>
      </c>
      <c r="P38" s="188">
        <f>+INDEX(DataEx!$1:$1048576,MATCH('2016'!$A38,DataEx!$D:$D,0),MATCH('2016'!P$6,DataEx!$7:$7,0))</f>
        <v>606022.38</v>
      </c>
      <c r="Q38" s="188">
        <f>+INDEX(DataEx!$1:$1048576,MATCH('2016'!$A38,DataEx!$D:$D,0),MATCH('2016'!Q$6,DataEx!$7:$7,0))</f>
        <v>538062.98</v>
      </c>
      <c r="R38" s="188">
        <f>+INDEX(DataEx!$1:$1048576,MATCH('2016'!$A38,DataEx!$D:$D,0),MATCH('2016'!R$6,DataEx!$7:$7,0))</f>
        <v>1676542.74</v>
      </c>
      <c r="S38" s="269">
        <f t="shared" si="3"/>
        <v>9216029.3300000001</v>
      </c>
      <c r="T38" s="270">
        <f t="shared" si="4"/>
        <v>2.3306937762379242E-3</v>
      </c>
    </row>
    <row r="39" spans="1:22">
      <c r="A39" s="175">
        <v>418</v>
      </c>
      <c r="B39" s="454" t="str">
        <f>+VLOOKUP($A39,Master!$D$27:$G$225,4,FALSE)</f>
        <v>Subsidies</v>
      </c>
      <c r="C39" s="455"/>
      <c r="D39" s="455"/>
      <c r="E39" s="455"/>
      <c r="F39" s="455"/>
      <c r="G39" s="188">
        <f>+INDEX(DataEx!$1:$1048576,MATCH('2016'!$A39,DataEx!$D:$D,0),MATCH('2016'!G$6,DataEx!$7:$7,0))</f>
        <v>10079.34</v>
      </c>
      <c r="H39" s="188">
        <f>+INDEX(DataEx!$1:$1048576,MATCH('2016'!$A39,DataEx!$D:$D,0),MATCH('2016'!H$6,DataEx!$7:$7,0))</f>
        <v>643210.05999999982</v>
      </c>
      <c r="I39" s="188">
        <f>+INDEX(DataEx!$1:$1048576,MATCH('2016'!$A39,DataEx!$D:$D,0),MATCH('2016'!I$6,DataEx!$7:$7,0))</f>
        <v>2357652.9900000002</v>
      </c>
      <c r="J39" s="188">
        <f>+INDEX(DataEx!$1:$1048576,MATCH('2016'!$A39,DataEx!$D:$D,0),MATCH('2016'!J$6,DataEx!$7:$7,0))</f>
        <v>1200641.0900000001</v>
      </c>
      <c r="K39" s="188">
        <f>+INDEX(DataEx!$1:$1048576,MATCH('2016'!$A39,DataEx!$D:$D,0),MATCH('2016'!K$6,DataEx!$7:$7,0))</f>
        <v>2439014.4700000002</v>
      </c>
      <c r="L39" s="188">
        <f>+INDEX(DataEx!$1:$1048576,MATCH('2016'!$A39,DataEx!$D:$D,0),MATCH('2016'!L$6,DataEx!$7:$7,0))</f>
        <v>164335.99</v>
      </c>
      <c r="M39" s="188">
        <f>+INDEX(DataEx!$1:$1048576,MATCH('2016'!$A39,DataEx!$D:$D,0),MATCH('2016'!M$6,DataEx!$7:$7,0))</f>
        <v>1051165.42</v>
      </c>
      <c r="N39" s="188">
        <f>+INDEX(DataEx!$1:$1048576,MATCH('2016'!$A39,DataEx!$D:$D,0),MATCH('2016'!N$6,DataEx!$7:$7,0))</f>
        <v>526120.15</v>
      </c>
      <c r="O39" s="188">
        <f>+INDEX(DataEx!$1:$1048576,MATCH('2016'!$A39,DataEx!$D:$D,0),MATCH('2016'!O$6,DataEx!$7:$7,0))</f>
        <v>3410704.75</v>
      </c>
      <c r="P39" s="188">
        <f>+INDEX(DataEx!$1:$1048576,MATCH('2016'!$A39,DataEx!$D:$D,0),MATCH('2016'!P$6,DataEx!$7:$7,0))</f>
        <v>1866021.33</v>
      </c>
      <c r="Q39" s="188">
        <f>+INDEX(DataEx!$1:$1048576,MATCH('2016'!$A39,DataEx!$D:$D,0),MATCH('2016'!Q$6,DataEx!$7:$7,0))</f>
        <v>2935296.45</v>
      </c>
      <c r="R39" s="188">
        <f>+INDEX(DataEx!$1:$1048576,MATCH('2016'!$A39,DataEx!$D:$D,0),MATCH('2016'!R$6,DataEx!$7:$7,0))</f>
        <v>10516579.09</v>
      </c>
      <c r="S39" s="269">
        <f t="shared" si="3"/>
        <v>27120821.130000003</v>
      </c>
      <c r="T39" s="270">
        <f t="shared" si="4"/>
        <v>6.8587378306610696E-3</v>
      </c>
    </row>
    <row r="40" spans="1:22">
      <c r="A40" s="175">
        <v>419</v>
      </c>
      <c r="B40" s="454" t="str">
        <f>+VLOOKUP($A40,Master!$D$27:$G$225,4,FALSE)</f>
        <v>Other expenditures</v>
      </c>
      <c r="C40" s="455"/>
      <c r="D40" s="455"/>
      <c r="E40" s="455"/>
      <c r="F40" s="455"/>
      <c r="G40" s="188">
        <f>+INDEX(DataEx!$1:$1048576,MATCH('2016'!$A40,DataEx!$D:$D,0),MATCH('2016'!G$6,DataEx!$7:$7,0))</f>
        <v>957980.63</v>
      </c>
      <c r="H40" s="188">
        <f>+INDEX(DataEx!$1:$1048576,MATCH('2016'!$A40,DataEx!$D:$D,0),MATCH('2016'!H$6,DataEx!$7:$7,0))</f>
        <v>3319870.14</v>
      </c>
      <c r="I40" s="188">
        <f>+INDEX(DataEx!$1:$1048576,MATCH('2016'!$A40,DataEx!$D:$D,0),MATCH('2016'!I$6,DataEx!$7:$7,0))</f>
        <v>3074118.5</v>
      </c>
      <c r="J40" s="188">
        <f>+INDEX(DataEx!$1:$1048576,MATCH('2016'!$A40,DataEx!$D:$D,0),MATCH('2016'!J$6,DataEx!$7:$7,0))</f>
        <v>2282641.9700000002</v>
      </c>
      <c r="K40" s="188">
        <f>+INDEX(DataEx!$1:$1048576,MATCH('2016'!$A40,DataEx!$D:$D,0),MATCH('2016'!K$6,DataEx!$7:$7,0))</f>
        <v>2819109.17</v>
      </c>
      <c r="L40" s="188">
        <f>+INDEX(DataEx!$1:$1048576,MATCH('2016'!$A40,DataEx!$D:$D,0),MATCH('2016'!L$6,DataEx!$7:$7,0))</f>
        <v>2698411.47</v>
      </c>
      <c r="M40" s="188">
        <f>+INDEX(DataEx!$1:$1048576,MATCH('2016'!$A40,DataEx!$D:$D,0),MATCH('2016'!M$6,DataEx!$7:$7,0))</f>
        <v>1727146.57</v>
      </c>
      <c r="N40" s="188">
        <f>+INDEX(DataEx!$1:$1048576,MATCH('2016'!$A40,DataEx!$D:$D,0),MATCH('2016'!N$6,DataEx!$7:$7,0))</f>
        <v>2512983.86</v>
      </c>
      <c r="O40" s="188">
        <f>+INDEX(DataEx!$1:$1048576,MATCH('2016'!$A40,DataEx!$D:$D,0),MATCH('2016'!O$6,DataEx!$7:$7,0))</f>
        <v>3344109.35</v>
      </c>
      <c r="P40" s="188">
        <f>+INDEX(DataEx!$1:$1048576,MATCH('2016'!$A40,DataEx!$D:$D,0),MATCH('2016'!P$6,DataEx!$7:$7,0))</f>
        <v>2190412.1</v>
      </c>
      <c r="Q40" s="188">
        <f>+INDEX(DataEx!$1:$1048576,MATCH('2016'!$A40,DataEx!$D:$D,0),MATCH('2016'!Q$6,DataEx!$7:$7,0))</f>
        <v>2741929.74</v>
      </c>
      <c r="R40" s="188">
        <f>+INDEX(DataEx!$1:$1048576,MATCH('2016'!$A40,DataEx!$D:$D,0),MATCH('2016'!R$6,DataEx!$7:$7,0))</f>
        <v>6700842.0499999998</v>
      </c>
      <c r="S40" s="269">
        <f t="shared" si="3"/>
        <v>34369555.549999997</v>
      </c>
      <c r="T40" s="270">
        <f t="shared" si="4"/>
        <v>8.6919112715593532E-3</v>
      </c>
    </row>
    <row r="41" spans="1:22">
      <c r="A41" s="175">
        <v>440</v>
      </c>
      <c r="B41" s="454" t="str">
        <f>+VLOOKUP($A41,Master!$D$27:$G$225,4,FALSE)</f>
        <v>Current Capital Expenditure</v>
      </c>
      <c r="C41" s="455"/>
      <c r="D41" s="455"/>
      <c r="E41" s="455"/>
      <c r="F41" s="455"/>
      <c r="G41" s="188">
        <f>+INDEX(DataEx!$1:$1048576,MATCH('2016'!$A41,DataEx!$D:$D,0),MATCH('2016'!G$6,DataEx!$7:$7,0))</f>
        <v>573710.39</v>
      </c>
      <c r="H41" s="188">
        <f>+INDEX(DataEx!$1:$1048576,MATCH('2016'!$A41,DataEx!$D:$D,0),MATCH('2016'!H$6,DataEx!$7:$7,0))</f>
        <v>2899733.2</v>
      </c>
      <c r="I41" s="188">
        <f>+INDEX(DataEx!$1:$1048576,MATCH('2016'!$A41,DataEx!$D:$D,0),MATCH('2016'!I$6,DataEx!$7:$7,0))</f>
        <v>2186244.9300000002</v>
      </c>
      <c r="J41" s="188">
        <f>+INDEX(DataEx!$1:$1048576,MATCH('2016'!$A41,DataEx!$D:$D,0),MATCH('2016'!J$6,DataEx!$7:$7,0))</f>
        <v>1046947.19</v>
      </c>
      <c r="K41" s="188">
        <f>+INDEX(DataEx!$1:$1048576,MATCH('2016'!$A41,DataEx!$D:$D,0),MATCH('2016'!K$6,DataEx!$7:$7,0))</f>
        <v>2731069.2</v>
      </c>
      <c r="L41" s="188">
        <f>+INDEX(DataEx!$1:$1048576,MATCH('2016'!$A41,DataEx!$D:$D,0),MATCH('2016'!L$6,DataEx!$7:$7,0))</f>
        <v>3690900.27</v>
      </c>
      <c r="M41" s="188">
        <f>+INDEX(DataEx!$1:$1048576,MATCH('2016'!$A41,DataEx!$D:$D,0),MATCH('2016'!M$6,DataEx!$7:$7,0))</f>
        <v>2255765.2799999998</v>
      </c>
      <c r="N41" s="188">
        <f>+INDEX(DataEx!$1:$1048576,MATCH('2016'!$A41,DataEx!$D:$D,0),MATCH('2016'!N$6,DataEx!$7:$7,0))</f>
        <v>1996348.17</v>
      </c>
      <c r="O41" s="188">
        <f>+INDEX(DataEx!$1:$1048576,MATCH('2016'!$A41,DataEx!$D:$D,0),MATCH('2016'!O$6,DataEx!$7:$7,0))</f>
        <v>1391676.19</v>
      </c>
      <c r="P41" s="188">
        <f>+INDEX(DataEx!$1:$1048576,MATCH('2016'!$A41,DataEx!$D:$D,0),MATCH('2016'!P$6,DataEx!$7:$7,0))</f>
        <v>3798076.61</v>
      </c>
      <c r="Q41" s="188">
        <f>+INDEX(DataEx!$1:$1048576,MATCH('2016'!$A41,DataEx!$D:$D,0),MATCH('2016'!Q$6,DataEx!$7:$7,0))</f>
        <v>3148854.2</v>
      </c>
      <c r="R41" s="188">
        <f>+INDEX(DataEx!$1:$1048576,MATCH('2016'!$A41,DataEx!$D:$D,0),MATCH('2016'!R$6,DataEx!$7:$7,0))</f>
        <v>16369947.439999999</v>
      </c>
      <c r="S41" s="269">
        <f t="shared" si="3"/>
        <v>42089273.07</v>
      </c>
      <c r="T41" s="270">
        <f t="shared" si="4"/>
        <v>1.0644194292145061E-2</v>
      </c>
    </row>
    <row r="42" spans="1:22">
      <c r="A42" s="175">
        <v>42</v>
      </c>
      <c r="B42" s="470" t="str">
        <f>+VLOOKUP($A42,Master!$D$27:$G$225,4,FALSE)</f>
        <v>Social Security Transfers</v>
      </c>
      <c r="C42" s="471"/>
      <c r="D42" s="471"/>
      <c r="E42" s="471"/>
      <c r="F42" s="471"/>
      <c r="G42" s="218">
        <f>+SUM(G43:G47)</f>
        <v>39736214.529999994</v>
      </c>
      <c r="H42" s="218">
        <f t="shared" ref="H42:R42" si="8">+SUM(H43:H47)</f>
        <v>44536067.979999997</v>
      </c>
      <c r="I42" s="218">
        <f t="shared" si="8"/>
        <v>45002152.710000001</v>
      </c>
      <c r="J42" s="218">
        <f t="shared" si="8"/>
        <v>46376327.950000003</v>
      </c>
      <c r="K42" s="218">
        <f t="shared" si="8"/>
        <v>45678591.25</v>
      </c>
      <c r="L42" s="218">
        <f t="shared" si="8"/>
        <v>44972865.799999997</v>
      </c>
      <c r="M42" s="218">
        <f t="shared" si="8"/>
        <v>43982377.229999997</v>
      </c>
      <c r="N42" s="218">
        <f t="shared" si="8"/>
        <v>46451164.719999991</v>
      </c>
      <c r="O42" s="218">
        <f t="shared" si="8"/>
        <v>50134684.960000001</v>
      </c>
      <c r="P42" s="218">
        <f t="shared" si="8"/>
        <v>46686420.859999999</v>
      </c>
      <c r="Q42" s="218">
        <f t="shared" si="8"/>
        <v>46968139.490000002</v>
      </c>
      <c r="R42" s="282">
        <f t="shared" si="8"/>
        <v>54462586.250000007</v>
      </c>
      <c r="S42" s="272">
        <f t="shared" si="3"/>
        <v>554987593.73000002</v>
      </c>
      <c r="T42" s="273">
        <f t="shared" si="4"/>
        <v>0.14035395117343585</v>
      </c>
    </row>
    <row r="43" spans="1:22">
      <c r="A43" s="175">
        <v>421</v>
      </c>
      <c r="B43" s="454" t="str">
        <f>+VLOOKUP($A43,Master!$D$27:$G$225,4,FALSE)</f>
        <v>Social Security</v>
      </c>
      <c r="C43" s="455"/>
      <c r="D43" s="455"/>
      <c r="E43" s="455"/>
      <c r="F43" s="455"/>
      <c r="G43" s="188">
        <f>+INDEX(DataEx!$1:$1048576,MATCH('2016'!$A43,DataEx!$D:$D,0),MATCH('2016'!G$6,DataEx!$7:$7,0))</f>
        <v>4897395.42</v>
      </c>
      <c r="H43" s="188">
        <f>+INDEX(DataEx!$1:$1048576,MATCH('2016'!$A43,DataEx!$D:$D,0),MATCH('2016'!H$6,DataEx!$7:$7,0))</f>
        <v>7010560.6399999997</v>
      </c>
      <c r="I43" s="188">
        <f>+INDEX(DataEx!$1:$1048576,MATCH('2016'!$A43,DataEx!$D:$D,0),MATCH('2016'!I$6,DataEx!$7:$7,0))</f>
        <v>8484546.0899999999</v>
      </c>
      <c r="J43" s="188">
        <f>+INDEX(DataEx!$1:$1048576,MATCH('2016'!$A43,DataEx!$D:$D,0),MATCH('2016'!J$6,DataEx!$7:$7,0))</f>
        <v>11160120.609999999</v>
      </c>
      <c r="K43" s="188">
        <f>+INDEX(DataEx!$1:$1048576,MATCH('2016'!$A43,DataEx!$D:$D,0),MATCH('2016'!K$6,DataEx!$7:$7,0))</f>
        <v>10449997.48</v>
      </c>
      <c r="L43" s="188">
        <f>+INDEX(DataEx!$1:$1048576,MATCH('2016'!$A43,DataEx!$D:$D,0),MATCH('2016'!L$6,DataEx!$7:$7,0))</f>
        <v>10351891.91</v>
      </c>
      <c r="M43" s="188">
        <f>+INDEX(DataEx!$1:$1048576,MATCH('2016'!$A43,DataEx!$D:$D,0),MATCH('2016'!M$6,DataEx!$7:$7,0))</f>
        <v>9941071.3499999996</v>
      </c>
      <c r="N43" s="188">
        <f>+INDEX(DataEx!$1:$1048576,MATCH('2016'!$A43,DataEx!$D:$D,0),MATCH('2016'!N$6,DataEx!$7:$7,0))</f>
        <v>10056749.59</v>
      </c>
      <c r="O43" s="188">
        <f>+INDEX(DataEx!$1:$1048576,MATCH('2016'!$A43,DataEx!$D:$D,0),MATCH('2016'!O$6,DataEx!$7:$7,0))</f>
        <v>10240003.99</v>
      </c>
      <c r="P43" s="188">
        <f>+INDEX(DataEx!$1:$1048576,MATCH('2016'!$A43,DataEx!$D:$D,0),MATCH('2016'!P$6,DataEx!$7:$7,0))</f>
        <v>10288758.039999999</v>
      </c>
      <c r="Q43" s="188">
        <f>+INDEX(DataEx!$1:$1048576,MATCH('2016'!$A43,DataEx!$D:$D,0),MATCH('2016'!Q$6,DataEx!$7:$7,0))</f>
        <v>10547477.470000001</v>
      </c>
      <c r="R43" s="188">
        <f>+INDEX(DataEx!$1:$1048576,MATCH('2016'!$A43,DataEx!$D:$D,0),MATCH('2016'!R$6,DataEx!$7:$7,0))</f>
        <v>10629131.130000001</v>
      </c>
      <c r="S43" s="269">
        <f t="shared" si="3"/>
        <v>114057703.71999997</v>
      </c>
      <c r="T43" s="270">
        <f t="shared" si="4"/>
        <v>2.8844697718881183E-2</v>
      </c>
    </row>
    <row r="44" spans="1:22">
      <c r="A44" s="175">
        <v>422</v>
      </c>
      <c r="B44" s="454" t="str">
        <f>+VLOOKUP($A44,Master!$D$27:$G$225,4,FALSE)</f>
        <v>Funds for redundant labor</v>
      </c>
      <c r="C44" s="455"/>
      <c r="D44" s="455"/>
      <c r="E44" s="455"/>
      <c r="F44" s="455"/>
      <c r="G44" s="188">
        <f>+INDEX(DataEx!$1:$1048576,MATCH('2016'!$A44,DataEx!$D:$D,0),MATCH('2016'!G$6,DataEx!$7:$7,0))</f>
        <v>743628.17999999993</v>
      </c>
      <c r="H44" s="188">
        <f>+INDEX(DataEx!$1:$1048576,MATCH('2016'!$A44,DataEx!$D:$D,0),MATCH('2016'!H$6,DataEx!$7:$7,0))</f>
        <v>3195817.4000000004</v>
      </c>
      <c r="I44" s="188">
        <f>+INDEX(DataEx!$1:$1048576,MATCH('2016'!$A44,DataEx!$D:$D,0),MATCH('2016'!I$6,DataEx!$7:$7,0))</f>
        <v>2020678.7799999998</v>
      </c>
      <c r="J44" s="188">
        <f>+INDEX(DataEx!$1:$1048576,MATCH('2016'!$A44,DataEx!$D:$D,0),MATCH('2016'!J$6,DataEx!$7:$7,0))</f>
        <v>1078405.83</v>
      </c>
      <c r="K44" s="188">
        <f>+INDEX(DataEx!$1:$1048576,MATCH('2016'!$A44,DataEx!$D:$D,0),MATCH('2016'!K$6,DataEx!$7:$7,0))</f>
        <v>919763.99</v>
      </c>
      <c r="L44" s="188">
        <f>+INDEX(DataEx!$1:$1048576,MATCH('2016'!$A44,DataEx!$D:$D,0),MATCH('2016'!L$6,DataEx!$7:$7,0))</f>
        <v>907422.27</v>
      </c>
      <c r="M44" s="188">
        <f>+INDEX(DataEx!$1:$1048576,MATCH('2016'!$A44,DataEx!$D:$D,0),MATCH('2016'!M$6,DataEx!$7:$7,0))</f>
        <v>878256.23</v>
      </c>
      <c r="N44" s="188">
        <f>+INDEX(DataEx!$1:$1048576,MATCH('2016'!$A44,DataEx!$D:$D,0),MATCH('2016'!N$6,DataEx!$7:$7,0))</f>
        <v>1669285.94</v>
      </c>
      <c r="O44" s="188">
        <f>+INDEX(DataEx!$1:$1048576,MATCH('2016'!$A44,DataEx!$D:$D,0),MATCH('2016'!O$6,DataEx!$7:$7,0))</f>
        <v>4591654.0999999996</v>
      </c>
      <c r="P44" s="188">
        <f>+INDEX(DataEx!$1:$1048576,MATCH('2016'!$A44,DataEx!$D:$D,0),MATCH('2016'!P$6,DataEx!$7:$7,0))</f>
        <v>943438.5</v>
      </c>
      <c r="Q44" s="188">
        <f>+INDEX(DataEx!$1:$1048576,MATCH('2016'!$A44,DataEx!$D:$D,0),MATCH('2016'!Q$6,DataEx!$7:$7,0))</f>
        <v>972099.46</v>
      </c>
      <c r="R44" s="188">
        <f>+INDEX(DataEx!$1:$1048576,MATCH('2016'!$A44,DataEx!$D:$D,0),MATCH('2016'!R$6,DataEx!$7:$7,0))</f>
        <v>4647838.95</v>
      </c>
      <c r="S44" s="269">
        <f t="shared" si="3"/>
        <v>22568289.629999999</v>
      </c>
      <c r="T44" s="270">
        <f t="shared" si="4"/>
        <v>5.7074223939102726E-3</v>
      </c>
    </row>
    <row r="45" spans="1:22">
      <c r="A45" s="175">
        <v>423</v>
      </c>
      <c r="B45" s="454" t="str">
        <f>+VLOOKUP($A45,Master!$D$27:$G$225,4,FALSE)</f>
        <v>Pension and Disability Insurance</v>
      </c>
      <c r="C45" s="455"/>
      <c r="D45" s="455"/>
      <c r="E45" s="455"/>
      <c r="F45" s="455"/>
      <c r="G45" s="188">
        <f>+INDEX(DataEx!$1:$1048576,MATCH('2016'!$A45,DataEx!$D:$D,0),MATCH('2016'!G$6,DataEx!$7:$7,0))</f>
        <v>32292499.949999999</v>
      </c>
      <c r="H45" s="188">
        <f>+INDEX(DataEx!$1:$1048576,MATCH('2016'!$A45,DataEx!$D:$D,0),MATCH('2016'!H$6,DataEx!$7:$7,0))</f>
        <v>32694820.23</v>
      </c>
      <c r="I45" s="188">
        <f>+INDEX(DataEx!$1:$1048576,MATCH('2016'!$A45,DataEx!$D:$D,0),MATCH('2016'!I$6,DataEx!$7:$7,0))</f>
        <v>32289698.41</v>
      </c>
      <c r="J45" s="188">
        <f>+INDEX(DataEx!$1:$1048576,MATCH('2016'!$A45,DataEx!$D:$D,0),MATCH('2016'!J$6,DataEx!$7:$7,0))</f>
        <v>32441506.030000001</v>
      </c>
      <c r="K45" s="188">
        <f>+INDEX(DataEx!$1:$1048576,MATCH('2016'!$A45,DataEx!$D:$D,0),MATCH('2016'!K$6,DataEx!$7:$7,0))</f>
        <v>32266203.640000001</v>
      </c>
      <c r="L45" s="188">
        <f>+INDEX(DataEx!$1:$1048576,MATCH('2016'!$A45,DataEx!$D:$D,0),MATCH('2016'!L$6,DataEx!$7:$7,0))</f>
        <v>31983873.670000002</v>
      </c>
      <c r="M45" s="188">
        <f>+INDEX(DataEx!$1:$1048576,MATCH('2016'!$A45,DataEx!$D:$D,0),MATCH('2016'!M$6,DataEx!$7:$7,0))</f>
        <v>32004535.780000001</v>
      </c>
      <c r="N45" s="188">
        <f>+INDEX(DataEx!$1:$1048576,MATCH('2016'!$A45,DataEx!$D:$D,0),MATCH('2016'!N$6,DataEx!$7:$7,0))</f>
        <v>32919822.370000001</v>
      </c>
      <c r="O45" s="188">
        <f>+INDEX(DataEx!$1:$1048576,MATCH('2016'!$A45,DataEx!$D:$D,0),MATCH('2016'!O$6,DataEx!$7:$7,0))</f>
        <v>32946866.739999998</v>
      </c>
      <c r="P45" s="188">
        <f>+INDEX(DataEx!$1:$1048576,MATCH('2016'!$A45,DataEx!$D:$D,0),MATCH('2016'!P$6,DataEx!$7:$7,0))</f>
        <v>33137883.899999999</v>
      </c>
      <c r="Q45" s="188">
        <f>+INDEX(DataEx!$1:$1048576,MATCH('2016'!$A45,DataEx!$D:$D,0),MATCH('2016'!Q$6,DataEx!$7:$7,0))</f>
        <v>32931279.82</v>
      </c>
      <c r="R45" s="188">
        <f>+INDEX(DataEx!$1:$1048576,MATCH('2016'!$A45,DataEx!$D:$D,0),MATCH('2016'!R$6,DataEx!$7:$7,0))</f>
        <v>32906643.09</v>
      </c>
      <c r="S45" s="269">
        <f t="shared" si="3"/>
        <v>390815633.62999994</v>
      </c>
      <c r="T45" s="270">
        <f t="shared" si="4"/>
        <v>9.8835575749835605E-2</v>
      </c>
    </row>
    <row r="46" spans="1:22">
      <c r="A46" s="175">
        <v>424</v>
      </c>
      <c r="B46" s="454" t="str">
        <f>+VLOOKUP($A46,Master!$D$27:$G$225,4,FALSE)</f>
        <v>Other Health Care Transfers</v>
      </c>
      <c r="C46" s="455"/>
      <c r="D46" s="455"/>
      <c r="E46" s="455"/>
      <c r="F46" s="455"/>
      <c r="G46" s="188">
        <f>+INDEX(DataEx!$1:$1048576,MATCH('2016'!$A46,DataEx!$D:$D,0),MATCH('2016'!G$6,DataEx!$7:$7,0))</f>
        <v>1150369.68</v>
      </c>
      <c r="H46" s="188">
        <f>+INDEX(DataEx!$1:$1048576,MATCH('2016'!$A46,DataEx!$D:$D,0),MATCH('2016'!H$6,DataEx!$7:$7,0))</f>
        <v>923381.67999999959</v>
      </c>
      <c r="I46" s="188">
        <f>+INDEX(DataEx!$1:$1048576,MATCH('2016'!$A46,DataEx!$D:$D,0),MATCH('2016'!I$6,DataEx!$7:$7,0))</f>
        <v>1480160.7099999995</v>
      </c>
      <c r="J46" s="188">
        <f>+INDEX(DataEx!$1:$1048576,MATCH('2016'!$A46,DataEx!$D:$D,0),MATCH('2016'!J$6,DataEx!$7:$7,0))</f>
        <v>951748.64000000013</v>
      </c>
      <c r="K46" s="188">
        <f>+INDEX(DataEx!$1:$1048576,MATCH('2016'!$A46,DataEx!$D:$D,0),MATCH('2016'!K$6,DataEx!$7:$7,0))</f>
        <v>1197411.44</v>
      </c>
      <c r="L46" s="188">
        <f>+INDEX(DataEx!$1:$1048576,MATCH('2016'!$A46,DataEx!$D:$D,0),MATCH('2016'!L$6,DataEx!$7:$7,0))</f>
        <v>1025179.4</v>
      </c>
      <c r="M46" s="188">
        <f>+INDEX(DataEx!$1:$1048576,MATCH('2016'!$A46,DataEx!$D:$D,0),MATCH('2016'!M$6,DataEx!$7:$7,0))</f>
        <v>630668.05000000005</v>
      </c>
      <c r="N46" s="188">
        <f>+INDEX(DataEx!$1:$1048576,MATCH('2016'!$A46,DataEx!$D:$D,0),MATCH('2016'!N$6,DataEx!$7:$7,0))</f>
        <v>1198731.9099999999</v>
      </c>
      <c r="O46" s="188">
        <f>+INDEX(DataEx!$1:$1048576,MATCH('2016'!$A46,DataEx!$D:$D,0),MATCH('2016'!O$6,DataEx!$7:$7,0))</f>
        <v>1323846.92</v>
      </c>
      <c r="P46" s="188">
        <f>+INDEX(DataEx!$1:$1048576,MATCH('2016'!$A46,DataEx!$D:$D,0),MATCH('2016'!P$6,DataEx!$7:$7,0))</f>
        <v>1613956.28</v>
      </c>
      <c r="Q46" s="188">
        <f>+INDEX(DataEx!$1:$1048576,MATCH('2016'!$A46,DataEx!$D:$D,0),MATCH('2016'!Q$6,DataEx!$7:$7,0))</f>
        <v>1810820.34</v>
      </c>
      <c r="R46" s="188">
        <f>+INDEX(DataEx!$1:$1048576,MATCH('2016'!$A46,DataEx!$D:$D,0),MATCH('2016'!R$6,DataEx!$7:$7,0))</f>
        <v>2973474.95</v>
      </c>
      <c r="S46" s="269">
        <f t="shared" si="3"/>
        <v>16279749.999999996</v>
      </c>
      <c r="T46" s="270">
        <f t="shared" si="4"/>
        <v>4.1170780435992099E-3</v>
      </c>
    </row>
    <row r="47" spans="1:22">
      <c r="A47" s="175">
        <v>425</v>
      </c>
      <c r="B47" s="454" t="str">
        <f>+VLOOKUP($A47,Master!$D$27:$G$225,4,FALSE)</f>
        <v>Other Health Care Insurance</v>
      </c>
      <c r="C47" s="455"/>
      <c r="D47" s="455"/>
      <c r="E47" s="455"/>
      <c r="F47" s="455"/>
      <c r="G47" s="188">
        <f>+INDEX(DataEx!$1:$1048576,MATCH('2016'!$A47,DataEx!$D:$D,0),MATCH('2016'!G$6,DataEx!$7:$7,0))</f>
        <v>652321.29999999981</v>
      </c>
      <c r="H47" s="188">
        <f>+INDEX(DataEx!$1:$1048576,MATCH('2016'!$A47,DataEx!$D:$D,0),MATCH('2016'!H$6,DataEx!$7:$7,0))</f>
        <v>711488.03</v>
      </c>
      <c r="I47" s="188">
        <f>+INDEX(DataEx!$1:$1048576,MATCH('2016'!$A47,DataEx!$D:$D,0),MATCH('2016'!I$6,DataEx!$7:$7,0))</f>
        <v>727068.71999999986</v>
      </c>
      <c r="J47" s="188">
        <f>+INDEX(DataEx!$1:$1048576,MATCH('2016'!$A47,DataEx!$D:$D,0),MATCH('2016'!J$6,DataEx!$7:$7,0))</f>
        <v>744546.84000000008</v>
      </c>
      <c r="K47" s="188">
        <f>+INDEX(DataEx!$1:$1048576,MATCH('2016'!$A47,DataEx!$D:$D,0),MATCH('2016'!K$6,DataEx!$7:$7,0))</f>
        <v>845214.7</v>
      </c>
      <c r="L47" s="188">
        <f>+INDEX(DataEx!$1:$1048576,MATCH('2016'!$A47,DataEx!$D:$D,0),MATCH('2016'!L$6,DataEx!$7:$7,0))</f>
        <v>704498.55</v>
      </c>
      <c r="M47" s="188">
        <f>+INDEX(DataEx!$1:$1048576,MATCH('2016'!$A47,DataEx!$D:$D,0),MATCH('2016'!M$6,DataEx!$7:$7,0))</f>
        <v>527845.81999999995</v>
      </c>
      <c r="N47" s="188">
        <f>+INDEX(DataEx!$1:$1048576,MATCH('2016'!$A47,DataEx!$D:$D,0),MATCH('2016'!N$6,DataEx!$7:$7,0))</f>
        <v>606574.91</v>
      </c>
      <c r="O47" s="188">
        <f>+INDEX(DataEx!$1:$1048576,MATCH('2016'!$A47,DataEx!$D:$D,0),MATCH('2016'!O$6,DataEx!$7:$7,0))</f>
        <v>1032313.21</v>
      </c>
      <c r="P47" s="188">
        <f>+INDEX(DataEx!$1:$1048576,MATCH('2016'!$A47,DataEx!$D:$D,0),MATCH('2016'!P$6,DataEx!$7:$7,0))</f>
        <v>702384.14</v>
      </c>
      <c r="Q47" s="188">
        <f>+INDEX(DataEx!$1:$1048576,MATCH('2016'!$A47,DataEx!$D:$D,0),MATCH('2016'!Q$6,DataEx!$7:$7,0))</f>
        <v>706462.4</v>
      </c>
      <c r="R47" s="188">
        <f>+INDEX(DataEx!$1:$1048576,MATCH('2016'!$A47,DataEx!$D:$D,0),MATCH('2016'!R$6,DataEx!$7:$7,0))</f>
        <v>3305498.13</v>
      </c>
      <c r="S47" s="269">
        <f t="shared" si="3"/>
        <v>11266216.75</v>
      </c>
      <c r="T47" s="270">
        <f t="shared" si="4"/>
        <v>2.8491772672095492E-3</v>
      </c>
    </row>
    <row r="48" spans="1:22">
      <c r="A48" s="175">
        <v>43</v>
      </c>
      <c r="B48" s="468" t="str">
        <f>+VLOOKUP($A48,Master!$D$27:$G$225,4,FALSE)</f>
        <v xml:space="preserve">Transfers to Institutions, Individuals, NGO and Public Sector </v>
      </c>
      <c r="C48" s="469"/>
      <c r="D48" s="469"/>
      <c r="E48" s="469"/>
      <c r="F48" s="469"/>
      <c r="G48" s="200">
        <f>+INDEX(DataEx!$1:$1048576,MATCH('2016'!$A48,DataEx!$D:$D,0),MATCH('2016'!G$6,DataEx!$7:$7,0))</f>
        <v>5182408.62</v>
      </c>
      <c r="H48" s="200">
        <f>+INDEX(DataEx!$1:$1048576,MATCH('2016'!$A48,DataEx!$D:$D,0),MATCH('2016'!H$6,DataEx!$7:$7,0))</f>
        <v>8548848.3000000007</v>
      </c>
      <c r="I48" s="200">
        <f>+INDEX(DataEx!$1:$1048576,MATCH('2016'!$A48,DataEx!$D:$D,0),MATCH('2016'!I$6,DataEx!$7:$7,0))</f>
        <v>21000988.850000013</v>
      </c>
      <c r="J48" s="200">
        <f>+INDEX(DataEx!$1:$1048576,MATCH('2016'!$A48,DataEx!$D:$D,0),MATCH('2016'!J$6,DataEx!$7:$7,0))</f>
        <v>15199940.680000002</v>
      </c>
      <c r="K48" s="200">
        <f>+INDEX(DataEx!$1:$1048576,MATCH('2016'!$A48,DataEx!$D:$D,0),MATCH('2016'!K$6,DataEx!$7:$7,0))</f>
        <v>11045075.699999999</v>
      </c>
      <c r="L48" s="200">
        <f>+INDEX(DataEx!$1:$1048576,MATCH('2016'!$A48,DataEx!$D:$D,0),MATCH('2016'!L$6,DataEx!$7:$7,0))</f>
        <v>11676659.710000001</v>
      </c>
      <c r="M48" s="200">
        <f>+INDEX(DataEx!$1:$1048576,MATCH('2016'!$A48,DataEx!$D:$D,0),MATCH('2016'!M$6,DataEx!$7:$7,0))</f>
        <v>10057576.49</v>
      </c>
      <c r="N48" s="200">
        <f>+INDEX(DataEx!$1:$1048576,MATCH('2016'!$A48,DataEx!$D:$D,0),MATCH('2016'!N$6,DataEx!$7:$7,0))</f>
        <v>13191630.189999999</v>
      </c>
      <c r="O48" s="200">
        <f>+INDEX(DataEx!$1:$1048576,MATCH('2016'!$A48,DataEx!$D:$D,0),MATCH('2016'!O$6,DataEx!$7:$7,0))</f>
        <v>11618940.939999999</v>
      </c>
      <c r="P48" s="200">
        <f>+INDEX(DataEx!$1:$1048576,MATCH('2016'!$A48,DataEx!$D:$D,0),MATCH('2016'!P$6,DataEx!$7:$7,0))</f>
        <v>10639076.880000001</v>
      </c>
      <c r="Q48" s="200">
        <f>+INDEX(DataEx!$1:$1048576,MATCH('2016'!$A48,DataEx!$D:$D,0),MATCH('2016'!Q$6,DataEx!$7:$7,0))</f>
        <v>14397093.9</v>
      </c>
      <c r="R48" s="274">
        <f>+INDEX(DataEx!$1:$1048576,MATCH('2016'!$A48,DataEx!$D:$D,0),MATCH('2016'!R$6,DataEx!$7:$7,0))</f>
        <v>39257145.460000001</v>
      </c>
      <c r="S48" s="272">
        <f t="shared" si="3"/>
        <v>171815385.72</v>
      </c>
      <c r="T48" s="273">
        <f t="shared" si="4"/>
        <v>4.3451364554144958E-2</v>
      </c>
    </row>
    <row r="49" spans="1:22">
      <c r="A49" s="175">
        <v>44</v>
      </c>
      <c r="B49" s="468" t="str">
        <f>+VLOOKUP($A49,Master!$D$27:$G$225,4,FALSE)</f>
        <v>Capital Expenditure</v>
      </c>
      <c r="C49" s="469"/>
      <c r="D49" s="469"/>
      <c r="E49" s="469"/>
      <c r="F49" s="469"/>
      <c r="G49" s="200">
        <f>+INDEX(DataEx!$1:$1048576,MATCH('2016'!$A49,DataEx!$D:$D,0),MATCH('2016'!G$6,DataEx!$7:$7,0))</f>
        <v>350458.43</v>
      </c>
      <c r="H49" s="200">
        <f>+INDEX(DataEx!$1:$1048576,MATCH('2016'!$A49,DataEx!$D:$D,0),MATCH('2016'!H$6,DataEx!$7:$7,0))</f>
        <v>577489.29</v>
      </c>
      <c r="I49" s="200">
        <f>+INDEX(DataEx!$1:$1048576,MATCH('2016'!$A49,DataEx!$D:$D,0),MATCH('2016'!I$6,DataEx!$7:$7,0))</f>
        <v>1509977.22</v>
      </c>
      <c r="J49" s="200">
        <f>+INDEX(DataEx!$1:$1048576,MATCH('2016'!$A49,DataEx!$D:$D,0),MATCH('2016'!J$6,DataEx!$7:$7,0))</f>
        <v>3694215.71</v>
      </c>
      <c r="K49" s="200">
        <f>+INDEX(DataEx!$1:$1048576,MATCH('2016'!$A49,DataEx!$D:$D,0),MATCH('2016'!K$6,DataEx!$7:$7,0))</f>
        <v>4725148.4400000004</v>
      </c>
      <c r="L49" s="200">
        <f>+INDEX(DataEx!$1:$1048576,MATCH('2016'!$A49,DataEx!$D:$D,0),MATCH('2016'!L$6,DataEx!$7:$7,0))</f>
        <v>2369058.61</v>
      </c>
      <c r="M49" s="200">
        <f>+INDEX(DataEx!$1:$1048576,MATCH('2016'!$A49,DataEx!$D:$D,0),MATCH('2016'!M$6,DataEx!$7:$7,0))</f>
        <v>4947585.26</v>
      </c>
      <c r="N49" s="200">
        <f>+INDEX(DataEx!$1:$1048576,MATCH('2016'!$A49,DataEx!$D:$D,0),MATCH('2016'!N$6,DataEx!$7:$7,0))</f>
        <v>3797015.83</v>
      </c>
      <c r="O49" s="200">
        <f>+INDEX(DataEx!$1:$1048576,MATCH('2016'!$A49,DataEx!$D:$D,0),MATCH('2016'!O$6,DataEx!$7:$7,0))</f>
        <v>3313025.22</v>
      </c>
      <c r="P49" s="200">
        <f>+INDEX(DataEx!$1:$1048576,MATCH('2016'!$A49,DataEx!$D:$D,0),MATCH('2016'!P$6,DataEx!$7:$7,0))</f>
        <v>3567484.19</v>
      </c>
      <c r="Q49" s="200">
        <f>+INDEX(DataEx!$1:$1048576,MATCH('2016'!$A49,DataEx!$D:$D,0),MATCH('2016'!Q$6,DataEx!$7:$7,0))</f>
        <v>6171281.3600000003</v>
      </c>
      <c r="R49" s="200">
        <f>+INDEX(DataEx!$1:$1048576,MATCH('2016'!$A49,DataEx!$D:$D,0),MATCH('2016'!R$6,DataEx!$7:$7,0))</f>
        <v>29796705.440000001</v>
      </c>
      <c r="S49" s="272">
        <f t="shared" si="3"/>
        <v>64819445</v>
      </c>
      <c r="T49" s="273">
        <f t="shared" si="4"/>
        <v>1.6392556016387637E-2</v>
      </c>
    </row>
    <row r="50" spans="1:22">
      <c r="A50" s="175">
        <v>451</v>
      </c>
      <c r="B50" s="472" t="str">
        <f>+VLOOKUP($A50,Master!$D$27:$G$225,4,FALSE)</f>
        <v>Credits and Borrowings</v>
      </c>
      <c r="C50" s="473"/>
      <c r="D50" s="473"/>
      <c r="E50" s="473"/>
      <c r="F50" s="473"/>
      <c r="G50" s="188">
        <f>+INDEX(DataEx!$1:$1048576,MATCH('2016'!$A50,DataEx!$D:$D,0),MATCH('2016'!G$6,DataEx!$7:$7,0))</f>
        <v>138166.66999999998</v>
      </c>
      <c r="H50" s="188">
        <f>+INDEX(DataEx!$1:$1048576,MATCH('2016'!$A50,DataEx!$D:$D,0),MATCH('2016'!H$6,DataEx!$7:$7,0))</f>
        <v>292960</v>
      </c>
      <c r="I50" s="188">
        <f>+INDEX(DataEx!$1:$1048576,MATCH('2016'!$A50,DataEx!$D:$D,0),MATCH('2016'!I$6,DataEx!$7:$7,0))</f>
        <v>160000</v>
      </c>
      <c r="J50" s="188">
        <f>+INDEX(DataEx!$1:$1048576,MATCH('2016'!$A50,DataEx!$D:$D,0),MATCH('2016'!J$6,DataEx!$7:$7,0))</f>
        <v>409078</v>
      </c>
      <c r="K50" s="188">
        <f>+INDEX(DataEx!$1:$1048576,MATCH('2016'!$A50,DataEx!$D:$D,0),MATCH('2016'!K$6,DataEx!$7:$7,0))</f>
        <v>300594</v>
      </c>
      <c r="L50" s="188">
        <f>+INDEX(DataEx!$1:$1048576,MATCH('2016'!$A50,DataEx!$D:$D,0),MATCH('2016'!L$6,DataEx!$7:$7,0))</f>
        <v>60000</v>
      </c>
      <c r="M50" s="188">
        <f>+INDEX(DataEx!$1:$1048576,MATCH('2016'!$A50,DataEx!$D:$D,0),MATCH('2016'!M$6,DataEx!$7:$7,0))</f>
        <v>190000</v>
      </c>
      <c r="N50" s="188">
        <f>+INDEX(DataEx!$1:$1048576,MATCH('2016'!$A50,DataEx!$D:$D,0),MATCH('2016'!N$6,DataEx!$7:$7,0))</f>
        <v>20000</v>
      </c>
      <c r="O50" s="188">
        <f>+INDEX(DataEx!$1:$1048576,MATCH('2016'!$A50,DataEx!$D:$D,0),MATCH('2016'!O$6,DataEx!$7:$7,0))</f>
        <v>290795</v>
      </c>
      <c r="P50" s="188">
        <f>+INDEX(DataEx!$1:$1048576,MATCH('2016'!$A50,DataEx!$D:$D,0),MATCH('2016'!P$6,DataEx!$7:$7,0))</f>
        <v>100940</v>
      </c>
      <c r="Q50" s="188">
        <f>+INDEX(DataEx!$1:$1048576,MATCH('2016'!$A50,DataEx!$D:$D,0),MATCH('2016'!Q$6,DataEx!$7:$7,0))</f>
        <v>14820.1</v>
      </c>
      <c r="R50" s="188">
        <f>+INDEX(DataEx!$1:$1048576,MATCH('2016'!$A50,DataEx!$D:$D,0),MATCH('2016'!R$6,DataEx!$7:$7,0))</f>
        <v>890745.53</v>
      </c>
      <c r="S50" s="269">
        <f t="shared" si="3"/>
        <v>2868099.3</v>
      </c>
      <c r="T50" s="270">
        <f t="shared" si="4"/>
        <v>7.2532985180314596E-4</v>
      </c>
    </row>
    <row r="51" spans="1:22">
      <c r="A51" s="175">
        <v>47</v>
      </c>
      <c r="B51" s="472" t="str">
        <f>+VLOOKUP($A51,Master!$D$27:$G$225,4,FALSE)</f>
        <v>Reserves</v>
      </c>
      <c r="C51" s="473"/>
      <c r="D51" s="473"/>
      <c r="E51" s="473"/>
      <c r="F51" s="473"/>
      <c r="G51" s="188">
        <f>+INDEX(DataEx!$1:$1048576,MATCH('2016'!$A51,DataEx!$D:$D,0),MATCH('2016'!G$6,DataEx!$7:$7,0))</f>
        <v>130000</v>
      </c>
      <c r="H51" s="188">
        <f>+INDEX(DataEx!$1:$1048576,MATCH('2016'!$A51,DataEx!$D:$D,0),MATCH('2016'!H$6,DataEx!$7:$7,0))</f>
        <v>3436897.95</v>
      </c>
      <c r="I51" s="188">
        <f>+INDEX(DataEx!$1:$1048576,MATCH('2016'!$A51,DataEx!$D:$D,0),MATCH('2016'!I$6,DataEx!$7:$7,0))</f>
        <v>959016.23</v>
      </c>
      <c r="J51" s="188">
        <f>+INDEX(DataEx!$1:$1048576,MATCH('2016'!$A51,DataEx!$D:$D,0),MATCH('2016'!J$6,DataEx!$7:$7,0))</f>
        <v>768573.09000000008</v>
      </c>
      <c r="K51" s="188">
        <f>+INDEX(DataEx!$1:$1048576,MATCH('2016'!$A51,DataEx!$D:$D,0),MATCH('2016'!K$6,DataEx!$7:$7,0))</f>
        <v>772013.71</v>
      </c>
      <c r="L51" s="188">
        <f>+INDEX(DataEx!$1:$1048576,MATCH('2016'!$A51,DataEx!$D:$D,0),MATCH('2016'!L$6,DataEx!$7:$7,0))</f>
        <v>0</v>
      </c>
      <c r="M51" s="188">
        <f>+INDEX(DataEx!$1:$1048576,MATCH('2016'!$A51,DataEx!$D:$D,0),MATCH('2016'!M$6,DataEx!$7:$7,0))</f>
        <v>2744750.61</v>
      </c>
      <c r="N51" s="188">
        <f>+INDEX(DataEx!$1:$1048576,MATCH('2016'!$A51,DataEx!$D:$D,0),MATCH('2016'!N$6,DataEx!$7:$7,0))</f>
        <v>290224.19</v>
      </c>
      <c r="O51" s="188">
        <f>+INDEX(DataEx!$1:$1048576,MATCH('2016'!$A51,DataEx!$D:$D,0),MATCH('2016'!O$6,DataEx!$7:$7,0))</f>
        <v>181226.94</v>
      </c>
      <c r="P51" s="188">
        <f>+INDEX(DataEx!$1:$1048576,MATCH('2016'!$A51,DataEx!$D:$D,0),MATCH('2016'!P$6,DataEx!$7:$7,0))</f>
        <v>773947.6</v>
      </c>
      <c r="Q51" s="188">
        <f>+INDEX(DataEx!$1:$1048576,MATCH('2016'!$A51,DataEx!$D:$D,0),MATCH('2016'!Q$6,DataEx!$7:$7,0))</f>
        <v>415858.03</v>
      </c>
      <c r="R51" s="188">
        <f>+INDEX(DataEx!$1:$1048576,MATCH('2016'!$A51,DataEx!$D:$D,0),MATCH('2016'!R$6,DataEx!$7:$7,0))</f>
        <v>8425505.6199999992</v>
      </c>
      <c r="S51" s="269">
        <f t="shared" si="3"/>
        <v>18898013.969999999</v>
      </c>
      <c r="T51" s="270">
        <f t="shared" si="4"/>
        <v>4.7792256259167462E-3</v>
      </c>
    </row>
    <row r="52" spans="1:22" ht="13.5" thickBot="1">
      <c r="A52" s="175">
        <v>462</v>
      </c>
      <c r="B52" s="474" t="str">
        <f>+VLOOKUP($A52,Master!$D$27:$G$225,4,FALSE)</f>
        <v>Repayment of Guarantees</v>
      </c>
      <c r="C52" s="475"/>
      <c r="D52" s="475"/>
      <c r="E52" s="475"/>
      <c r="F52" s="475"/>
      <c r="G52" s="224">
        <f>+INDEX(DataEx!$1:$1048576,MATCH('2016'!$A52,DataEx!$D:$D,0),MATCH('2016'!G$6,DataEx!$7:$7,0))</f>
        <v>0</v>
      </c>
      <c r="H52" s="224">
        <f>+INDEX(DataEx!$1:$1048576,MATCH('2016'!$A52,DataEx!$D:$D,0),MATCH('2016'!H$6,DataEx!$7:$7,0))</f>
        <v>0</v>
      </c>
      <c r="I52" s="224">
        <f>+INDEX(DataEx!$1:$1048576,MATCH('2016'!$A52,DataEx!$D:$D,0),MATCH('2016'!I$6,DataEx!$7:$7,0))</f>
        <v>0</v>
      </c>
      <c r="J52" s="224">
        <f>+INDEX(DataEx!$1:$1048576,MATCH('2016'!$A52,DataEx!$D:$D,0),MATCH('2016'!J$6,DataEx!$7:$7,0))</f>
        <v>0</v>
      </c>
      <c r="K52" s="224">
        <f>+INDEX(DataEx!$1:$1048576,MATCH('2016'!$A52,DataEx!$D:$D,0),MATCH('2016'!K$6,DataEx!$7:$7,0))</f>
        <v>0</v>
      </c>
      <c r="L52" s="224">
        <f>+INDEX(DataEx!$1:$1048576,MATCH('2016'!$A52,DataEx!$D:$D,0),MATCH('2016'!L$6,DataEx!$7:$7,0))</f>
        <v>0</v>
      </c>
      <c r="M52" s="224">
        <f>+INDEX(DataEx!$1:$1048576,MATCH('2016'!$A52,DataEx!$D:$D,0),MATCH('2016'!M$6,DataEx!$7:$7,0))</f>
        <v>0</v>
      </c>
      <c r="N52" s="224">
        <f>+INDEX(DataEx!$1:$1048576,MATCH('2016'!$A52,DataEx!$D:$D,0),MATCH('2016'!N$6,DataEx!$7:$7,0))</f>
        <v>0</v>
      </c>
      <c r="O52" s="224">
        <f>+INDEX(DataEx!$1:$1048576,MATCH('2016'!$A52,DataEx!$D:$D,0),MATCH('2016'!O$6,DataEx!$7:$7,0))</f>
        <v>0</v>
      </c>
      <c r="P52" s="224">
        <f>+INDEX(DataEx!$1:$1048576,MATCH('2016'!$A52,DataEx!$D:$D,0),MATCH('2016'!P$6,DataEx!$7:$7,0))</f>
        <v>0</v>
      </c>
      <c r="Q52" s="224">
        <f>+INDEX(DataEx!$1:$1048576,MATCH('2016'!$A52,DataEx!$D:$D,0),MATCH('2016'!Q$6,DataEx!$7:$7,0))</f>
        <v>0</v>
      </c>
      <c r="R52" s="224">
        <f>+INDEX(DataEx!$1:$1048576,MATCH('2016'!$A52,DataEx!$D:$D,0),MATCH('2016'!R$6,DataEx!$7:$7,0))</f>
        <v>0</v>
      </c>
      <c r="S52" s="283">
        <f t="shared" si="3"/>
        <v>0</v>
      </c>
      <c r="T52" s="284">
        <f t="shared" si="4"/>
        <v>0</v>
      </c>
      <c r="U52" s="366"/>
    </row>
    <row r="53" spans="1:22" ht="13.5" thickBot="1">
      <c r="A53" s="169">
        <v>4630</v>
      </c>
      <c r="B53" s="474" t="str">
        <f>+VLOOKUP($A53,Master!$D$27:$G$225,4,TRUE)</f>
        <v>Repayments of Arrears</v>
      </c>
      <c r="C53" s="475"/>
      <c r="D53" s="475"/>
      <c r="E53" s="475"/>
      <c r="F53" s="475"/>
      <c r="G53" s="224">
        <f>+INDEX(DataEx!$1:$1048576,MATCH('2016'!$A53,DataEx!$D:$D,0),MATCH('2016'!G$6,DataEx!$7:$7,0))</f>
        <v>1609721.35</v>
      </c>
      <c r="H53" s="224">
        <f>+INDEX(DataEx!$1:$1048576,MATCH('2016'!$A53,DataEx!$D:$D,0),MATCH('2016'!H$6,DataEx!$7:$7,0))</f>
        <v>10483507.640000001</v>
      </c>
      <c r="I53" s="224">
        <f>+INDEX(DataEx!$1:$1048576,MATCH('2016'!$A53,DataEx!$D:$D,0),MATCH('2016'!I$6,DataEx!$7:$7,0))</f>
        <v>4724051.7699999996</v>
      </c>
      <c r="J53" s="224">
        <f>+INDEX(DataEx!$1:$1048576,MATCH('2016'!$A53,DataEx!$D:$D,0),MATCH('2016'!J$6,DataEx!$7:$7,0))</f>
        <v>2047957.73</v>
      </c>
      <c r="K53" s="224">
        <f>+INDEX(DataEx!$1:$1048576,MATCH('2016'!$A53,DataEx!$D:$D,0),MATCH('2016'!K$6,DataEx!$7:$7,0))</f>
        <v>2053386.86</v>
      </c>
      <c r="L53" s="224">
        <f>+INDEX(DataEx!$1:$1048576,MATCH('2016'!$A53,DataEx!$D:$D,0),MATCH('2016'!L$6,DataEx!$7:$7,0))</f>
        <v>8110472.5899999999</v>
      </c>
      <c r="M53" s="224">
        <f>+INDEX(DataEx!$1:$1048576,MATCH('2016'!$A53,DataEx!$D:$D,0),MATCH('2016'!M$6,DataEx!$7:$7,0))</f>
        <v>7965006.6600000001</v>
      </c>
      <c r="N53" s="224">
        <f>+INDEX(DataEx!$1:$1048576,MATCH('2016'!$A53,DataEx!$D:$D,0),MATCH('2016'!N$6,DataEx!$7:$7,0))</f>
        <v>3231942.88</v>
      </c>
      <c r="O53" s="224">
        <f>+INDEX(DataEx!$1:$1048576,MATCH('2016'!$A53,DataEx!$D:$D,0),MATCH('2016'!O$6,DataEx!$7:$7,0))</f>
        <v>1945521.6</v>
      </c>
      <c r="P53" s="224">
        <f>+INDEX(DataEx!$1:$1048576,MATCH('2016'!$A53,DataEx!$D:$D,0),MATCH('2016'!P$6,DataEx!$7:$7,0))</f>
        <v>1915541.45</v>
      </c>
      <c r="Q53" s="224">
        <f>+INDEX(DataEx!$1:$1048576,MATCH('2016'!$A53,DataEx!$D:$D,0),MATCH('2016'!Q$6,DataEx!$7:$7,0))</f>
        <v>8036203.4800000004</v>
      </c>
      <c r="R53" s="224">
        <f>+INDEX(DataEx!$1:$1048576,MATCH('2016'!$A53,DataEx!$D:$D,0),MATCH('2016'!R$6,DataEx!$7:$7,0))</f>
        <v>17139214.640000001</v>
      </c>
      <c r="S53" s="283">
        <f>+SUM(G53:R53)</f>
        <v>69262528.650000006</v>
      </c>
      <c r="T53" s="284">
        <f>+S53/$T$7</f>
        <v>1.7516192567396692E-2</v>
      </c>
    </row>
    <row r="54" spans="1:22" ht="13.5" thickBot="1">
      <c r="A54" s="71">
        <v>1005</v>
      </c>
      <c r="B54" s="556" t="str">
        <f>+VLOOKUP($A54,Master!$D$27:$G$227,4,FALSE)</f>
        <v>Net increase of liabilities</v>
      </c>
      <c r="C54" s="557"/>
      <c r="D54" s="557"/>
      <c r="E54" s="557"/>
      <c r="F54" s="557"/>
      <c r="G54" s="99">
        <f>+INDEX(DataEx!$1:$1048576,MATCH('2016'!$A54,DataEx!$D:$D,0),MATCH('2016'!G$6,DataEx!$7:$7,0))</f>
        <v>0</v>
      </c>
      <c r="H54" s="99">
        <f>+INDEX(DataEx!$1:$1048576,MATCH('2016'!$A54,DataEx!$D:$D,0),MATCH('2016'!H$6,DataEx!$7:$7,0))</f>
        <v>0</v>
      </c>
      <c r="I54" s="99">
        <f>+INDEX(DataEx!$1:$1048576,MATCH('2016'!$A54,DataEx!$D:$D,0),MATCH('2016'!I$6,DataEx!$7:$7,0))</f>
        <v>0</v>
      </c>
      <c r="J54" s="99">
        <f>+INDEX(DataEx!$1:$1048576,MATCH('2016'!$A54,DataEx!$D:$D,0),MATCH('2016'!J$6,DataEx!$7:$7,0))</f>
        <v>0</v>
      </c>
      <c r="K54" s="99">
        <f>+INDEX(DataEx!$1:$1048576,MATCH('2016'!$A54,DataEx!$D:$D,0),MATCH('2016'!K$6,DataEx!$7:$7,0))</f>
        <v>0</v>
      </c>
      <c r="L54" s="99">
        <f>+INDEX(DataEx!$1:$1048576,MATCH('2016'!$A54,DataEx!$D:$D,0),MATCH('2016'!L$6,DataEx!$7:$7,0))</f>
        <v>0</v>
      </c>
      <c r="M54" s="99">
        <f>+INDEX(DataEx!$1:$1048576,MATCH('2016'!$A54,DataEx!$D:$D,0),MATCH('2016'!M$6,DataEx!$7:$7,0))</f>
        <v>0</v>
      </c>
      <c r="N54" s="99">
        <f>+INDEX(DataEx!$1:$1048576,MATCH('2016'!$A54,DataEx!$D:$D,0),MATCH('2016'!N$6,DataEx!$7:$7,0))</f>
        <v>0</v>
      </c>
      <c r="O54" s="99">
        <f>+INDEX(DataEx!$1:$1048576,MATCH('2016'!$A54,DataEx!$D:$D,0),MATCH('2016'!O$6,DataEx!$7:$7,0))</f>
        <v>0</v>
      </c>
      <c r="P54" s="99">
        <f>+INDEX(DataEx!$1:$1048576,MATCH('2016'!$A54,DataEx!$D:$D,0),MATCH('2016'!P$6,DataEx!$7:$7,0))</f>
        <v>0</v>
      </c>
      <c r="Q54" s="99">
        <f>+INDEX(DataEx!$1:$1048576,MATCH('2016'!$A54,DataEx!$D:$D,0),MATCH('2016'!Q$6,DataEx!$7:$7,0))</f>
        <v>0</v>
      </c>
      <c r="R54" s="99">
        <f>+INDEX(DataEx!$1:$1048576,MATCH('2016'!$A54,DataEx!$D:$D,0),MATCH('2016'!R$6,DataEx!$7:$7,0))</f>
        <v>-12686256.23</v>
      </c>
      <c r="S54" s="135">
        <f>+SUM(G54:R54)</f>
        <v>-12686256.23</v>
      </c>
      <c r="T54" s="136">
        <f>+S54/$T$7</f>
        <v>-3.2082990819887716E-3</v>
      </c>
    </row>
    <row r="55" spans="1:22" ht="13.5" thickBot="1">
      <c r="A55" s="169">
        <v>1000</v>
      </c>
      <c r="B55" s="476" t="str">
        <f>+VLOOKUP($A55,Master!$D$27:$G$225,4,FALSE)</f>
        <v>Surplus / deficit</v>
      </c>
      <c r="C55" s="477"/>
      <c r="D55" s="477"/>
      <c r="E55" s="477"/>
      <c r="F55" s="477"/>
      <c r="G55" s="176">
        <f t="shared" ref="G55:R55" si="9">+G10-G29</f>
        <v>-20490686.890000015</v>
      </c>
      <c r="H55" s="176">
        <f t="shared" si="9"/>
        <v>-17862917.080000013</v>
      </c>
      <c r="I55" s="176">
        <f t="shared" si="9"/>
        <v>-34469807.130000025</v>
      </c>
      <c r="J55" s="176">
        <f t="shared" si="9"/>
        <v>-16792694.200000003</v>
      </c>
      <c r="K55" s="176">
        <f t="shared" si="9"/>
        <v>-28094664.88000001</v>
      </c>
      <c r="L55" s="176">
        <f t="shared" si="9"/>
        <v>6568543.1400000304</v>
      </c>
      <c r="M55" s="176">
        <f t="shared" si="9"/>
        <v>-2644005.3199999928</v>
      </c>
      <c r="N55" s="176">
        <f t="shared" si="9"/>
        <v>74212420.220000029</v>
      </c>
      <c r="O55" s="176">
        <f t="shared" si="9"/>
        <v>9542010.4400000125</v>
      </c>
      <c r="P55" s="176">
        <f t="shared" si="9"/>
        <v>3589554.650000006</v>
      </c>
      <c r="Q55" s="176">
        <f t="shared" si="9"/>
        <v>-24804516.380000025</v>
      </c>
      <c r="R55" s="176">
        <f t="shared" si="9"/>
        <v>-83704135.00999999</v>
      </c>
      <c r="S55" s="285">
        <f t="shared" si="3"/>
        <v>-134950898.44</v>
      </c>
      <c r="T55" s="286">
        <f t="shared" si="4"/>
        <v>-3.4128495887916645E-2</v>
      </c>
    </row>
    <row r="56" spans="1:22" ht="13.5" thickBot="1">
      <c r="A56" s="169"/>
      <c r="B56" s="448" t="s">
        <v>796</v>
      </c>
      <c r="C56" s="449"/>
      <c r="D56" s="449"/>
      <c r="E56" s="449"/>
      <c r="F56" s="449"/>
      <c r="G56" s="176">
        <f>G55-G54</f>
        <v>-20490686.890000015</v>
      </c>
      <c r="H56" s="176">
        <f t="shared" ref="H56:R56" si="10">H55-H54</f>
        <v>-17862917.080000013</v>
      </c>
      <c r="I56" s="176">
        <f t="shared" si="10"/>
        <v>-34469807.130000025</v>
      </c>
      <c r="J56" s="176">
        <f t="shared" si="10"/>
        <v>-16792694.200000003</v>
      </c>
      <c r="K56" s="176">
        <f t="shared" si="10"/>
        <v>-28094664.88000001</v>
      </c>
      <c r="L56" s="176">
        <f t="shared" si="10"/>
        <v>6568543.1400000304</v>
      </c>
      <c r="M56" s="176">
        <f t="shared" si="10"/>
        <v>-2644005.3199999928</v>
      </c>
      <c r="N56" s="176">
        <f t="shared" si="10"/>
        <v>74212420.220000029</v>
      </c>
      <c r="O56" s="176">
        <f t="shared" si="10"/>
        <v>9542010.4400000125</v>
      </c>
      <c r="P56" s="176">
        <f t="shared" si="10"/>
        <v>3589554.650000006</v>
      </c>
      <c r="Q56" s="176">
        <f t="shared" si="10"/>
        <v>-24804516.380000025</v>
      </c>
      <c r="R56" s="176">
        <f t="shared" si="10"/>
        <v>-71017878.779999986</v>
      </c>
      <c r="S56" s="285">
        <f t="shared" si="3"/>
        <v>-122264642.20999999</v>
      </c>
      <c r="T56" s="286">
        <f t="shared" si="4"/>
        <v>-3.0920196805927874E-2</v>
      </c>
    </row>
    <row r="57" spans="1:22" ht="13.5" thickBot="1">
      <c r="A57" s="169">
        <v>1001</v>
      </c>
      <c r="B57" s="476" t="str">
        <f>+VLOOKUP($A57,Master!$D$27:$G$225,4,FALSE)</f>
        <v>Primary balance</v>
      </c>
      <c r="C57" s="477"/>
      <c r="D57" s="477"/>
      <c r="E57" s="477"/>
      <c r="F57" s="477"/>
      <c r="G57" s="230">
        <f>+G56+G37</f>
        <v>-16637510.870000016</v>
      </c>
      <c r="H57" s="230">
        <f t="shared" ref="H57:R57" si="11">+H56+H37</f>
        <v>-16939469.200000014</v>
      </c>
      <c r="I57" s="230">
        <f t="shared" si="11"/>
        <v>-7796265.9100000262</v>
      </c>
      <c r="J57" s="230">
        <f t="shared" si="11"/>
        <v>43522.019999995828</v>
      </c>
      <c r="K57" s="230">
        <f t="shared" si="11"/>
        <v>-12050001.330000009</v>
      </c>
      <c r="L57" s="230">
        <f t="shared" si="11"/>
        <v>9500708.8600000311</v>
      </c>
      <c r="M57" s="230">
        <f t="shared" si="11"/>
        <v>3687221.9200000074</v>
      </c>
      <c r="N57" s="230">
        <f t="shared" si="11"/>
        <v>75705339.75000003</v>
      </c>
      <c r="O57" s="230">
        <f t="shared" si="11"/>
        <v>12132269.500000013</v>
      </c>
      <c r="P57" s="230">
        <f t="shared" si="11"/>
        <v>4003689.670000006</v>
      </c>
      <c r="Q57" s="230">
        <f t="shared" si="11"/>
        <v>-24252295.330000024</v>
      </c>
      <c r="R57" s="230">
        <f t="shared" si="11"/>
        <v>-68085770.639999986</v>
      </c>
      <c r="S57" s="285">
        <f t="shared" si="3"/>
        <v>-40688561.559999987</v>
      </c>
      <c r="T57" s="286">
        <f t="shared" si="4"/>
        <v>-1.0289960437003689E-2</v>
      </c>
    </row>
    <row r="58" spans="1:22">
      <c r="A58" s="169">
        <v>46</v>
      </c>
      <c r="B58" s="470" t="str">
        <f>+VLOOKUP($A58,Master!$D$27:$G$225,4,FALSE)</f>
        <v>Repayment of Debt</v>
      </c>
      <c r="C58" s="471"/>
      <c r="D58" s="471"/>
      <c r="E58" s="471"/>
      <c r="F58" s="471"/>
      <c r="G58" s="218">
        <f t="shared" ref="G58:R58" si="12">+SUM(G59:G60)</f>
        <v>33019750.740000002</v>
      </c>
      <c r="H58" s="218">
        <f t="shared" si="12"/>
        <v>41379235.089999996</v>
      </c>
      <c r="I58" s="218">
        <f t="shared" si="12"/>
        <v>46379030.429999992</v>
      </c>
      <c r="J58" s="218">
        <f t="shared" si="12"/>
        <v>191248837.78999999</v>
      </c>
      <c r="K58" s="218">
        <f t="shared" si="12"/>
        <v>5016094.05</v>
      </c>
      <c r="L58" s="218">
        <f t="shared" si="12"/>
        <v>28817481.77</v>
      </c>
      <c r="M58" s="218">
        <f t="shared" si="12"/>
        <v>42417178.719999999</v>
      </c>
      <c r="N58" s="218">
        <f t="shared" si="12"/>
        <v>67267709.039999992</v>
      </c>
      <c r="O58" s="218">
        <f t="shared" si="12"/>
        <v>22252369.009999998</v>
      </c>
      <c r="P58" s="218">
        <f t="shared" si="12"/>
        <v>18021216.960000001</v>
      </c>
      <c r="Q58" s="218">
        <f t="shared" si="12"/>
        <v>6024562.0499999998</v>
      </c>
      <c r="R58" s="218">
        <f t="shared" si="12"/>
        <v>31272720.659999996</v>
      </c>
      <c r="S58" s="287">
        <f t="shared" si="3"/>
        <v>533116186.30999982</v>
      </c>
      <c r="T58" s="288">
        <f t="shared" si="4"/>
        <v>0.13482276726265738</v>
      </c>
      <c r="V58" s="383"/>
    </row>
    <row r="59" spans="1:22">
      <c r="A59" s="169">
        <v>4611</v>
      </c>
      <c r="B59" s="496" t="str">
        <f>+VLOOKUP($A59,Master!$D$27:$G$225,4,FALSE)</f>
        <v>Repayment of Domestic Debt</v>
      </c>
      <c r="C59" s="497"/>
      <c r="D59" s="497"/>
      <c r="E59" s="497"/>
      <c r="F59" s="497"/>
      <c r="G59" s="236">
        <f>+INDEX(DataEx!$1:$1048576,MATCH('2016'!$A59,DataEx!$D:$D,0),MATCH('2016'!G$6,DataEx!$7:$7,0))</f>
        <v>16586331.92</v>
      </c>
      <c r="H59" s="236">
        <f>+INDEX(DataEx!$1:$1048576,MATCH('2016'!$A59,DataEx!$D:$D,0),MATCH('2016'!H$6,DataEx!$7:$7,0))</f>
        <v>40102784.689999998</v>
      </c>
      <c r="I59" s="236">
        <f>+INDEX(DataEx!$1:$1048576,MATCH('2016'!$A59,DataEx!$D:$D,0),MATCH('2016'!I$6,DataEx!$7:$7,0))</f>
        <v>34153922.979999997</v>
      </c>
      <c r="J59" s="236">
        <f>+INDEX(DataEx!$1:$1048576,MATCH('2016'!$A59,DataEx!$D:$D,0),MATCH('2016'!J$6,DataEx!$7:$7,0))</f>
        <v>11303919.65</v>
      </c>
      <c r="K59" s="236">
        <f>+INDEX(DataEx!$1:$1048576,MATCH('2016'!$A59,DataEx!$D:$D,0),MATCH('2016'!K$6,DataEx!$7:$7,0))</f>
        <v>104634.18</v>
      </c>
      <c r="L59" s="236">
        <f>+INDEX(DataEx!$1:$1048576,MATCH('2016'!$A59,DataEx!$D:$D,0),MATCH('2016'!L$6,DataEx!$7:$7,0))</f>
        <v>7652930.54</v>
      </c>
      <c r="M59" s="236">
        <f>+INDEX(DataEx!$1:$1048576,MATCH('2016'!$A59,DataEx!$D:$D,0),MATCH('2016'!M$6,DataEx!$7:$7,0))</f>
        <v>17783759.899999999</v>
      </c>
      <c r="N59" s="236">
        <f>+INDEX(DataEx!$1:$1048576,MATCH('2016'!$A59,DataEx!$D:$D,0),MATCH('2016'!N$6,DataEx!$7:$7,0))</f>
        <v>65876428.729999997</v>
      </c>
      <c r="O59" s="236">
        <f>+INDEX(DataEx!$1:$1048576,MATCH('2016'!$A59,DataEx!$D:$D,0),MATCH('2016'!O$6,DataEx!$7:$7,0))</f>
        <v>9291204.8200000003</v>
      </c>
      <c r="P59" s="236">
        <f>+INDEX(DataEx!$1:$1048576,MATCH('2016'!$A59,DataEx!$D:$D,0),MATCH('2016'!P$6,DataEx!$7:$7,0))</f>
        <v>13507697.57</v>
      </c>
      <c r="Q59" s="236">
        <f>+INDEX(DataEx!$1:$1048576,MATCH('2016'!$A59,DataEx!$D:$D,0),MATCH('2016'!Q$6,DataEx!$7:$7,0))</f>
        <v>108168.99</v>
      </c>
      <c r="R59" s="236">
        <f>+INDEX(DataEx!$1:$1048576,MATCH('2016'!$A59,DataEx!$D:$D,0),MATCH('2016'!R$6,DataEx!$7:$7,0))</f>
        <v>8974836.0099999998</v>
      </c>
      <c r="S59" s="289">
        <f t="shared" si="3"/>
        <v>225446619.97999999</v>
      </c>
      <c r="T59" s="290">
        <f t="shared" si="4"/>
        <v>5.7014470684335641E-2</v>
      </c>
    </row>
    <row r="60" spans="1:22" ht="13.5" thickBot="1">
      <c r="A60" s="169">
        <v>4612</v>
      </c>
      <c r="B60" s="472" t="str">
        <f>+VLOOKUP($A60,Master!$D$27:$G$225,4,FALSE)</f>
        <v>Repayment of Foreign Debt</v>
      </c>
      <c r="C60" s="473"/>
      <c r="D60" s="473"/>
      <c r="E60" s="473"/>
      <c r="F60" s="473"/>
      <c r="G60" s="236">
        <f>+INDEX(DataEx!$1:$1048576,MATCH('2016'!$A60,DataEx!$D:$D,0),MATCH('2016'!G$6,DataEx!$7:$7,0))</f>
        <v>16433418.82</v>
      </c>
      <c r="H60" s="236">
        <f>+INDEX(DataEx!$1:$1048576,MATCH('2016'!$A60,DataEx!$D:$D,0),MATCH('2016'!H$6,DataEx!$7:$7,0))</f>
        <v>1276450.3999999999</v>
      </c>
      <c r="I60" s="236">
        <f>+INDEX(DataEx!$1:$1048576,MATCH('2016'!$A60,DataEx!$D:$D,0),MATCH('2016'!I$6,DataEx!$7:$7,0))</f>
        <v>12225107.449999999</v>
      </c>
      <c r="J60" s="236">
        <f>+INDEX(DataEx!$1:$1048576,MATCH('2016'!$A60,DataEx!$D:$D,0),MATCH('2016'!J$6,DataEx!$7:$7,0))</f>
        <v>179944918.13999999</v>
      </c>
      <c r="K60" s="236">
        <f>+INDEX(DataEx!$1:$1048576,MATCH('2016'!$A60,DataEx!$D:$D,0),MATCH('2016'!K$6,DataEx!$7:$7,0))</f>
        <v>4911459.87</v>
      </c>
      <c r="L60" s="236">
        <f>+INDEX(DataEx!$1:$1048576,MATCH('2016'!$A60,DataEx!$D:$D,0),MATCH('2016'!L$6,DataEx!$7:$7,0))</f>
        <v>21164551.23</v>
      </c>
      <c r="M60" s="236">
        <f>+INDEX(DataEx!$1:$1048576,MATCH('2016'!$A60,DataEx!$D:$D,0),MATCH('2016'!M$6,DataEx!$7:$7,0))</f>
        <v>24633418.82</v>
      </c>
      <c r="N60" s="236">
        <f>+INDEX(DataEx!$1:$1048576,MATCH('2016'!$A60,DataEx!$D:$D,0),MATCH('2016'!N$6,DataEx!$7:$7,0))</f>
        <v>1391280.31</v>
      </c>
      <c r="O60" s="236">
        <f>+INDEX(DataEx!$1:$1048576,MATCH('2016'!$A60,DataEx!$D:$D,0),MATCH('2016'!O$6,DataEx!$7:$7,0))</f>
        <v>12961164.189999999</v>
      </c>
      <c r="P60" s="236">
        <f>+INDEX(DataEx!$1:$1048576,MATCH('2016'!$A60,DataEx!$D:$D,0),MATCH('2016'!P$6,DataEx!$7:$7,0))</f>
        <v>4513519.3899999997</v>
      </c>
      <c r="Q60" s="236">
        <f>+INDEX(DataEx!$1:$1048576,MATCH('2016'!$A60,DataEx!$D:$D,0),MATCH('2016'!Q$6,DataEx!$7:$7,0))</f>
        <v>5916393.0599999996</v>
      </c>
      <c r="R60" s="236">
        <f>+INDEX(DataEx!$1:$1048576,MATCH('2016'!$A60,DataEx!$D:$D,0),MATCH('2016'!R$6,DataEx!$7:$7,0))</f>
        <v>22297884.649999999</v>
      </c>
      <c r="S60" s="289">
        <f t="shared" si="3"/>
        <v>307669566.32999992</v>
      </c>
      <c r="T60" s="290">
        <f t="shared" si="4"/>
        <v>7.7808296578321764E-2</v>
      </c>
    </row>
    <row r="61" spans="1:22" ht="13.5" thickBot="1">
      <c r="A61" s="169">
        <v>1002</v>
      </c>
      <c r="B61" s="498" t="str">
        <f>+VLOOKUP($A61,Master!$D$27:$G$225,4,FALSE)</f>
        <v>Financing needs</v>
      </c>
      <c r="C61" s="499"/>
      <c r="D61" s="499"/>
      <c r="E61" s="499"/>
      <c r="F61" s="499"/>
      <c r="G61" s="242">
        <f t="shared" ref="G61:R61" si="13">+G55-G58</f>
        <v>-53510437.630000018</v>
      </c>
      <c r="H61" s="242">
        <f t="shared" si="13"/>
        <v>-59242152.170000009</v>
      </c>
      <c r="I61" s="242">
        <f t="shared" si="13"/>
        <v>-80848837.560000017</v>
      </c>
      <c r="J61" s="242">
        <f t="shared" si="13"/>
        <v>-208041531.99000001</v>
      </c>
      <c r="K61" s="242">
        <f t="shared" si="13"/>
        <v>-33110758.930000011</v>
      </c>
      <c r="L61" s="242">
        <f t="shared" si="13"/>
        <v>-22248938.629999969</v>
      </c>
      <c r="M61" s="242">
        <f t="shared" si="13"/>
        <v>-45061184.039999992</v>
      </c>
      <c r="N61" s="242">
        <f t="shared" si="13"/>
        <v>6944711.180000037</v>
      </c>
      <c r="O61" s="242">
        <f t="shared" si="13"/>
        <v>-12710358.569999985</v>
      </c>
      <c r="P61" s="242">
        <f t="shared" si="13"/>
        <v>-14431662.309999995</v>
      </c>
      <c r="Q61" s="242">
        <f t="shared" si="13"/>
        <v>-30829078.430000026</v>
      </c>
      <c r="R61" s="242">
        <f t="shared" si="13"/>
        <v>-114976855.66999999</v>
      </c>
      <c r="S61" s="291">
        <f>S56-S58</f>
        <v>-655380828.51999986</v>
      </c>
      <c r="T61" s="292">
        <f t="shared" si="4"/>
        <v>-0.16574296406858527</v>
      </c>
    </row>
    <row r="62" spans="1:22" ht="13.5" thickBot="1">
      <c r="A62" s="169">
        <v>1003</v>
      </c>
      <c r="B62" s="462" t="str">
        <f>+VLOOKUP($A62,Master!$D$27:$G$225,4,FALSE)</f>
        <v>Financing</v>
      </c>
      <c r="C62" s="463"/>
      <c r="D62" s="463"/>
      <c r="E62" s="463"/>
      <c r="F62" s="463"/>
      <c r="G62" s="176">
        <f>+SUM(G63:G66)</f>
        <v>53510437.630000025</v>
      </c>
      <c r="H62" s="176">
        <f t="shared" ref="H62:R62" si="14">+SUM(H63:H66)</f>
        <v>59242152.170000009</v>
      </c>
      <c r="I62" s="176">
        <f t="shared" si="14"/>
        <v>80848837.560000002</v>
      </c>
      <c r="J62" s="176">
        <f t="shared" si="14"/>
        <v>208041531.99000001</v>
      </c>
      <c r="K62" s="176">
        <f t="shared" si="14"/>
        <v>33110758.930000011</v>
      </c>
      <c r="L62" s="176">
        <f t="shared" si="14"/>
        <v>22248938.629999969</v>
      </c>
      <c r="M62" s="176">
        <f t="shared" si="14"/>
        <v>45061184.039999992</v>
      </c>
      <c r="N62" s="176">
        <f t="shared" si="14"/>
        <v>-6944711.1800000444</v>
      </c>
      <c r="O62" s="176">
        <f t="shared" si="14"/>
        <v>12710358.569999985</v>
      </c>
      <c r="P62" s="176">
        <f t="shared" si="14"/>
        <v>14431662.309999995</v>
      </c>
      <c r="Q62" s="176">
        <f t="shared" si="14"/>
        <v>30829078.430000022</v>
      </c>
      <c r="R62" s="176">
        <f t="shared" si="14"/>
        <v>114976855.66999999</v>
      </c>
      <c r="S62" s="293">
        <f>SUM(S63:S65)+S66+S54</f>
        <v>655380828.51999986</v>
      </c>
      <c r="T62" s="294">
        <f t="shared" si="4"/>
        <v>0.16574296406858527</v>
      </c>
    </row>
    <row r="63" spans="1:22">
      <c r="A63" s="169">
        <v>7511</v>
      </c>
      <c r="B63" s="496" t="str">
        <f>+VLOOKUP($A63,Master!$D$27:$G$225,4,FALSE)</f>
        <v>Domestic Loans and Borrowings</v>
      </c>
      <c r="C63" s="497"/>
      <c r="D63" s="497"/>
      <c r="E63" s="497"/>
      <c r="F63" s="497"/>
      <c r="G63" s="236">
        <f>+INDEX(DataEx!$1:$1048576,MATCH('2016'!$A63,DataEx!$D:$D,0),MATCH('2016'!G$6,DataEx!$7:$7,0))</f>
        <v>16400000</v>
      </c>
      <c r="H63" s="236">
        <f>+INDEX(DataEx!$1:$1048576,MATCH('2016'!$A63,DataEx!$D:$D,0),MATCH('2016'!H$6,DataEx!$7:$7,0))</f>
        <v>51250217.07</v>
      </c>
      <c r="I63" s="236">
        <f>+INDEX(DataEx!$1:$1048576,MATCH('2016'!$A63,DataEx!$D:$D,0),MATCH('2016'!I$6,DataEx!$7:$7,0))</f>
        <v>25719782.93</v>
      </c>
      <c r="J63" s="236">
        <f>+INDEX(DataEx!$1:$1048576,MATCH('2016'!$A63,DataEx!$D:$D,0),MATCH('2016'!J$6,DataEx!$7:$7,0))</f>
        <v>13400000</v>
      </c>
      <c r="K63" s="236">
        <f>+INDEX(DataEx!$1:$1048576,MATCH('2016'!$A63,DataEx!$D:$D,0),MATCH('2016'!K$6,DataEx!$7:$7,0))</f>
        <v>0</v>
      </c>
      <c r="L63" s="236">
        <f>+INDEX(DataEx!$1:$1048576,MATCH('2016'!$A63,DataEx!$D:$D,0),MATCH('2016'!L$6,DataEx!$7:$7,0))</f>
        <v>15000000</v>
      </c>
      <c r="M63" s="236">
        <f>+INDEX(DataEx!$1:$1048576,MATCH('2016'!$A63,DataEx!$D:$D,0),MATCH('2016'!M$6,DataEx!$7:$7,0))</f>
        <v>26400000</v>
      </c>
      <c r="N63" s="236">
        <f>+INDEX(DataEx!$1:$1048576,MATCH('2016'!$A63,DataEx!$D:$D,0),MATCH('2016'!N$6,DataEx!$7:$7,0))</f>
        <v>61314300</v>
      </c>
      <c r="O63" s="236">
        <f>+INDEX(DataEx!$1:$1048576,MATCH('2016'!$A63,DataEx!$D:$D,0),MATCH('2016'!O$6,DataEx!$7:$7,0))</f>
        <v>0</v>
      </c>
      <c r="P63" s="236">
        <f>+INDEX(DataEx!$1:$1048576,MATCH('2016'!$A63,DataEx!$D:$D,0),MATCH('2016'!P$6,DataEx!$7:$7,0))</f>
        <v>0</v>
      </c>
      <c r="Q63" s="236">
        <f>+INDEX(DataEx!$1:$1048576,MATCH('2016'!$A63,DataEx!$D:$D,0),MATCH('2016'!Q$6,DataEx!$7:$7,0))</f>
        <v>80410000</v>
      </c>
      <c r="R63" s="236">
        <f>+INDEX(DataEx!$1:$1048576,MATCH('2016'!$A63,DataEx!$D:$D,0),MATCH('2016'!R$6,DataEx!$7:$7,0))</f>
        <v>27890000</v>
      </c>
      <c r="S63" s="289">
        <f t="shared" si="3"/>
        <v>317784300</v>
      </c>
      <c r="T63" s="290">
        <f t="shared" si="4"/>
        <v>8.03662687775024E-2</v>
      </c>
    </row>
    <row r="64" spans="1:22">
      <c r="A64" s="169">
        <v>7512</v>
      </c>
      <c r="B64" s="472" t="str">
        <f>+VLOOKUP($A64,Master!$D$27:$G$225,4,FALSE)</f>
        <v>Foreign Loans and Borrowings</v>
      </c>
      <c r="C64" s="473"/>
      <c r="D64" s="473"/>
      <c r="E64" s="473"/>
      <c r="F64" s="473"/>
      <c r="G64" s="236">
        <f>+INDEX(DataEx!$1:$1048576,MATCH('2016'!$A64,DataEx!$D:$D,0),MATCH('2016'!G$6,DataEx!$7:$7,0))</f>
        <v>329543.98</v>
      </c>
      <c r="H64" s="236">
        <f>+INDEX(DataEx!$1:$1048576,MATCH('2016'!$A64,DataEx!$D:$D,0),MATCH('2016'!H$6,DataEx!$7:$7,0))</f>
        <v>1518782.95</v>
      </c>
      <c r="I64" s="236">
        <f>+INDEX(DataEx!$1:$1048576,MATCH('2016'!$A64,DataEx!$D:$D,0),MATCH('2016'!I$6,DataEx!$7:$7,0))</f>
        <v>306080409.44999999</v>
      </c>
      <c r="J64" s="236">
        <f>+INDEX(DataEx!$1:$1048576,MATCH('2016'!$A64,DataEx!$D:$D,0),MATCH('2016'!J$6,DataEx!$7:$7,0))</f>
        <v>611208.74</v>
      </c>
      <c r="K64" s="236">
        <f>+INDEX(DataEx!$1:$1048576,MATCH('2016'!$A64,DataEx!$D:$D,0),MATCH('2016'!K$6,DataEx!$7:$7,0))</f>
        <v>680920.6100000001</v>
      </c>
      <c r="L64" s="236">
        <f>+INDEX(DataEx!$1:$1048576,MATCH('2016'!$A64,DataEx!$D:$D,0),MATCH('2016'!L$6,DataEx!$7:$7,0))</f>
        <v>805822.66</v>
      </c>
      <c r="M64" s="236">
        <f>+INDEX(DataEx!$1:$1048576,MATCH('2016'!$A64,DataEx!$D:$D,0),MATCH('2016'!M$6,DataEx!$7:$7,0))</f>
        <v>466534.34</v>
      </c>
      <c r="N64" s="236">
        <f>+INDEX(DataEx!$1:$1048576,MATCH('2016'!$A64,DataEx!$D:$D,0),MATCH('2016'!N$6,DataEx!$7:$7,0))</f>
        <v>1171956.5900000001</v>
      </c>
      <c r="O64" s="236">
        <f>+INDEX(DataEx!$1:$1048576,MATCH('2016'!$A64,DataEx!$D:$D,0),MATCH('2016'!O$6,DataEx!$7:$7,0))</f>
        <v>584698.59</v>
      </c>
      <c r="P64" s="236">
        <f>+INDEX(DataEx!$1:$1048576,MATCH('2016'!$A64,DataEx!$D:$D,0),MATCH('2016'!P$6,DataEx!$7:$7,0))</f>
        <v>3292203.84</v>
      </c>
      <c r="Q64" s="236">
        <f>+INDEX(DataEx!$1:$1048576,MATCH('2016'!$A64,DataEx!$D:$D,0),MATCH('2016'!Q$6,DataEx!$7:$7,0))</f>
        <v>2120376.2599999998</v>
      </c>
      <c r="R64" s="236">
        <f>+INDEX(DataEx!$1:$1048576,MATCH('2016'!$A64,DataEx!$D:$D,0),MATCH('2016'!R$6,DataEx!$7:$7,0))</f>
        <v>14113738.050000001</v>
      </c>
      <c r="S64" s="289">
        <f t="shared" si="3"/>
        <v>331776196.05999994</v>
      </c>
      <c r="T64" s="290">
        <f t="shared" si="4"/>
        <v>8.3904758499822957E-2</v>
      </c>
    </row>
    <row r="65" spans="1:20">
      <c r="A65" s="169">
        <v>72</v>
      </c>
      <c r="B65" s="472" t="str">
        <f>+VLOOKUP($A65,Master!$D$27:$G$225,4,FALSE)</f>
        <v>Revenues from Selling Assets</v>
      </c>
      <c r="C65" s="473"/>
      <c r="D65" s="473"/>
      <c r="E65" s="473"/>
      <c r="F65" s="473"/>
      <c r="G65" s="236">
        <f>+INDEX(DataEx!$1:$1048576,MATCH('2016'!$A65,DataEx!$D:$D,0),MATCH('2016'!G$6,DataEx!$7:$7,0))</f>
        <v>32341.5</v>
      </c>
      <c r="H65" s="236">
        <f>+INDEX(DataEx!$1:$1048576,MATCH('2016'!$A65,DataEx!$D:$D,0),MATCH('2016'!H$6,DataEx!$7:$7,0))</f>
        <v>691978.88</v>
      </c>
      <c r="I65" s="236">
        <f>+INDEX(DataEx!$1:$1048576,MATCH('2016'!$A65,DataEx!$D:$D,0),MATCH('2016'!I$6,DataEx!$7:$7,0))</f>
        <v>24390.81</v>
      </c>
      <c r="J65" s="236">
        <f>+INDEX(DataEx!$1:$1048576,MATCH('2016'!$A65,DataEx!$D:$D,0),MATCH('2016'!J$6,DataEx!$7:$7,0))</f>
        <v>112253.6</v>
      </c>
      <c r="K65" s="236">
        <f>+INDEX(DataEx!$1:$1048576,MATCH('2016'!$A65,DataEx!$D:$D,0),MATCH('2016'!K$6,DataEx!$7:$7,0))</f>
        <v>103090.11</v>
      </c>
      <c r="L65" s="236">
        <f>+INDEX(DataEx!$1:$1048576,MATCH('2016'!$A65,DataEx!$D:$D,0),MATCH('2016'!L$6,DataEx!$7:$7,0))</f>
        <v>83178.69</v>
      </c>
      <c r="M65" s="236">
        <f>+INDEX(DataEx!$1:$1048576,MATCH('2016'!$A65,DataEx!$D:$D,0),MATCH('2016'!M$6,DataEx!$7:$7,0))</f>
        <v>504334.47</v>
      </c>
      <c r="N65" s="236">
        <f>+INDEX(DataEx!$1:$1048576,MATCH('2016'!$A65,DataEx!$D:$D,0),MATCH('2016'!N$6,DataEx!$7:$7,0))</f>
        <v>89093.46</v>
      </c>
      <c r="O65" s="236">
        <f>+INDEX(DataEx!$1:$1048576,MATCH('2016'!$A65,DataEx!$D:$D,0),MATCH('2016'!O$6,DataEx!$7:$7,0))</f>
        <v>551429.85</v>
      </c>
      <c r="P65" s="236">
        <f>+INDEX(DataEx!$1:$1048576,MATCH('2016'!$A65,DataEx!$D:$D,0),MATCH('2016'!P$6,DataEx!$7:$7,0))</f>
        <v>54505.3</v>
      </c>
      <c r="Q65" s="236">
        <f>+INDEX(DataEx!$1:$1048576,MATCH('2016'!$A65,DataEx!$D:$D,0),MATCH('2016'!Q$6,DataEx!$7:$7,0))</f>
        <v>1206435.3</v>
      </c>
      <c r="R65" s="236">
        <f>+INDEX(DataEx!$1:$1048576,MATCH('2016'!$A65,DataEx!$D:$D,0),MATCH('2016'!R$6,DataEx!$7:$7,0))</f>
        <v>766535.54</v>
      </c>
      <c r="S65" s="289">
        <f t="shared" si="3"/>
        <v>4219567.51</v>
      </c>
      <c r="T65" s="290">
        <f t="shared" si="4"/>
        <v>1.0671102903242122E-3</v>
      </c>
    </row>
    <row r="66" spans="1:20" ht="13.5" thickBot="1">
      <c r="A66" s="169">
        <v>1004</v>
      </c>
      <c r="B66" s="248" t="str">
        <f>+VLOOKUP($A66,Master!$D$27:$G$225,4,FALSE)</f>
        <v>Increase / decrease of deposits</v>
      </c>
      <c r="C66" s="249"/>
      <c r="D66" s="249"/>
      <c r="E66" s="249"/>
      <c r="F66" s="249"/>
      <c r="G66" s="250">
        <f>-G61-SUM(G63:G65)</f>
        <v>36748552.150000021</v>
      </c>
      <c r="H66" s="250">
        <f t="shared" ref="H66:R66" si="15">-H61-SUM(H63:H65)</f>
        <v>5781173.2700000033</v>
      </c>
      <c r="I66" s="250">
        <f t="shared" si="15"/>
        <v>-250975745.63</v>
      </c>
      <c r="J66" s="250">
        <f t="shared" si="15"/>
        <v>193918069.65000001</v>
      </c>
      <c r="K66" s="250">
        <f t="shared" si="15"/>
        <v>32326748.210000012</v>
      </c>
      <c r="L66" s="250">
        <f t="shared" si="15"/>
        <v>6359937.2799999695</v>
      </c>
      <c r="M66" s="250">
        <f t="shared" si="15"/>
        <v>17690315.229999993</v>
      </c>
      <c r="N66" s="250">
        <f t="shared" si="15"/>
        <v>-69520061.230000049</v>
      </c>
      <c r="O66" s="250">
        <f t="shared" si="15"/>
        <v>11574230.129999986</v>
      </c>
      <c r="P66" s="250">
        <f t="shared" si="15"/>
        <v>11084953.169999994</v>
      </c>
      <c r="Q66" s="250">
        <f t="shared" si="15"/>
        <v>-52907733.12999998</v>
      </c>
      <c r="R66" s="250">
        <f t="shared" si="15"/>
        <v>72206582.079999983</v>
      </c>
      <c r="S66" s="295">
        <f>+SUM(G66:R66)</f>
        <v>14287021.179999933</v>
      </c>
      <c r="T66" s="296">
        <f t="shared" si="4"/>
        <v>3.6131255829244683E-3</v>
      </c>
    </row>
    <row r="67" spans="1:20">
      <c r="R67" s="388"/>
    </row>
    <row r="72" spans="1:20">
      <c r="R72"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2016-01p</v>
      </c>
      <c r="H101" s="69" t="str">
        <f t="shared" si="16"/>
        <v>2016-02p</v>
      </c>
      <c r="I101" s="69" t="str">
        <f t="shared" si="16"/>
        <v>2016-03p</v>
      </c>
      <c r="J101" s="69" t="str">
        <f t="shared" si="16"/>
        <v>2016-04p</v>
      </c>
      <c r="K101" s="69" t="str">
        <f t="shared" si="16"/>
        <v>2016-05p</v>
      </c>
      <c r="L101" s="69" t="str">
        <f t="shared" si="16"/>
        <v>2016-06p</v>
      </c>
      <c r="M101" s="69" t="str">
        <f t="shared" si="16"/>
        <v>2016-07p</v>
      </c>
      <c r="N101" s="69" t="str">
        <f t="shared" si="16"/>
        <v>2016-08p</v>
      </c>
      <c r="O101" s="69" t="str">
        <f t="shared" si="16"/>
        <v>2016-09p</v>
      </c>
      <c r="P101" s="69" t="str">
        <f t="shared" si="16"/>
        <v>2016-10p</v>
      </c>
      <c r="Q101" s="69" t="str">
        <f t="shared" si="16"/>
        <v>2016-11p</v>
      </c>
      <c r="R101" s="69" t="str">
        <f t="shared" si="16"/>
        <v>2016-12p</v>
      </c>
    </row>
    <row r="102" spans="1:21" ht="15.75" customHeight="1" thickBot="1">
      <c r="B102" s="522" t="str">
        <f>+Master!G252</f>
        <v>Planned Budget Execution</v>
      </c>
      <c r="C102" s="523"/>
      <c r="D102" s="523"/>
      <c r="E102" s="523"/>
      <c r="F102" s="523"/>
      <c r="G102" s="513">
        <v>2016</v>
      </c>
      <c r="H102" s="514"/>
      <c r="I102" s="514"/>
      <c r="J102" s="514"/>
      <c r="K102" s="514"/>
      <c r="L102" s="514"/>
      <c r="M102" s="514"/>
      <c r="N102" s="514"/>
      <c r="O102" s="514"/>
      <c r="P102" s="514"/>
      <c r="Q102" s="514"/>
      <c r="R102" s="515"/>
      <c r="S102" s="115" t="str">
        <f>+S7</f>
        <v>GDP</v>
      </c>
      <c r="T102" s="116">
        <f>+T7</f>
        <v>3954200000</v>
      </c>
    </row>
    <row r="103" spans="1:21" ht="15.75" customHeight="1">
      <c r="B103" s="524"/>
      <c r="C103" s="525"/>
      <c r="D103" s="525"/>
      <c r="E103" s="525"/>
      <c r="F103" s="526"/>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3" t="str">
        <f>+Master!G246</f>
        <v>Jan - Dec</v>
      </c>
      <c r="T103" s="515">
        <f>+T8</f>
        <v>0</v>
      </c>
    </row>
    <row r="104" spans="1:21" ht="13.5" thickBot="1">
      <c r="B104" s="527"/>
      <c r="C104" s="528"/>
      <c r="D104" s="528"/>
      <c r="E104" s="528"/>
      <c r="F104" s="529"/>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8">+CONCATENATE(A10,"p")</f>
        <v>7p</v>
      </c>
      <c r="B105" s="516" t="str">
        <f>+VLOOKUP(LEFT($A105,LEN(A105)-1)*1,Master!$D$27:$G$225,4,FALSE)</f>
        <v>Total Revenues</v>
      </c>
      <c r="C105" s="517"/>
      <c r="D105" s="517"/>
      <c r="E105" s="517"/>
      <c r="F105" s="517"/>
      <c r="G105" s="97">
        <f t="shared" ref="G105:R105" si="19">+G106+G114+SUM(G119:G123)</f>
        <v>73254807.508548588</v>
      </c>
      <c r="H105" s="97">
        <f t="shared" si="19"/>
        <v>91018648.676412344</v>
      </c>
      <c r="I105" s="97">
        <f t="shared" si="19"/>
        <v>107872897.78697346</v>
      </c>
      <c r="J105" s="97">
        <f t="shared" si="19"/>
        <v>119775783.49954392</v>
      </c>
      <c r="K105" s="97">
        <f t="shared" si="19"/>
        <v>109171665.61963177</v>
      </c>
      <c r="L105" s="97">
        <f t="shared" si="19"/>
        <v>124418826.66542214</v>
      </c>
      <c r="M105" s="97">
        <f t="shared" si="19"/>
        <v>140230074.67188954</v>
      </c>
      <c r="N105" s="97">
        <f t="shared" si="19"/>
        <v>142336185.1481382</v>
      </c>
      <c r="O105" s="97">
        <f t="shared" si="19"/>
        <v>132646485.45825082</v>
      </c>
      <c r="P105" s="97">
        <f t="shared" si="19"/>
        <v>143230435.24215341</v>
      </c>
      <c r="Q105" s="97">
        <f t="shared" si="19"/>
        <v>106523632.36163713</v>
      </c>
      <c r="R105" s="97">
        <f t="shared" si="19"/>
        <v>167987361.13483828</v>
      </c>
      <c r="S105" s="121">
        <f>+SUM(G105:R105)</f>
        <v>1458466803.7734396</v>
      </c>
      <c r="T105" s="122">
        <f>+S105/$T$7</f>
        <v>0.36883991800451155</v>
      </c>
    </row>
    <row r="106" spans="1:21">
      <c r="A106" s="137" t="str">
        <f t="shared" si="18"/>
        <v>711p</v>
      </c>
      <c r="B106" s="518" t="str">
        <f>+VLOOKUP(LEFT($A106,LEN(A106)-1)*1,Master!$D$27:$G$225,4,FALSE)</f>
        <v>Taxes</v>
      </c>
      <c r="C106" s="519"/>
      <c r="D106" s="519"/>
      <c r="E106" s="519"/>
      <c r="F106" s="519"/>
      <c r="G106" s="81">
        <f t="shared" ref="G106:R106" si="20">+SUM(G107:G113)</f>
        <v>48519296.02748242</v>
      </c>
      <c r="H106" s="81">
        <f t="shared" si="20"/>
        <v>51347232.904158622</v>
      </c>
      <c r="I106" s="81">
        <f t="shared" si="20"/>
        <v>65011100.969904706</v>
      </c>
      <c r="J106" s="81">
        <f t="shared" si="20"/>
        <v>75093253.280867532</v>
      </c>
      <c r="K106" s="81">
        <f t="shared" si="20"/>
        <v>64376516.948674828</v>
      </c>
      <c r="L106" s="81">
        <f t="shared" si="20"/>
        <v>71906788.704869837</v>
      </c>
      <c r="M106" s="81">
        <f t="shared" si="20"/>
        <v>84224318.482175812</v>
      </c>
      <c r="N106" s="81">
        <f t="shared" si="20"/>
        <v>88333743.072993502</v>
      </c>
      <c r="O106" s="81">
        <f t="shared" si="20"/>
        <v>82494871.783352494</v>
      </c>
      <c r="P106" s="81">
        <f t="shared" si="20"/>
        <v>82511282.288320467</v>
      </c>
      <c r="Q106" s="81">
        <f t="shared" si="20"/>
        <v>60879285.246393085</v>
      </c>
      <c r="R106" s="82">
        <f t="shared" si="20"/>
        <v>73552702.357222885</v>
      </c>
      <c r="S106" s="123">
        <f t="shared" ref="S106:S160" si="21">+SUM(G106:R106)</f>
        <v>848250392.06641626</v>
      </c>
      <c r="T106" s="124">
        <f t="shared" ref="T106:T160" si="22">+S106/$T$7</f>
        <v>0.21451883871994745</v>
      </c>
      <c r="U106" s="302"/>
    </row>
    <row r="107" spans="1:21">
      <c r="A107" s="137" t="str">
        <f t="shared" si="18"/>
        <v>7111p</v>
      </c>
      <c r="B107" s="520" t="str">
        <f>+VLOOKUP(LEFT($A107,LEN(A107)-1)*1,Master!$D$27:$G$225,4,FALSE)</f>
        <v>Personal Income Tax</v>
      </c>
      <c r="C107" s="521"/>
      <c r="D107" s="521"/>
      <c r="E107" s="521"/>
      <c r="F107" s="521"/>
      <c r="G107" s="91">
        <f>+INDEX(DataEx!$1:$1048576,MATCH('2016'!$A107,DataEx!$D:$D,0),MATCH('2016'!G$101,DataEx!$216:$216,0))</f>
        <v>3256274.170259011</v>
      </c>
      <c r="H107" s="91">
        <f>+INDEX(DataEx!$1:$1048576,MATCH('2016'!$A107,DataEx!$D:$D,0),MATCH('2016'!H$101,DataEx!$216:$216,0))</f>
        <v>6307067.1265346296</v>
      </c>
      <c r="I107" s="91">
        <f>+INDEX(DataEx!$1:$1048576,MATCH('2016'!$A107,DataEx!$D:$D,0),MATCH('2016'!I$101,DataEx!$216:$216,0))</f>
        <v>7185867.0962893497</v>
      </c>
      <c r="J107" s="91">
        <f>+INDEX(DataEx!$1:$1048576,MATCH('2016'!$A107,DataEx!$D:$D,0),MATCH('2016'!J$101,DataEx!$216:$216,0))</f>
        <v>7337843.0794201987</v>
      </c>
      <c r="K107" s="91">
        <f>+INDEX(DataEx!$1:$1048576,MATCH('2016'!$A107,DataEx!$D:$D,0),MATCH('2016'!K$101,DataEx!$216:$216,0))</f>
        <v>7549134.215325322</v>
      </c>
      <c r="L107" s="91">
        <f>+INDEX(DataEx!$1:$1048576,MATCH('2016'!$A107,DataEx!$D:$D,0),MATCH('2016'!L$101,DataEx!$216:$216,0))</f>
        <v>7983088.0958320322</v>
      </c>
      <c r="M107" s="91">
        <f>+INDEX(DataEx!$1:$1048576,MATCH('2016'!$A107,DataEx!$D:$D,0),MATCH('2016'!M$101,DataEx!$216:$216,0))</f>
        <v>8209438.0719818696</v>
      </c>
      <c r="N107" s="91">
        <f>+INDEX(DataEx!$1:$1048576,MATCH('2016'!$A107,DataEx!$D:$D,0),MATCH('2016'!N$101,DataEx!$216:$216,0))</f>
        <v>8656256.586545825</v>
      </c>
      <c r="O107" s="91">
        <f>+INDEX(DataEx!$1:$1048576,MATCH('2016'!$A107,DataEx!$D:$D,0),MATCH('2016'!O$101,DataEx!$216:$216,0))</f>
        <v>8265680.3878533607</v>
      </c>
      <c r="P107" s="91">
        <f>+INDEX(DataEx!$1:$1048576,MATCH('2016'!$A107,DataEx!$D:$D,0),MATCH('2016'!P$101,DataEx!$216:$216,0))</f>
        <v>10422468.304093841</v>
      </c>
      <c r="Q107" s="91">
        <f>+INDEX(DataEx!$1:$1048576,MATCH('2016'!$A107,DataEx!$D:$D,0),MATCH('2016'!Q$101,DataEx!$216:$216,0))</f>
        <v>9053001.7482958268</v>
      </c>
      <c r="R107" s="91">
        <f>+INDEX(DataEx!$1:$1048576,MATCH('2016'!$A107,DataEx!$D:$D,0),MATCH('2016'!R$101,DataEx!$216:$216,0))</f>
        <v>14496765.94178308</v>
      </c>
      <c r="S107" s="125">
        <f t="shared" si="21"/>
        <v>98722884.824214354</v>
      </c>
      <c r="T107" s="126">
        <f t="shared" si="22"/>
        <v>2.496658864605087E-2</v>
      </c>
    </row>
    <row r="108" spans="1:21">
      <c r="A108" s="137" t="str">
        <f t="shared" si="18"/>
        <v>7112p</v>
      </c>
      <c r="B108" s="520" t="str">
        <f>+VLOOKUP(LEFT($A108,LEN(A108)-1)*1,Master!$D$27:$G$225,4,FALSE)</f>
        <v>Corporate Income Tax</v>
      </c>
      <c r="C108" s="521"/>
      <c r="D108" s="521"/>
      <c r="E108" s="521"/>
      <c r="F108" s="521"/>
      <c r="G108" s="91">
        <f>+INDEX(DataEx!$1:$1048576,MATCH('2016'!$A108,DataEx!$D:$D,0),MATCH('2016'!G$101,DataEx!$216:$216,0))</f>
        <v>879216.6252275107</v>
      </c>
      <c r="H108" s="91">
        <f>+INDEX(DataEx!$1:$1048576,MATCH('2016'!$A108,DataEx!$D:$D,0),MATCH('2016'!H$101,DataEx!$216:$216,0))</f>
        <v>978704.97459082201</v>
      </c>
      <c r="I108" s="91">
        <f>+INDEX(DataEx!$1:$1048576,MATCH('2016'!$A108,DataEx!$D:$D,0),MATCH('2016'!I$101,DataEx!$216:$216,0))</f>
        <v>9565619.7261311747</v>
      </c>
      <c r="J108" s="91">
        <f>+INDEX(DataEx!$1:$1048576,MATCH('2016'!$A108,DataEx!$D:$D,0),MATCH('2016'!J$101,DataEx!$216:$216,0))</f>
        <v>14480647.367470991</v>
      </c>
      <c r="K108" s="91">
        <f>+INDEX(DataEx!$1:$1048576,MATCH('2016'!$A108,DataEx!$D:$D,0),MATCH('2016'!K$101,DataEx!$216:$216,0))</f>
        <v>2750731.3293431252</v>
      </c>
      <c r="L108" s="91">
        <f>+INDEX(DataEx!$1:$1048576,MATCH('2016'!$A108,DataEx!$D:$D,0),MATCH('2016'!L$101,DataEx!$216:$216,0))</f>
        <v>3704741.9987834813</v>
      </c>
      <c r="M108" s="91">
        <f>+INDEX(DataEx!$1:$1048576,MATCH('2016'!$A108,DataEx!$D:$D,0),MATCH('2016'!M$101,DataEx!$216:$216,0))</f>
        <v>4542486.8831950836</v>
      </c>
      <c r="N108" s="91">
        <f>+INDEX(DataEx!$1:$1048576,MATCH('2016'!$A108,DataEx!$D:$D,0),MATCH('2016'!N$101,DataEx!$216:$216,0))</f>
        <v>2539403.2975392533</v>
      </c>
      <c r="O108" s="91">
        <f>+INDEX(DataEx!$1:$1048576,MATCH('2016'!$A108,DataEx!$D:$D,0),MATCH('2016'!O$101,DataEx!$216:$216,0))</f>
        <v>2385044.0612207768</v>
      </c>
      <c r="P108" s="91">
        <f>+INDEX(DataEx!$1:$1048576,MATCH('2016'!$A108,DataEx!$D:$D,0),MATCH('2016'!P$101,DataEx!$216:$216,0))</f>
        <v>1382622.7151631019</v>
      </c>
      <c r="Q108" s="91">
        <f>+INDEX(DataEx!$1:$1048576,MATCH('2016'!$A108,DataEx!$D:$D,0),MATCH('2016'!Q$101,DataEx!$216:$216,0))</f>
        <v>718783.39737050491</v>
      </c>
      <c r="R108" s="91">
        <f>+INDEX(DataEx!$1:$1048576,MATCH('2016'!$A108,DataEx!$D:$D,0),MATCH('2016'!R$101,DataEx!$216:$216,0))</f>
        <v>1297842.5948828864</v>
      </c>
      <c r="S108" s="125">
        <f t="shared" si="21"/>
        <v>45225844.970918715</v>
      </c>
      <c r="T108" s="126">
        <f t="shared" si="22"/>
        <v>1.1437419698274926E-2</v>
      </c>
    </row>
    <row r="109" spans="1:21">
      <c r="A109" s="137" t="str">
        <f t="shared" si="18"/>
        <v>7113p</v>
      </c>
      <c r="B109" s="520" t="str">
        <f>+VLOOKUP(LEFT($A109,LEN(A109)-1)*1,Master!$D$27:$G$225,4,FALSE)</f>
        <v xml:space="preserve">Taxes on Sales of Property </v>
      </c>
      <c r="C109" s="521"/>
      <c r="D109" s="521"/>
      <c r="E109" s="521"/>
      <c r="F109" s="521"/>
      <c r="G109" s="91">
        <f>+INDEX(DataEx!$1:$1048576,MATCH('2016'!$A109,DataEx!$D:$D,0),MATCH('2016'!G$101,DataEx!$216:$216,0))</f>
        <v>89812.337994626199</v>
      </c>
      <c r="H109" s="91">
        <f>+INDEX(DataEx!$1:$1048576,MATCH('2016'!$A109,DataEx!$D:$D,0),MATCH('2016'!H$101,DataEx!$216:$216,0))</f>
        <v>125605.87790916764</v>
      </c>
      <c r="I109" s="91">
        <f>+INDEX(DataEx!$1:$1048576,MATCH('2016'!$A109,DataEx!$D:$D,0),MATCH('2016'!I$101,DataEx!$216:$216,0))</f>
        <v>126382.3151345364</v>
      </c>
      <c r="J109" s="91">
        <f>+INDEX(DataEx!$1:$1048576,MATCH('2016'!$A109,DataEx!$D:$D,0),MATCH('2016'!J$101,DataEx!$216:$216,0))</f>
        <v>113339.33642942409</v>
      </c>
      <c r="K109" s="91">
        <f>+INDEX(DataEx!$1:$1048576,MATCH('2016'!$A109,DataEx!$D:$D,0),MATCH('2016'!K$101,DataEx!$216:$216,0))</f>
        <v>81752.089929508642</v>
      </c>
      <c r="L109" s="91">
        <f>+INDEX(DataEx!$1:$1048576,MATCH('2016'!$A109,DataEx!$D:$D,0),MATCH('2016'!L$101,DataEx!$216:$216,0))</f>
        <v>109588.60372302438</v>
      </c>
      <c r="M109" s="91">
        <f>+INDEX(DataEx!$1:$1048576,MATCH('2016'!$A109,DataEx!$D:$D,0),MATCH('2016'!M$101,DataEx!$216:$216,0))</f>
        <v>122410.08849255976</v>
      </c>
      <c r="N109" s="91">
        <f>+INDEX(DataEx!$1:$1048576,MATCH('2016'!$A109,DataEx!$D:$D,0),MATCH('2016'!N$101,DataEx!$216:$216,0))</f>
        <v>122577.82624468152</v>
      </c>
      <c r="O109" s="91">
        <f>+INDEX(DataEx!$1:$1048576,MATCH('2016'!$A109,DataEx!$D:$D,0),MATCH('2016'!O$101,DataEx!$216:$216,0))</f>
        <v>122631.24943535826</v>
      </c>
      <c r="P109" s="91">
        <f>+INDEX(DataEx!$1:$1048576,MATCH('2016'!$A109,DataEx!$D:$D,0),MATCH('2016'!P$101,DataEx!$216:$216,0))</f>
        <v>142176.60213635428</v>
      </c>
      <c r="Q109" s="91">
        <f>+INDEX(DataEx!$1:$1048576,MATCH('2016'!$A109,DataEx!$D:$D,0),MATCH('2016'!Q$101,DataEx!$216:$216,0))</f>
        <v>111230.89453217729</v>
      </c>
      <c r="R109" s="91">
        <f>+INDEX(DataEx!$1:$1048576,MATCH('2016'!$A109,DataEx!$D:$D,0),MATCH('2016'!R$101,DataEx!$216:$216,0))</f>
        <v>166744.30114189265</v>
      </c>
      <c r="S109" s="125">
        <f t="shared" si="21"/>
        <v>1434251.523103311</v>
      </c>
      <c r="T109" s="126">
        <f t="shared" si="22"/>
        <v>3.627159787323127E-4</v>
      </c>
    </row>
    <row r="110" spans="1:21">
      <c r="A110" s="137" t="str">
        <f t="shared" si="18"/>
        <v>7114p</v>
      </c>
      <c r="B110" s="520" t="str">
        <f>+VLOOKUP(LEFT($A110,LEN(A110)-1)*1,Master!$D$27:$G$225,4,FALSE)</f>
        <v>Value Added Tax</v>
      </c>
      <c r="C110" s="521"/>
      <c r="D110" s="521"/>
      <c r="E110" s="521"/>
      <c r="F110" s="521"/>
      <c r="G110" s="91">
        <f>+INDEX(DataEx!$1:$1048576,MATCH('2016'!$A110,DataEx!$D:$D,0),MATCH('2016'!G$101,DataEx!$216:$216,0))</f>
        <v>31679573.180653565</v>
      </c>
      <c r="H110" s="91">
        <f>+INDEX(DataEx!$1:$1048576,MATCH('2016'!$A110,DataEx!$D:$D,0),MATCH('2016'!H$101,DataEx!$216:$216,0))</f>
        <v>31928103.158560321</v>
      </c>
      <c r="I110" s="91">
        <f>+INDEX(DataEx!$1:$1048576,MATCH('2016'!$A110,DataEx!$D:$D,0),MATCH('2016'!I$101,DataEx!$216:$216,0))</f>
        <v>34104565.830024712</v>
      </c>
      <c r="J110" s="91">
        <f>+INDEX(DataEx!$1:$1048576,MATCH('2016'!$A110,DataEx!$D:$D,0),MATCH('2016'!J$101,DataEx!$216:$216,0))</f>
        <v>37842157.867834173</v>
      </c>
      <c r="K110" s="91">
        <f>+INDEX(DataEx!$1:$1048576,MATCH('2016'!$A110,DataEx!$D:$D,0),MATCH('2016'!K$101,DataEx!$216:$216,0))</f>
        <v>37499397.053443842</v>
      </c>
      <c r="L110" s="91">
        <f>+INDEX(DataEx!$1:$1048576,MATCH('2016'!$A110,DataEx!$D:$D,0),MATCH('2016'!L$101,DataEx!$216:$216,0))</f>
        <v>40999614.220945761</v>
      </c>
      <c r="M110" s="91">
        <f>+INDEX(DataEx!$1:$1048576,MATCH('2016'!$A110,DataEx!$D:$D,0),MATCH('2016'!M$101,DataEx!$216:$216,0))</f>
        <v>49404174.365267023</v>
      </c>
      <c r="N110" s="91">
        <f>+INDEX(DataEx!$1:$1048576,MATCH('2016'!$A110,DataEx!$D:$D,0),MATCH('2016'!N$101,DataEx!$216:$216,0))</f>
        <v>50808197.54559686</v>
      </c>
      <c r="O110" s="91">
        <f>+INDEX(DataEx!$1:$1048576,MATCH('2016'!$A110,DataEx!$D:$D,0),MATCH('2016'!O$101,DataEx!$216:$216,0))</f>
        <v>48941259.772591494</v>
      </c>
      <c r="P110" s="91">
        <f>+INDEX(DataEx!$1:$1048576,MATCH('2016'!$A110,DataEx!$D:$D,0),MATCH('2016'!P$101,DataEx!$216:$216,0))</f>
        <v>50674252.604080558</v>
      </c>
      <c r="Q110" s="91">
        <f>+INDEX(DataEx!$1:$1048576,MATCH('2016'!$A110,DataEx!$D:$D,0),MATCH('2016'!Q$101,DataEx!$216:$216,0))</f>
        <v>34472392.733843513</v>
      </c>
      <c r="R110" s="91">
        <f>+INDEX(DataEx!$1:$1048576,MATCH('2016'!$A110,DataEx!$D:$D,0),MATCH('2016'!R$101,DataEx!$216:$216,0))</f>
        <v>39750004.058720417</v>
      </c>
      <c r="S110" s="125">
        <f t="shared" si="21"/>
        <v>488103692.39156222</v>
      </c>
      <c r="T110" s="126">
        <f t="shared" si="22"/>
        <v>0.12343930311859851</v>
      </c>
    </row>
    <row r="111" spans="1:21">
      <c r="A111" s="137" t="str">
        <f t="shared" si="18"/>
        <v>7115p</v>
      </c>
      <c r="B111" s="520" t="str">
        <f>+VLOOKUP(LEFT($A111,LEN(A111)-1)*1,Master!$D$27:$G$225,4,FALSE)</f>
        <v>Excises</v>
      </c>
      <c r="C111" s="521"/>
      <c r="D111" s="521"/>
      <c r="E111" s="521"/>
      <c r="F111" s="521"/>
      <c r="G111" s="91">
        <f>+INDEX(DataEx!$1:$1048576,MATCH('2016'!$A111,DataEx!$D:$D,0),MATCH('2016'!G$101,DataEx!$216:$216,0))</f>
        <v>11120032.514063414</v>
      </c>
      <c r="H111" s="91">
        <f>+INDEX(DataEx!$1:$1048576,MATCH('2016'!$A111,DataEx!$D:$D,0),MATCH('2016'!H$101,DataEx!$216:$216,0))</f>
        <v>10159884.393436292</v>
      </c>
      <c r="I111" s="91">
        <f>+INDEX(DataEx!$1:$1048576,MATCH('2016'!$A111,DataEx!$D:$D,0),MATCH('2016'!I$101,DataEx!$216:$216,0))</f>
        <v>11541404.231549168</v>
      </c>
      <c r="J111" s="91">
        <f>+INDEX(DataEx!$1:$1048576,MATCH('2016'!$A111,DataEx!$D:$D,0),MATCH('2016'!J$101,DataEx!$216:$216,0))</f>
        <v>12686872.226631973</v>
      </c>
      <c r="K111" s="91">
        <f>+INDEX(DataEx!$1:$1048576,MATCH('2016'!$A111,DataEx!$D:$D,0),MATCH('2016'!K$101,DataEx!$216:$216,0))</f>
        <v>13828107.792372638</v>
      </c>
      <c r="L111" s="91">
        <f>+INDEX(DataEx!$1:$1048576,MATCH('2016'!$A111,DataEx!$D:$D,0),MATCH('2016'!L$101,DataEx!$216:$216,0))</f>
        <v>16174553.418030523</v>
      </c>
      <c r="M111" s="91">
        <f>+INDEX(DataEx!$1:$1048576,MATCH('2016'!$A111,DataEx!$D:$D,0),MATCH('2016'!M$101,DataEx!$216:$216,0))</f>
        <v>18497907.983898904</v>
      </c>
      <c r="N111" s="91">
        <f>+INDEX(DataEx!$1:$1048576,MATCH('2016'!$A111,DataEx!$D:$D,0),MATCH('2016'!N$101,DataEx!$216:$216,0))</f>
        <v>22949187.355199177</v>
      </c>
      <c r="O111" s="91">
        <f>+INDEX(DataEx!$1:$1048576,MATCH('2016'!$A111,DataEx!$D:$D,0),MATCH('2016'!O$101,DataEx!$216:$216,0))</f>
        <v>19735591.308796823</v>
      </c>
      <c r="P111" s="91">
        <f>+INDEX(DataEx!$1:$1048576,MATCH('2016'!$A111,DataEx!$D:$D,0),MATCH('2016'!P$101,DataEx!$216:$216,0))</f>
        <v>16832757.074621882</v>
      </c>
      <c r="Q111" s="91">
        <f>+INDEX(DataEx!$1:$1048576,MATCH('2016'!$A111,DataEx!$D:$D,0),MATCH('2016'!Q$101,DataEx!$216:$216,0))</f>
        <v>14338219.799717059</v>
      </c>
      <c r="R111" s="91">
        <f>+INDEX(DataEx!$1:$1048576,MATCH('2016'!$A111,DataEx!$D:$D,0),MATCH('2016'!R$101,DataEx!$216:$216,0))</f>
        <v>15239347.412479252</v>
      </c>
      <c r="S111" s="125">
        <f t="shared" si="21"/>
        <v>183103865.51079711</v>
      </c>
      <c r="T111" s="126">
        <f t="shared" si="22"/>
        <v>4.6306172047644811E-2</v>
      </c>
    </row>
    <row r="112" spans="1:21">
      <c r="A112" s="137" t="str">
        <f t="shared" si="18"/>
        <v>7116p</v>
      </c>
      <c r="B112" s="520" t="str">
        <f>+VLOOKUP(LEFT($A112,LEN(A112)-1)*1,Master!$D$27:$G$225,4,FALSE)</f>
        <v>Tax on International Trade and Transactions</v>
      </c>
      <c r="C112" s="521"/>
      <c r="D112" s="521"/>
      <c r="E112" s="521"/>
      <c r="F112" s="521"/>
      <c r="G112" s="91">
        <f>+INDEX(DataEx!$1:$1048576,MATCH('2016'!$A112,DataEx!$D:$D,0),MATCH('2016'!G$101,DataEx!$216:$216,0))</f>
        <v>1044333.5847040946</v>
      </c>
      <c r="H112" s="91">
        <f>+INDEX(DataEx!$1:$1048576,MATCH('2016'!$A112,DataEx!$D:$D,0),MATCH('2016'!H$101,DataEx!$216:$216,0))</f>
        <v>1372829.090518791</v>
      </c>
      <c r="I112" s="91">
        <f>+INDEX(DataEx!$1:$1048576,MATCH('2016'!$A112,DataEx!$D:$D,0),MATCH('2016'!I$101,DataEx!$216:$216,0))</f>
        <v>1899074.8246946216</v>
      </c>
      <c r="J112" s="91">
        <f>+INDEX(DataEx!$1:$1048576,MATCH('2016'!$A112,DataEx!$D:$D,0),MATCH('2016'!J$101,DataEx!$216:$216,0))</f>
        <v>1934618.6277946457</v>
      </c>
      <c r="K112" s="91">
        <f>+INDEX(DataEx!$1:$1048576,MATCH('2016'!$A112,DataEx!$D:$D,0),MATCH('2016'!K$101,DataEx!$216:$216,0))</f>
        <v>1937428.4331486213</v>
      </c>
      <c r="L112" s="91">
        <f>+INDEX(DataEx!$1:$1048576,MATCH('2016'!$A112,DataEx!$D:$D,0),MATCH('2016'!L$101,DataEx!$216:$216,0))</f>
        <v>2127170.3374280212</v>
      </c>
      <c r="M112" s="91">
        <f>+INDEX(DataEx!$1:$1048576,MATCH('2016'!$A112,DataEx!$D:$D,0),MATCH('2016'!M$101,DataEx!$216:$216,0))</f>
        <v>2549323.2677289024</v>
      </c>
      <c r="N112" s="91">
        <f>+INDEX(DataEx!$1:$1048576,MATCH('2016'!$A112,DataEx!$D:$D,0),MATCH('2016'!N$101,DataEx!$216:$216,0))</f>
        <v>2367849.4282178474</v>
      </c>
      <c r="O112" s="91">
        <f>+INDEX(DataEx!$1:$1048576,MATCH('2016'!$A112,DataEx!$D:$D,0),MATCH('2016'!O$101,DataEx!$216:$216,0))</f>
        <v>2194114.3691908875</v>
      </c>
      <c r="P112" s="91">
        <f>+INDEX(DataEx!$1:$1048576,MATCH('2016'!$A112,DataEx!$D:$D,0),MATCH('2016'!P$101,DataEx!$216:$216,0))</f>
        <v>2276435.1122387154</v>
      </c>
      <c r="Q112" s="91">
        <f>+INDEX(DataEx!$1:$1048576,MATCH('2016'!$A112,DataEx!$D:$D,0),MATCH('2016'!Q$101,DataEx!$216:$216,0))</f>
        <v>1500993.7865445174</v>
      </c>
      <c r="R112" s="91">
        <f>+INDEX(DataEx!$1:$1048576,MATCH('2016'!$A112,DataEx!$D:$D,0),MATCH('2016'!R$101,DataEx!$216:$216,0))</f>
        <v>1773412.2815320112</v>
      </c>
      <c r="S112" s="125">
        <f t="shared" si="21"/>
        <v>22977583.143741678</v>
      </c>
      <c r="T112" s="126">
        <f t="shared" si="22"/>
        <v>5.8109309452586307E-3</v>
      </c>
    </row>
    <row r="113" spans="1:20">
      <c r="A113" s="137" t="str">
        <f t="shared" si="18"/>
        <v>7118p</v>
      </c>
      <c r="B113" s="520" t="str">
        <f>+VLOOKUP(LEFT($A113,LEN(A113)-1)*1,Master!$D$27:$G$225,4,FALSE)</f>
        <v>Other Republic Taxes</v>
      </c>
      <c r="C113" s="521"/>
      <c r="D113" s="521"/>
      <c r="E113" s="521"/>
      <c r="F113" s="521"/>
      <c r="G113" s="91">
        <f>+INDEX(DataEx!$1:$1048576,MATCH('2016'!$A113,DataEx!$D:$D,0),MATCH('2016'!G$101,DataEx!$216:$216,0))</f>
        <v>450053.61458020721</v>
      </c>
      <c r="H113" s="91">
        <f>+INDEX(DataEx!$1:$1048576,MATCH('2016'!$A113,DataEx!$D:$D,0),MATCH('2016'!H$101,DataEx!$216:$216,0))</f>
        <v>475038.28260860743</v>
      </c>
      <c r="I113" s="91">
        <f>+INDEX(DataEx!$1:$1048576,MATCH('2016'!$A113,DataEx!$D:$D,0),MATCH('2016'!I$101,DataEx!$216:$216,0))</f>
        <v>588186.946081153</v>
      </c>
      <c r="J113" s="91">
        <f>+INDEX(DataEx!$1:$1048576,MATCH('2016'!$A113,DataEx!$D:$D,0),MATCH('2016'!J$101,DataEx!$216:$216,0))</f>
        <v>697774.7752861263</v>
      </c>
      <c r="K113" s="91">
        <f>+INDEX(DataEx!$1:$1048576,MATCH('2016'!$A113,DataEx!$D:$D,0),MATCH('2016'!K$101,DataEx!$216:$216,0))</f>
        <v>729966.03511176899</v>
      </c>
      <c r="L113" s="91">
        <f>+INDEX(DataEx!$1:$1048576,MATCH('2016'!$A113,DataEx!$D:$D,0),MATCH('2016'!L$101,DataEx!$216:$216,0))</f>
        <v>808032.03012700868</v>
      </c>
      <c r="M113" s="91">
        <f>+INDEX(DataEx!$1:$1048576,MATCH('2016'!$A113,DataEx!$D:$D,0),MATCH('2016'!M$101,DataEx!$216:$216,0))</f>
        <v>898577.82161147927</v>
      </c>
      <c r="N113" s="91">
        <f>+INDEX(DataEx!$1:$1048576,MATCH('2016'!$A113,DataEx!$D:$D,0),MATCH('2016'!N$101,DataEx!$216:$216,0))</f>
        <v>890271.03364985739</v>
      </c>
      <c r="O113" s="91">
        <f>+INDEX(DataEx!$1:$1048576,MATCH('2016'!$A113,DataEx!$D:$D,0),MATCH('2016'!O$101,DataEx!$216:$216,0))</f>
        <v>850550.63426379242</v>
      </c>
      <c r="P113" s="91">
        <f>+INDEX(DataEx!$1:$1048576,MATCH('2016'!$A113,DataEx!$D:$D,0),MATCH('2016'!P$101,DataEx!$216:$216,0))</f>
        <v>780569.87598601193</v>
      </c>
      <c r="Q113" s="91">
        <f>+INDEX(DataEx!$1:$1048576,MATCH('2016'!$A113,DataEx!$D:$D,0),MATCH('2016'!Q$101,DataEx!$216:$216,0))</f>
        <v>684662.88608948409</v>
      </c>
      <c r="R113" s="91">
        <f>+INDEX(DataEx!$1:$1048576,MATCH('2016'!$A113,DataEx!$D:$D,0),MATCH('2016'!R$101,DataEx!$216:$216,0))</f>
        <v>828585.76668335497</v>
      </c>
      <c r="S113" s="125">
        <f t="shared" si="21"/>
        <v>8682269.7020788509</v>
      </c>
      <c r="T113" s="126">
        <f t="shared" si="22"/>
        <v>2.1957082853873984E-3</v>
      </c>
    </row>
    <row r="114" spans="1:20">
      <c r="A114" s="137" t="str">
        <f t="shared" si="18"/>
        <v>712p</v>
      </c>
      <c r="B114" s="532" t="str">
        <f>+VLOOKUP(LEFT($A114,LEN(A114)-1)*1,Master!$D$27:$G$225,4,FALSE)</f>
        <v>Contributions</v>
      </c>
      <c r="C114" s="533"/>
      <c r="D114" s="533"/>
      <c r="E114" s="533"/>
      <c r="F114" s="533"/>
      <c r="G114" s="83">
        <f>+SUM(G115:G118)</f>
        <v>18354060.58487517</v>
      </c>
      <c r="H114" s="83">
        <f t="shared" ref="H114:R114" si="23">+SUM(H115:H118)</f>
        <v>32251984.308998123</v>
      </c>
      <c r="I114" s="83">
        <f t="shared" si="23"/>
        <v>35252780.4112795</v>
      </c>
      <c r="J114" s="83">
        <f t="shared" si="23"/>
        <v>36048622.442372173</v>
      </c>
      <c r="K114" s="83">
        <f t="shared" si="23"/>
        <v>36467046.907571375</v>
      </c>
      <c r="L114" s="83">
        <f t="shared" si="23"/>
        <v>39962406.622471027</v>
      </c>
      <c r="M114" s="83">
        <f t="shared" si="23"/>
        <v>41754281.859282047</v>
      </c>
      <c r="N114" s="83">
        <f t="shared" si="23"/>
        <v>41778770.739156105</v>
      </c>
      <c r="O114" s="83">
        <f t="shared" si="23"/>
        <v>40678217.175356045</v>
      </c>
      <c r="P114" s="83">
        <f t="shared" si="23"/>
        <v>50087168.979291983</v>
      </c>
      <c r="Q114" s="83">
        <f t="shared" si="23"/>
        <v>35104466.825188249</v>
      </c>
      <c r="R114" s="84">
        <f t="shared" si="23"/>
        <v>75416411.255019069</v>
      </c>
      <c r="S114" s="127">
        <f t="shared" si="21"/>
        <v>483156218.11086082</v>
      </c>
      <c r="T114" s="128">
        <f t="shared" si="22"/>
        <v>0.12218810836853493</v>
      </c>
    </row>
    <row r="115" spans="1:20">
      <c r="A115" s="137" t="str">
        <f t="shared" si="18"/>
        <v>7121p</v>
      </c>
      <c r="B115" s="520" t="str">
        <f>+VLOOKUP(LEFT($A115,LEN(A115)-1)*1,Master!$D$27:$G$225,4,FALSE)</f>
        <v>Contributions for Pension and Disability Insurance</v>
      </c>
      <c r="C115" s="521"/>
      <c r="D115" s="521"/>
      <c r="E115" s="521"/>
      <c r="F115" s="521"/>
      <c r="G115" s="91">
        <f>+INDEX(DataEx!$1:$1048576,MATCH('2016'!$A115,DataEx!$D:$D,0),MATCH('2016'!G$101,DataEx!$216:$216,0))</f>
        <v>11085421.334241258</v>
      </c>
      <c r="H115" s="91">
        <f>+INDEX(DataEx!$1:$1048576,MATCH('2016'!$A115,DataEx!$D:$D,0),MATCH('2016'!H$101,DataEx!$216:$216,0))</f>
        <v>19390616.050749641</v>
      </c>
      <c r="I115" s="91">
        <f>+INDEX(DataEx!$1:$1048576,MATCH('2016'!$A115,DataEx!$D:$D,0),MATCH('2016'!I$101,DataEx!$216:$216,0))</f>
        <v>20800888.666321442</v>
      </c>
      <c r="J115" s="91">
        <f>+INDEX(DataEx!$1:$1048576,MATCH('2016'!$A115,DataEx!$D:$D,0),MATCH('2016'!J$101,DataEx!$216:$216,0))</f>
        <v>21481603.2962908</v>
      </c>
      <c r="K115" s="91">
        <f>+INDEX(DataEx!$1:$1048576,MATCH('2016'!$A115,DataEx!$D:$D,0),MATCH('2016'!K$101,DataEx!$216:$216,0))</f>
        <v>21730009.656220071</v>
      </c>
      <c r="L115" s="91">
        <f>+INDEX(DataEx!$1:$1048576,MATCH('2016'!$A115,DataEx!$D:$D,0),MATCH('2016'!L$101,DataEx!$216:$216,0))</f>
        <v>24013249.966546282</v>
      </c>
      <c r="M115" s="91">
        <f>+INDEX(DataEx!$1:$1048576,MATCH('2016'!$A115,DataEx!$D:$D,0),MATCH('2016'!M$101,DataEx!$216:$216,0))</f>
        <v>25276026.550293617</v>
      </c>
      <c r="N115" s="91">
        <f>+INDEX(DataEx!$1:$1048576,MATCH('2016'!$A115,DataEx!$D:$D,0),MATCH('2016'!N$101,DataEx!$216:$216,0))</f>
        <v>24832266.431256961</v>
      </c>
      <c r="O115" s="91">
        <f>+INDEX(DataEx!$1:$1048576,MATCH('2016'!$A115,DataEx!$D:$D,0),MATCH('2016'!O$101,DataEx!$216:$216,0))</f>
        <v>24767047.400017716</v>
      </c>
      <c r="P115" s="91">
        <f>+INDEX(DataEx!$1:$1048576,MATCH('2016'!$A115,DataEx!$D:$D,0),MATCH('2016'!P$101,DataEx!$216:$216,0))</f>
        <v>29750626.17076052</v>
      </c>
      <c r="Q115" s="91">
        <f>+INDEX(DataEx!$1:$1048576,MATCH('2016'!$A115,DataEx!$D:$D,0),MATCH('2016'!Q$101,DataEx!$216:$216,0))</f>
        <v>20838978.405508582</v>
      </c>
      <c r="R115" s="91">
        <f>+INDEX(DataEx!$1:$1048576,MATCH('2016'!$A115,DataEx!$D:$D,0),MATCH('2016'!R$101,DataEx!$216:$216,0))</f>
        <v>45626445.851901822</v>
      </c>
      <c r="S115" s="125">
        <f t="shared" si="21"/>
        <v>289593179.78010869</v>
      </c>
      <c r="T115" s="126">
        <f t="shared" si="22"/>
        <v>7.3236856957186958E-2</v>
      </c>
    </row>
    <row r="116" spans="1:20">
      <c r="A116" s="137" t="str">
        <f t="shared" si="18"/>
        <v>7122p</v>
      </c>
      <c r="B116" s="520" t="str">
        <f>+VLOOKUP(LEFT($A116,LEN(A116)-1)*1,Master!$D$27:$G$225,4,FALSE)</f>
        <v>Contributions for Health Insurance</v>
      </c>
      <c r="C116" s="521"/>
      <c r="D116" s="521"/>
      <c r="E116" s="521"/>
      <c r="F116" s="521"/>
      <c r="G116" s="91">
        <f>+INDEX(DataEx!$1:$1048576,MATCH('2016'!$A116,DataEx!$D:$D,0),MATCH('2016'!G$101,DataEx!$216:$216,0))</f>
        <v>6336000.2739841603</v>
      </c>
      <c r="H116" s="91">
        <f>+INDEX(DataEx!$1:$1048576,MATCH('2016'!$A116,DataEx!$D:$D,0),MATCH('2016'!H$101,DataEx!$216:$216,0))</f>
        <v>11085374.864924161</v>
      </c>
      <c r="I116" s="91">
        <f>+INDEX(DataEx!$1:$1048576,MATCH('2016'!$A116,DataEx!$D:$D,0),MATCH('2016'!I$101,DataEx!$216:$216,0))</f>
        <v>12503494.771613788</v>
      </c>
      <c r="J116" s="91">
        <f>+INDEX(DataEx!$1:$1048576,MATCH('2016'!$A116,DataEx!$D:$D,0),MATCH('2016'!J$101,DataEx!$216:$216,0))</f>
        <v>12513053.180853466</v>
      </c>
      <c r="K116" s="91">
        <f>+INDEX(DataEx!$1:$1048576,MATCH('2016'!$A116,DataEx!$D:$D,0),MATCH('2016'!K$101,DataEx!$216:$216,0))</f>
        <v>12781508.834290098</v>
      </c>
      <c r="L116" s="91">
        <f>+INDEX(DataEx!$1:$1048576,MATCH('2016'!$A116,DataEx!$D:$D,0),MATCH('2016'!L$101,DataEx!$216:$216,0))</f>
        <v>13647407.540884396</v>
      </c>
      <c r="M116" s="91">
        <f>+INDEX(DataEx!$1:$1048576,MATCH('2016'!$A116,DataEx!$D:$D,0),MATCH('2016'!M$101,DataEx!$216:$216,0))</f>
        <v>14167187.436191265</v>
      </c>
      <c r="N116" s="91">
        <f>+INDEX(DataEx!$1:$1048576,MATCH('2016'!$A116,DataEx!$D:$D,0),MATCH('2016'!N$101,DataEx!$216:$216,0))</f>
        <v>14617983.144756434</v>
      </c>
      <c r="O116" s="91">
        <f>+INDEX(DataEx!$1:$1048576,MATCH('2016'!$A116,DataEx!$D:$D,0),MATCH('2016'!O$101,DataEx!$216:$216,0))</f>
        <v>13735412.757885324</v>
      </c>
      <c r="P116" s="91">
        <f>+INDEX(DataEx!$1:$1048576,MATCH('2016'!$A116,DataEx!$D:$D,0),MATCH('2016'!P$101,DataEx!$216:$216,0))</f>
        <v>17526894.880343959</v>
      </c>
      <c r="Q116" s="91">
        <f>+INDEX(DataEx!$1:$1048576,MATCH('2016'!$A116,DataEx!$D:$D,0),MATCH('2016'!Q$101,DataEx!$216:$216,0))</f>
        <v>12402384.494983494</v>
      </c>
      <c r="R116" s="91">
        <f>+INDEX(DataEx!$1:$1048576,MATCH('2016'!$A116,DataEx!$D:$D,0),MATCH('2016'!R$101,DataEx!$216:$216,0))</f>
        <v>25778282.913810931</v>
      </c>
      <c r="S116" s="125">
        <f t="shared" si="21"/>
        <v>167094985.09452149</v>
      </c>
      <c r="T116" s="126">
        <f t="shared" si="22"/>
        <v>4.2257595744909587E-2</v>
      </c>
    </row>
    <row r="117" spans="1:20">
      <c r="A117" s="137" t="str">
        <f t="shared" si="18"/>
        <v>7123p</v>
      </c>
      <c r="B117" s="520" t="str">
        <f>+VLOOKUP(LEFT($A117,LEN(A117)-1)*1,Master!$D$27:$G$225,4,FALSE)</f>
        <v>Contributions for  Unemployment Insurance</v>
      </c>
      <c r="C117" s="521"/>
      <c r="D117" s="521"/>
      <c r="E117" s="521"/>
      <c r="F117" s="521"/>
      <c r="G117" s="91">
        <f>+INDEX(DataEx!$1:$1048576,MATCH('2016'!$A117,DataEx!$D:$D,0),MATCH('2016'!G$101,DataEx!$216:$216,0))</f>
        <v>501823.54251431441</v>
      </c>
      <c r="H117" s="91">
        <f>+INDEX(DataEx!$1:$1048576,MATCH('2016'!$A117,DataEx!$D:$D,0),MATCH('2016'!H$101,DataEx!$216:$216,0))</f>
        <v>950234.13294904761</v>
      </c>
      <c r="I117" s="91">
        <f>+INDEX(DataEx!$1:$1048576,MATCH('2016'!$A117,DataEx!$D:$D,0),MATCH('2016'!I$101,DataEx!$216:$216,0))</f>
        <v>1014200.5696253183</v>
      </c>
      <c r="J117" s="91">
        <f>+INDEX(DataEx!$1:$1048576,MATCH('2016'!$A117,DataEx!$D:$D,0),MATCH('2016'!J$101,DataEx!$216:$216,0))</f>
        <v>1034570.7033292244</v>
      </c>
      <c r="K117" s="91">
        <f>+INDEX(DataEx!$1:$1048576,MATCH('2016'!$A117,DataEx!$D:$D,0),MATCH('2016'!K$101,DataEx!$216:$216,0))</f>
        <v>1048079.1771939988</v>
      </c>
      <c r="L117" s="91">
        <f>+INDEX(DataEx!$1:$1048576,MATCH('2016'!$A117,DataEx!$D:$D,0),MATCH('2016'!L$101,DataEx!$216:$216,0))</f>
        <v>1121096.2953115944</v>
      </c>
      <c r="M117" s="91">
        <f>+INDEX(DataEx!$1:$1048576,MATCH('2016'!$A117,DataEx!$D:$D,0),MATCH('2016'!M$101,DataEx!$216:$216,0))</f>
        <v>1161121.5995876256</v>
      </c>
      <c r="N117" s="91">
        <f>+INDEX(DataEx!$1:$1048576,MATCH('2016'!$A117,DataEx!$D:$D,0),MATCH('2016'!N$101,DataEx!$216:$216,0))</f>
        <v>1201695.8976089575</v>
      </c>
      <c r="O117" s="91">
        <f>+INDEX(DataEx!$1:$1048576,MATCH('2016'!$A117,DataEx!$D:$D,0),MATCH('2016'!O$101,DataEx!$216:$216,0))</f>
        <v>1141500.9175202574</v>
      </c>
      <c r="P117" s="91">
        <f>+INDEX(DataEx!$1:$1048576,MATCH('2016'!$A117,DataEx!$D:$D,0),MATCH('2016'!P$101,DataEx!$216:$216,0))</f>
        <v>1429884.1677832296</v>
      </c>
      <c r="Q117" s="91">
        <f>+INDEX(DataEx!$1:$1048576,MATCH('2016'!$A117,DataEx!$D:$D,0),MATCH('2016'!Q$101,DataEx!$216:$216,0))</f>
        <v>1002399.8788701226</v>
      </c>
      <c r="R117" s="91">
        <f>+INDEX(DataEx!$1:$1048576,MATCH('2016'!$A117,DataEx!$D:$D,0),MATCH('2016'!R$101,DataEx!$216:$216,0))</f>
        <v>2162740.4812991857</v>
      </c>
      <c r="S117" s="125">
        <f t="shared" si="21"/>
        <v>13769347.363592876</v>
      </c>
      <c r="T117" s="126">
        <f t="shared" si="22"/>
        <v>3.4822081239170694E-3</v>
      </c>
    </row>
    <row r="118" spans="1:20">
      <c r="A118" s="137" t="str">
        <f t="shared" si="18"/>
        <v>7124p</v>
      </c>
      <c r="B118" s="520" t="str">
        <f>+VLOOKUP(LEFT($A118,LEN(A118)-1)*1,Master!$D$27:$G$225,4,FALSE)</f>
        <v>Other contributions</v>
      </c>
      <c r="C118" s="521"/>
      <c r="D118" s="521"/>
      <c r="E118" s="521"/>
      <c r="F118" s="521"/>
      <c r="G118" s="91">
        <f>+INDEX(DataEx!$1:$1048576,MATCH('2016'!$A118,DataEx!$D:$D,0),MATCH('2016'!G$101,DataEx!$216:$216,0))</f>
        <v>430815.43413543771</v>
      </c>
      <c r="H118" s="91">
        <f>+INDEX(DataEx!$1:$1048576,MATCH('2016'!$A118,DataEx!$D:$D,0),MATCH('2016'!H$101,DataEx!$216:$216,0))</f>
        <v>825759.26037527679</v>
      </c>
      <c r="I118" s="91">
        <f>+INDEX(DataEx!$1:$1048576,MATCH('2016'!$A118,DataEx!$D:$D,0),MATCH('2016'!I$101,DataEx!$216:$216,0))</f>
        <v>934196.40371895151</v>
      </c>
      <c r="J118" s="91">
        <f>+INDEX(DataEx!$1:$1048576,MATCH('2016'!$A118,DataEx!$D:$D,0),MATCH('2016'!J$101,DataEx!$216:$216,0))</f>
        <v>1019395.2618986784</v>
      </c>
      <c r="K118" s="91">
        <f>+INDEX(DataEx!$1:$1048576,MATCH('2016'!$A118,DataEx!$D:$D,0),MATCH('2016'!K$101,DataEx!$216:$216,0))</f>
        <v>907449.23986721074</v>
      </c>
      <c r="L118" s="91">
        <f>+INDEX(DataEx!$1:$1048576,MATCH('2016'!$A118,DataEx!$D:$D,0),MATCH('2016'!L$101,DataEx!$216:$216,0))</f>
        <v>1180652.819728754</v>
      </c>
      <c r="M118" s="91">
        <f>+INDEX(DataEx!$1:$1048576,MATCH('2016'!$A118,DataEx!$D:$D,0),MATCH('2016'!M$101,DataEx!$216:$216,0))</f>
        <v>1149946.2732095311</v>
      </c>
      <c r="N118" s="91">
        <f>+INDEX(DataEx!$1:$1048576,MATCH('2016'!$A118,DataEx!$D:$D,0),MATCH('2016'!N$101,DataEx!$216:$216,0))</f>
        <v>1126825.2655337546</v>
      </c>
      <c r="O118" s="91">
        <f>+INDEX(DataEx!$1:$1048576,MATCH('2016'!$A118,DataEx!$D:$D,0),MATCH('2016'!O$101,DataEx!$216:$216,0))</f>
        <v>1034256.0999327494</v>
      </c>
      <c r="P118" s="91">
        <f>+INDEX(DataEx!$1:$1048576,MATCH('2016'!$A118,DataEx!$D:$D,0),MATCH('2016'!P$101,DataEx!$216:$216,0))</f>
        <v>1379763.7604042704</v>
      </c>
      <c r="Q118" s="91">
        <f>+INDEX(DataEx!$1:$1048576,MATCH('2016'!$A118,DataEx!$D:$D,0),MATCH('2016'!Q$101,DataEx!$216:$216,0))</f>
        <v>860704.04582604812</v>
      </c>
      <c r="R118" s="91">
        <f>+INDEX(DataEx!$1:$1048576,MATCH('2016'!$A118,DataEx!$D:$D,0),MATCH('2016'!R$101,DataEx!$216:$216,0))</f>
        <v>1848942.0080071224</v>
      </c>
      <c r="S118" s="125">
        <f t="shared" si="21"/>
        <v>12698705.872637784</v>
      </c>
      <c r="T118" s="126">
        <f t="shared" si="22"/>
        <v>3.2114475425213153E-3</v>
      </c>
    </row>
    <row r="119" spans="1:20">
      <c r="A119" s="137" t="str">
        <f t="shared" si="18"/>
        <v>713p</v>
      </c>
      <c r="B119" s="530" t="str">
        <f>+VLOOKUP(LEFT($A119,LEN(A119)-1)*1,Master!$D$27:$G$225,4,FALSE)</f>
        <v>Duties</v>
      </c>
      <c r="C119" s="531"/>
      <c r="D119" s="531"/>
      <c r="E119" s="531"/>
      <c r="F119" s="531"/>
      <c r="G119" s="85">
        <f>+INDEX(DataEx!$1:$1048576,MATCH('2016'!$A119,DataEx!$D:$D,0),MATCH('2016'!G$101,DataEx!$216:$216,0))</f>
        <v>723207.81855982868</v>
      </c>
      <c r="H119" s="85">
        <f>+INDEX(DataEx!$1:$1048576,MATCH('2016'!$A119,DataEx!$D:$D,0),MATCH('2016'!H$101,DataEx!$216:$216,0))</f>
        <v>1375936.6828377536</v>
      </c>
      <c r="I119" s="85">
        <f>+INDEX(DataEx!$1:$1048576,MATCH('2016'!$A119,DataEx!$D:$D,0),MATCH('2016'!I$101,DataEx!$216:$216,0))</f>
        <v>1085048.6732404828</v>
      </c>
      <c r="J119" s="85">
        <f>+INDEX(DataEx!$1:$1048576,MATCH('2016'!$A119,DataEx!$D:$D,0),MATCH('2016'!J$101,DataEx!$216:$216,0))</f>
        <v>1135307.1677424815</v>
      </c>
      <c r="K119" s="85">
        <f>+INDEX(DataEx!$1:$1048576,MATCH('2016'!$A119,DataEx!$D:$D,0),MATCH('2016'!K$101,DataEx!$216:$216,0))</f>
        <v>1038831.7010082075</v>
      </c>
      <c r="L119" s="85">
        <f>+INDEX(DataEx!$1:$1048576,MATCH('2016'!$A119,DataEx!$D:$D,0),MATCH('2016'!L$101,DataEx!$216:$216,0))</f>
        <v>1185196.3988510575</v>
      </c>
      <c r="M119" s="85">
        <f>+INDEX(DataEx!$1:$1048576,MATCH('2016'!$A119,DataEx!$D:$D,0),MATCH('2016'!M$101,DataEx!$216:$216,0))</f>
        <v>1392519.4702588716</v>
      </c>
      <c r="N119" s="85">
        <f>+INDEX(DataEx!$1:$1048576,MATCH('2016'!$A119,DataEx!$D:$D,0),MATCH('2016'!N$101,DataEx!$216:$216,0))</f>
        <v>1336120.0015746492</v>
      </c>
      <c r="O119" s="85">
        <f>+INDEX(DataEx!$1:$1048576,MATCH('2016'!$A119,DataEx!$D:$D,0),MATCH('2016'!O$101,DataEx!$216:$216,0))</f>
        <v>1100943.0740307707</v>
      </c>
      <c r="P119" s="85">
        <f>+INDEX(DataEx!$1:$1048576,MATCH('2016'!$A119,DataEx!$D:$D,0),MATCH('2016'!P$101,DataEx!$216:$216,0))</f>
        <v>1348017.839179961</v>
      </c>
      <c r="Q119" s="85">
        <f>+INDEX(DataEx!$1:$1048576,MATCH('2016'!$A119,DataEx!$D:$D,0),MATCH('2016'!Q$101,DataEx!$216:$216,0))</f>
        <v>1208363.2775689771</v>
      </c>
      <c r="R119" s="86">
        <f>+INDEX(DataEx!$1:$1048576,MATCH('2016'!$A119,DataEx!$D:$D,0),MATCH('2016'!R$101,DataEx!$216:$216,0))</f>
        <v>1458355.2073679506</v>
      </c>
      <c r="S119" s="127">
        <f t="shared" si="21"/>
        <v>14387847.312220991</v>
      </c>
      <c r="T119" s="128">
        <f t="shared" si="22"/>
        <v>3.6386240736991024E-3</v>
      </c>
    </row>
    <row r="120" spans="1:20">
      <c r="A120" s="137" t="str">
        <f t="shared" si="18"/>
        <v>714p</v>
      </c>
      <c r="B120" s="530" t="str">
        <f>+VLOOKUP(LEFT($A120,LEN(A120)-1)*1,Master!$D$27:$G$225,4,FALSE)</f>
        <v>Fees</v>
      </c>
      <c r="C120" s="531"/>
      <c r="D120" s="531"/>
      <c r="E120" s="531"/>
      <c r="F120" s="531"/>
      <c r="G120" s="85">
        <f>+INDEX(DataEx!$1:$1048576,MATCH('2016'!$A120,DataEx!$D:$D,0),MATCH('2016'!G$101,DataEx!$216:$216,0))</f>
        <v>830622.45977962902</v>
      </c>
      <c r="H120" s="85">
        <f>+INDEX(DataEx!$1:$1048576,MATCH('2016'!$A120,DataEx!$D:$D,0),MATCH('2016'!H$101,DataEx!$216:$216,0))</f>
        <v>841675.37717694405</v>
      </c>
      <c r="I120" s="85">
        <f>+INDEX(DataEx!$1:$1048576,MATCH('2016'!$A120,DataEx!$D:$D,0),MATCH('2016'!I$101,DataEx!$216:$216,0))</f>
        <v>1095886.2838292783</v>
      </c>
      <c r="J120" s="85">
        <f>+INDEX(DataEx!$1:$1048576,MATCH('2016'!$A120,DataEx!$D:$D,0),MATCH('2016'!J$101,DataEx!$216:$216,0))</f>
        <v>803106.60353358404</v>
      </c>
      <c r="K120" s="85">
        <f>+INDEX(DataEx!$1:$1048576,MATCH('2016'!$A120,DataEx!$D:$D,0),MATCH('2016'!K$101,DataEx!$216:$216,0))</f>
        <v>1197017.3724938135</v>
      </c>
      <c r="L120" s="85">
        <f>+INDEX(DataEx!$1:$1048576,MATCH('2016'!$A120,DataEx!$D:$D,0),MATCH('2016'!L$101,DataEx!$216:$216,0))</f>
        <v>1645191.7465731674</v>
      </c>
      <c r="M120" s="85">
        <f>+INDEX(DataEx!$1:$1048576,MATCH('2016'!$A120,DataEx!$D:$D,0),MATCH('2016'!M$101,DataEx!$216:$216,0))</f>
        <v>1914614.876306891</v>
      </c>
      <c r="N120" s="85">
        <f>+INDEX(DataEx!$1:$1048576,MATCH('2016'!$A120,DataEx!$D:$D,0),MATCH('2016'!N$101,DataEx!$216:$216,0))</f>
        <v>1757103.5644707002</v>
      </c>
      <c r="O120" s="85">
        <f>+INDEX(DataEx!$1:$1048576,MATCH('2016'!$A120,DataEx!$D:$D,0),MATCH('2016'!O$101,DataEx!$216:$216,0))</f>
        <v>1998291.5618472034</v>
      </c>
      <c r="P120" s="85">
        <f>+INDEX(DataEx!$1:$1048576,MATCH('2016'!$A120,DataEx!$D:$D,0),MATCH('2016'!P$101,DataEx!$216:$216,0))</f>
        <v>2181977.5553072984</v>
      </c>
      <c r="Q120" s="85">
        <f>+INDEX(DataEx!$1:$1048576,MATCH('2016'!$A120,DataEx!$D:$D,0),MATCH('2016'!Q$101,DataEx!$216:$216,0))</f>
        <v>1508780.0698249615</v>
      </c>
      <c r="R120" s="86">
        <f>+INDEX(DataEx!$1:$1048576,MATCH('2016'!$A120,DataEx!$D:$D,0),MATCH('2016'!R$101,DataEx!$216:$216,0))</f>
        <v>1535340.0887295473</v>
      </c>
      <c r="S120" s="127">
        <f t="shared" si="21"/>
        <v>17309607.559873022</v>
      </c>
      <c r="T120" s="128">
        <f t="shared" si="22"/>
        <v>4.3775245460201864E-3</v>
      </c>
    </row>
    <row r="121" spans="1:20">
      <c r="A121" s="137" t="str">
        <f t="shared" si="18"/>
        <v>715p</v>
      </c>
      <c r="B121" s="530" t="str">
        <f>+VLOOKUP(LEFT($A121,LEN(A121)-1)*1,Master!$D$27:$G$225,4,FALSE)</f>
        <v>Other revenues</v>
      </c>
      <c r="C121" s="531"/>
      <c r="D121" s="531"/>
      <c r="E121" s="531"/>
      <c r="F121" s="531"/>
      <c r="G121" s="85">
        <f>+INDEX(DataEx!$1:$1048576,MATCH('2016'!$A121,DataEx!$D:$D,0),MATCH('2016'!G$101,DataEx!$216:$216,0))</f>
        <v>3695677.3428100054</v>
      </c>
      <c r="H121" s="85">
        <f>+INDEX(DataEx!$1:$1048576,MATCH('2016'!$A121,DataEx!$D:$D,0),MATCH('2016'!H$101,DataEx!$216:$216,0))</f>
        <v>2748948.1269429871</v>
      </c>
      <c r="I121" s="85">
        <f>+INDEX(DataEx!$1:$1048576,MATCH('2016'!$A121,DataEx!$D:$D,0),MATCH('2016'!I$101,DataEx!$216:$216,0))</f>
        <v>3437534.4688711073</v>
      </c>
      <c r="J121" s="85">
        <f>+INDEX(DataEx!$1:$1048576,MATCH('2016'!$A121,DataEx!$D:$D,0),MATCH('2016'!J$101,DataEx!$216:$216,0))</f>
        <v>4310053.4851114023</v>
      </c>
      <c r="K121" s="85">
        <f>+INDEX(DataEx!$1:$1048576,MATCH('2016'!$A121,DataEx!$D:$D,0),MATCH('2016'!K$101,DataEx!$216:$216,0))</f>
        <v>4691720.2243610416</v>
      </c>
      <c r="L121" s="85">
        <f>+INDEX(DataEx!$1:$1048576,MATCH('2016'!$A121,DataEx!$D:$D,0),MATCH('2016'!L$101,DataEx!$216:$216,0))</f>
        <v>7347424.3207463743</v>
      </c>
      <c r="M121" s="85">
        <f>+INDEX(DataEx!$1:$1048576,MATCH('2016'!$A121,DataEx!$D:$D,0),MATCH('2016'!M$101,DataEx!$216:$216,0))</f>
        <v>7513005.0166636882</v>
      </c>
      <c r="N121" s="85">
        <f>+INDEX(DataEx!$1:$1048576,MATCH('2016'!$A121,DataEx!$D:$D,0),MATCH('2016'!N$101,DataEx!$216:$216,0))</f>
        <v>7727362.0985374814</v>
      </c>
      <c r="O121" s="85">
        <f>+INDEX(DataEx!$1:$1048576,MATCH('2016'!$A121,DataEx!$D:$D,0),MATCH('2016'!O$101,DataEx!$216:$216,0))</f>
        <v>3713024.1621761573</v>
      </c>
      <c r="P121" s="85">
        <f>+INDEX(DataEx!$1:$1048576,MATCH('2016'!$A121,DataEx!$D:$D,0),MATCH('2016'!P$101,DataEx!$216:$216,0))</f>
        <v>3090680.5408276808</v>
      </c>
      <c r="Q121" s="85">
        <f>+INDEX(DataEx!$1:$1048576,MATCH('2016'!$A121,DataEx!$D:$D,0),MATCH('2016'!Q$101,DataEx!$216:$216,0))</f>
        <v>3793073.2615852021</v>
      </c>
      <c r="R121" s="86">
        <f>+INDEX(DataEx!$1:$1048576,MATCH('2016'!$A121,DataEx!$D:$D,0),MATCH('2016'!R$101,DataEx!$216:$216,0))</f>
        <v>6660284.6574711353</v>
      </c>
      <c r="S121" s="127">
        <f t="shared" si="21"/>
        <v>58728787.706104264</v>
      </c>
      <c r="T121" s="128">
        <f t="shared" si="22"/>
        <v>1.4852255249128588E-2</v>
      </c>
    </row>
    <row r="122" spans="1:20">
      <c r="A122" s="137" t="str">
        <f t="shared" si="18"/>
        <v>73p</v>
      </c>
      <c r="B122" s="530" t="str">
        <f>+VLOOKUP(LEFT($A122,LEN(A122)-1)*1,Master!$D$27:$G$225,4,FALSE)</f>
        <v>Receipts from Repayment of Loans and Funds Carried over from Previous Year</v>
      </c>
      <c r="C122" s="531"/>
      <c r="D122" s="531"/>
      <c r="E122" s="531"/>
      <c r="F122" s="531"/>
      <c r="G122" s="85">
        <f>+INDEX(DataEx!$1:$1048576,MATCH('2016'!$A122,DataEx!$D:$D,0),MATCH('2016'!G$101,DataEx!$216:$216,0))</f>
        <v>253250.30057727409</v>
      </c>
      <c r="H122" s="85">
        <f>+INDEX(DataEx!$1:$1048576,MATCH('2016'!$A122,DataEx!$D:$D,0),MATCH('2016'!H$101,DataEx!$216:$216,0))</f>
        <v>695838.96268096345</v>
      </c>
      <c r="I122" s="85">
        <f>+INDEX(DataEx!$1:$1048576,MATCH('2016'!$A122,DataEx!$D:$D,0),MATCH('2016'!I$101,DataEx!$216:$216,0))</f>
        <v>349250.65446083574</v>
      </c>
      <c r="J122" s="85">
        <f>+INDEX(DataEx!$1:$1048576,MATCH('2016'!$A122,DataEx!$D:$D,0),MATCH('2016'!J$101,DataEx!$216:$216,0))</f>
        <v>328188.56365903834</v>
      </c>
      <c r="K122" s="85">
        <f>+INDEX(DataEx!$1:$1048576,MATCH('2016'!$A122,DataEx!$D:$D,0),MATCH('2016'!K$101,DataEx!$216:$216,0))</f>
        <v>234734.25312116489</v>
      </c>
      <c r="L122" s="85">
        <f>+INDEX(DataEx!$1:$1048576,MATCH('2016'!$A122,DataEx!$D:$D,0),MATCH('2016'!L$101,DataEx!$216:$216,0))</f>
        <v>745592.50489778304</v>
      </c>
      <c r="M122" s="85">
        <f>+INDEX(DataEx!$1:$1048576,MATCH('2016'!$A122,DataEx!$D:$D,0),MATCH('2016'!M$101,DataEx!$216:$216,0))</f>
        <v>1162897.8060049608</v>
      </c>
      <c r="N122" s="85">
        <f>+INDEX(DataEx!$1:$1048576,MATCH('2016'!$A122,DataEx!$D:$D,0),MATCH('2016'!N$101,DataEx!$216:$216,0))</f>
        <v>314798.40965867613</v>
      </c>
      <c r="O122" s="85">
        <f>+INDEX(DataEx!$1:$1048576,MATCH('2016'!$A122,DataEx!$D:$D,0),MATCH('2016'!O$101,DataEx!$216:$216,0))</f>
        <v>306801.39412826992</v>
      </c>
      <c r="P122" s="85">
        <f>+INDEX(DataEx!$1:$1048576,MATCH('2016'!$A122,DataEx!$D:$D,0),MATCH('2016'!P$101,DataEx!$216:$216,0))</f>
        <v>407546.83241463639</v>
      </c>
      <c r="Q122" s="85">
        <f>+INDEX(DataEx!$1:$1048576,MATCH('2016'!$A122,DataEx!$D:$D,0),MATCH('2016'!Q$101,DataEx!$216:$216,0))</f>
        <v>761665.66094479046</v>
      </c>
      <c r="R122" s="86">
        <f>+INDEX(DataEx!$1:$1048576,MATCH('2016'!$A122,DataEx!$D:$D,0),MATCH('2016'!R$101,DataEx!$216:$216,0))</f>
        <v>1818172.3466734623</v>
      </c>
      <c r="S122" s="127">
        <f t="shared" si="21"/>
        <v>7378737.6892218553</v>
      </c>
      <c r="T122" s="128">
        <f t="shared" si="22"/>
        <v>1.8660507028531322E-3</v>
      </c>
    </row>
    <row r="123" spans="1:20" ht="13.5" thickBot="1">
      <c r="A123" s="137" t="str">
        <f t="shared" si="18"/>
        <v>74p</v>
      </c>
      <c r="B123" s="534" t="str">
        <f>+VLOOKUP(LEFT($A123,LEN(A123)-1)*1,Master!$D$27:$G$225,4,FALSE)</f>
        <v>Grants and Transfers</v>
      </c>
      <c r="C123" s="535"/>
      <c r="D123" s="535"/>
      <c r="E123" s="535"/>
      <c r="F123" s="535"/>
      <c r="G123" s="85">
        <f>+INDEX(DataEx!$1:$1048576,MATCH('2016'!$A123,DataEx!$D:$D,0),MATCH('2016'!G$101,DataEx!$216:$216,0))</f>
        <v>878692.97446426435</v>
      </c>
      <c r="H123" s="85">
        <f>+INDEX(DataEx!$1:$1048576,MATCH('2016'!$A123,DataEx!$D:$D,0),MATCH('2016'!H$101,DataEx!$216:$216,0))</f>
        <v>1757032.3136169473</v>
      </c>
      <c r="I123" s="85">
        <f>+INDEX(DataEx!$1:$1048576,MATCH('2016'!$A123,DataEx!$D:$D,0),MATCH('2016'!I$101,DataEx!$216:$216,0))</f>
        <v>1641296.3253875526</v>
      </c>
      <c r="J123" s="85">
        <f>+INDEX(DataEx!$1:$1048576,MATCH('2016'!$A123,DataEx!$D:$D,0),MATCH('2016'!J$101,DataEx!$216:$216,0))</f>
        <v>2057251.9562577028</v>
      </c>
      <c r="K123" s="85">
        <f>+INDEX(DataEx!$1:$1048576,MATCH('2016'!$A123,DataEx!$D:$D,0),MATCH('2016'!K$101,DataEx!$216:$216,0))</f>
        <v>1165798.2124013356</v>
      </c>
      <c r="L123" s="85">
        <f>+INDEX(DataEx!$1:$1048576,MATCH('2016'!$A123,DataEx!$D:$D,0),MATCH('2016'!L$101,DataEx!$216:$216,0))</f>
        <v>1626226.367012884</v>
      </c>
      <c r="M123" s="85">
        <f>+INDEX(DataEx!$1:$1048576,MATCH('2016'!$A123,DataEx!$D:$D,0),MATCH('2016'!M$101,DataEx!$216:$216,0))</f>
        <v>2268437.1611972838</v>
      </c>
      <c r="N123" s="85">
        <f>+INDEX(DataEx!$1:$1048576,MATCH('2016'!$A123,DataEx!$D:$D,0),MATCH('2016'!N$101,DataEx!$216:$216,0))</f>
        <v>1088287.2617470617</v>
      </c>
      <c r="O123" s="85">
        <f>+INDEX(DataEx!$1:$1048576,MATCH('2016'!$A123,DataEx!$D:$D,0),MATCH('2016'!O$101,DataEx!$216:$216,0))</f>
        <v>2354336.3073598729</v>
      </c>
      <c r="P123" s="85">
        <f>+INDEX(DataEx!$1:$1048576,MATCH('2016'!$A123,DataEx!$D:$D,0),MATCH('2016'!P$101,DataEx!$216:$216,0))</f>
        <v>3603761.2068113876</v>
      </c>
      <c r="Q123" s="85">
        <f>+INDEX(DataEx!$1:$1048576,MATCH('2016'!$A123,DataEx!$D:$D,0),MATCH('2016'!Q$101,DataEx!$216:$216,0))</f>
        <v>3267998.0201318627</v>
      </c>
      <c r="R123" s="86">
        <f>+INDEX(DataEx!$1:$1048576,MATCH('2016'!$A123,DataEx!$D:$D,0),MATCH('2016'!R$101,DataEx!$216:$216,0))</f>
        <v>7546095.2223542193</v>
      </c>
      <c r="S123" s="129">
        <f t="shared" si="21"/>
        <v>29255213.328742377</v>
      </c>
      <c r="T123" s="130">
        <f t="shared" si="22"/>
        <v>7.3985163443281519E-3</v>
      </c>
    </row>
    <row r="124" spans="1:20" ht="13.5" thickBot="1">
      <c r="A124" s="137" t="str">
        <f t="shared" si="18"/>
        <v>4p</v>
      </c>
      <c r="B124" s="536" t="str">
        <f>+VLOOKUP(LEFT($A124,LEN(A124)-1)*1,Master!$D$27:$G$225,4,FALSE)</f>
        <v>Total Expenditures</v>
      </c>
      <c r="C124" s="537"/>
      <c r="D124" s="537"/>
      <c r="E124" s="537"/>
      <c r="F124" s="537"/>
      <c r="G124" s="97">
        <f t="shared" ref="G124:R124" si="24">+G126+G137+G143+SUM(G144:G147)</f>
        <v>144366041.10999998</v>
      </c>
      <c r="H124" s="97">
        <f t="shared" si="24"/>
        <v>144366041.10999998</v>
      </c>
      <c r="I124" s="97">
        <f t="shared" si="24"/>
        <v>144366041.10999998</v>
      </c>
      <c r="J124" s="97">
        <f t="shared" si="24"/>
        <v>144366041.10999998</v>
      </c>
      <c r="K124" s="97">
        <f t="shared" si="24"/>
        <v>144366041.10999998</v>
      </c>
      <c r="L124" s="97">
        <f t="shared" si="24"/>
        <v>144366041.10999998</v>
      </c>
      <c r="M124" s="97">
        <f t="shared" si="24"/>
        <v>144366041.10999998</v>
      </c>
      <c r="N124" s="97">
        <f t="shared" si="24"/>
        <v>144366041.10999998</v>
      </c>
      <c r="O124" s="97">
        <f t="shared" si="24"/>
        <v>144366041.10999998</v>
      </c>
      <c r="P124" s="97">
        <f t="shared" si="24"/>
        <v>144366041.10999998</v>
      </c>
      <c r="Q124" s="97">
        <f t="shared" si="24"/>
        <v>144366041.10999998</v>
      </c>
      <c r="R124" s="97">
        <f t="shared" si="24"/>
        <v>144366041.11000001</v>
      </c>
      <c r="S124" s="131">
        <f t="shared" si="21"/>
        <v>1732392493.3199997</v>
      </c>
      <c r="T124" s="132">
        <f t="shared" si="22"/>
        <v>0.43811453475292089</v>
      </c>
    </row>
    <row r="125" spans="1:20" ht="13.5" thickBot="1">
      <c r="A125" s="137" t="str">
        <f t="shared" si="18"/>
        <v>41p</v>
      </c>
      <c r="B125" s="538" t="str">
        <f>+VLOOKUP(LEFT($A125,LEN(A125)-1)*1,Master!$D$27:$G$225,4,FALSE)</f>
        <v>Current Expenditures</v>
      </c>
      <c r="C125" s="539"/>
      <c r="D125" s="539"/>
      <c r="E125" s="539"/>
      <c r="F125" s="539"/>
      <c r="G125" s="80">
        <f t="shared" ref="G125:R125" si="25">+G124-G144</f>
        <v>116461224.44333331</v>
      </c>
      <c r="H125" s="80">
        <f t="shared" si="25"/>
        <v>116461224.44333331</v>
      </c>
      <c r="I125" s="80">
        <f t="shared" si="25"/>
        <v>116461224.44333331</v>
      </c>
      <c r="J125" s="80">
        <f t="shared" si="25"/>
        <v>116461224.44333331</v>
      </c>
      <c r="K125" s="80">
        <f t="shared" si="25"/>
        <v>116461224.44333331</v>
      </c>
      <c r="L125" s="80">
        <f t="shared" si="25"/>
        <v>116461224.44333331</v>
      </c>
      <c r="M125" s="80">
        <f t="shared" si="25"/>
        <v>116461224.44333331</v>
      </c>
      <c r="N125" s="80">
        <f t="shared" si="25"/>
        <v>116461224.44333331</v>
      </c>
      <c r="O125" s="80">
        <f t="shared" si="25"/>
        <v>116461224.44333331</v>
      </c>
      <c r="P125" s="80">
        <f t="shared" si="25"/>
        <v>116461224.44333331</v>
      </c>
      <c r="Q125" s="80">
        <f t="shared" si="25"/>
        <v>116461224.44333331</v>
      </c>
      <c r="R125" s="80">
        <f t="shared" si="25"/>
        <v>116461224.44333334</v>
      </c>
      <c r="S125" s="133">
        <f t="shared" si="21"/>
        <v>1397534693.3199997</v>
      </c>
      <c r="T125" s="134">
        <f t="shared" si="22"/>
        <v>0.35343045200546247</v>
      </c>
    </row>
    <row r="126" spans="1:20">
      <c r="A126" s="137" t="str">
        <f t="shared" si="18"/>
        <v>40p</v>
      </c>
      <c r="B126" s="540" t="str">
        <f>+VLOOKUP(LEFT($A126,LEN(A126)-1)*1,Master!$D$27:$G$225,4,FALSE)</f>
        <v>Current Budgetary Expenditures</v>
      </c>
      <c r="C126" s="541"/>
      <c r="D126" s="541"/>
      <c r="E126" s="541"/>
      <c r="F126" s="541"/>
      <c r="G126" s="89">
        <f t="shared" ref="G126:R126" si="26">+SUM(G127:G136)</f>
        <v>58500304.586666666</v>
      </c>
      <c r="H126" s="89">
        <f t="shared" si="26"/>
        <v>58500304.586666666</v>
      </c>
      <c r="I126" s="89">
        <f t="shared" si="26"/>
        <v>58500304.586666666</v>
      </c>
      <c r="J126" s="89">
        <f t="shared" si="26"/>
        <v>58500304.586666666</v>
      </c>
      <c r="K126" s="89">
        <f t="shared" si="26"/>
        <v>58500304.586666666</v>
      </c>
      <c r="L126" s="89">
        <f t="shared" si="26"/>
        <v>58500304.586666666</v>
      </c>
      <c r="M126" s="89">
        <f t="shared" si="26"/>
        <v>58500304.586666666</v>
      </c>
      <c r="N126" s="89">
        <f t="shared" si="26"/>
        <v>58500304.586666666</v>
      </c>
      <c r="O126" s="89">
        <f t="shared" si="26"/>
        <v>58500304.586666666</v>
      </c>
      <c r="P126" s="89">
        <f t="shared" si="26"/>
        <v>58500304.586666666</v>
      </c>
      <c r="Q126" s="89">
        <f t="shared" si="26"/>
        <v>58500304.586666666</v>
      </c>
      <c r="R126" s="90">
        <f t="shared" si="26"/>
        <v>58500304.586666696</v>
      </c>
      <c r="S126" s="123">
        <f t="shared" si="21"/>
        <v>702003655.03999996</v>
      </c>
      <c r="T126" s="124">
        <f t="shared" si="22"/>
        <v>0.17753367433109099</v>
      </c>
    </row>
    <row r="127" spans="1:20">
      <c r="A127" s="137" t="str">
        <f t="shared" si="18"/>
        <v>411p</v>
      </c>
      <c r="B127" s="520" t="str">
        <f>+VLOOKUP(LEFT($A127,LEN(A127)-1)*1,Master!$D$27:$G$225,4,FALSE)</f>
        <v>Gross Salaries and Contributions</v>
      </c>
      <c r="C127" s="521"/>
      <c r="D127" s="521"/>
      <c r="E127" s="521"/>
      <c r="F127" s="521"/>
      <c r="G127" s="91">
        <f>+INDEX(DataEx!$1:$1048576,MATCH('2016'!$A127,DataEx!$D:$D,0),MATCH('2016'!G$101,DataEx!$216:$216,0))</f>
        <v>34652899.586666666</v>
      </c>
      <c r="H127" s="91">
        <f>+INDEX(DataEx!$1:$1048576,MATCH('2016'!$A127,DataEx!$D:$D,0),MATCH('2016'!H$101,DataEx!$216:$216,0))</f>
        <v>34652899.586666666</v>
      </c>
      <c r="I127" s="91">
        <f>+INDEX(DataEx!$1:$1048576,MATCH('2016'!$A127,DataEx!$D:$D,0),MATCH('2016'!I$101,DataEx!$216:$216,0))</f>
        <v>34652899.586666666</v>
      </c>
      <c r="J127" s="91">
        <f>+INDEX(DataEx!$1:$1048576,MATCH('2016'!$A127,DataEx!$D:$D,0),MATCH('2016'!J$101,DataEx!$216:$216,0))</f>
        <v>34652899.586666666</v>
      </c>
      <c r="K127" s="91">
        <f>+INDEX(DataEx!$1:$1048576,MATCH('2016'!$A127,DataEx!$D:$D,0),MATCH('2016'!K$101,DataEx!$216:$216,0))</f>
        <v>34652899.586666666</v>
      </c>
      <c r="L127" s="91">
        <f>+INDEX(DataEx!$1:$1048576,MATCH('2016'!$A127,DataEx!$D:$D,0),MATCH('2016'!L$101,DataEx!$216:$216,0))</f>
        <v>34652899.586666666</v>
      </c>
      <c r="M127" s="91">
        <f>+INDEX(DataEx!$1:$1048576,MATCH('2016'!$A127,DataEx!$D:$D,0),MATCH('2016'!M$101,DataEx!$216:$216,0))</f>
        <v>34652899.586666666</v>
      </c>
      <c r="N127" s="91">
        <f>+INDEX(DataEx!$1:$1048576,MATCH('2016'!$A127,DataEx!$D:$D,0),MATCH('2016'!N$101,DataEx!$216:$216,0))</f>
        <v>34652899.586666666</v>
      </c>
      <c r="O127" s="91">
        <f>+INDEX(DataEx!$1:$1048576,MATCH('2016'!$A127,DataEx!$D:$D,0),MATCH('2016'!O$101,DataEx!$216:$216,0))</f>
        <v>34652899.586666666</v>
      </c>
      <c r="P127" s="91">
        <f>+INDEX(DataEx!$1:$1048576,MATCH('2016'!$A127,DataEx!$D:$D,0),MATCH('2016'!P$101,DataEx!$216:$216,0))</f>
        <v>34652899.586666666</v>
      </c>
      <c r="Q127" s="91">
        <f>+INDEX(DataEx!$1:$1048576,MATCH('2016'!$A127,DataEx!$D:$D,0),MATCH('2016'!Q$101,DataEx!$216:$216,0))</f>
        <v>34652899.586666666</v>
      </c>
      <c r="R127" s="91">
        <f>+INDEX(DataEx!$1:$1048576,MATCH('2016'!$A127,DataEx!$D:$D,0),MATCH('2016'!R$101,DataEx!$216:$216,0))</f>
        <v>34652899.586666703</v>
      </c>
      <c r="S127" s="125">
        <f t="shared" si="21"/>
        <v>415834795.03999996</v>
      </c>
      <c r="T127" s="126">
        <f t="shared" si="22"/>
        <v>0.10516281296848919</v>
      </c>
    </row>
    <row r="128" spans="1:20">
      <c r="A128" s="137" t="str">
        <f t="shared" si="18"/>
        <v>412p</v>
      </c>
      <c r="B128" s="520" t="str">
        <f>+VLOOKUP(LEFT($A128,LEN(A128)-1)*1,Master!$D$27:$G$225,4,FALSE)</f>
        <v>Other Personal Income</v>
      </c>
      <c r="C128" s="521"/>
      <c r="D128" s="521"/>
      <c r="E128" s="521"/>
      <c r="F128" s="521"/>
      <c r="G128" s="91">
        <f>+INDEX(DataEx!$1:$1048576,MATCH('2016'!$A128,DataEx!$D:$D,0),MATCH('2016'!G$101,DataEx!$216:$216,0))</f>
        <v>832657.85499999998</v>
      </c>
      <c r="H128" s="91">
        <f>+INDEX(DataEx!$1:$1048576,MATCH('2016'!$A128,DataEx!$D:$D,0),MATCH('2016'!H$101,DataEx!$216:$216,0))</f>
        <v>832657.85499999998</v>
      </c>
      <c r="I128" s="91">
        <f>+INDEX(DataEx!$1:$1048576,MATCH('2016'!$A128,DataEx!$D:$D,0),MATCH('2016'!I$101,DataEx!$216:$216,0))</f>
        <v>832657.85499999998</v>
      </c>
      <c r="J128" s="91">
        <f>+INDEX(DataEx!$1:$1048576,MATCH('2016'!$A128,DataEx!$D:$D,0),MATCH('2016'!J$101,DataEx!$216:$216,0))</f>
        <v>832657.85499999998</v>
      </c>
      <c r="K128" s="91">
        <f>+INDEX(DataEx!$1:$1048576,MATCH('2016'!$A128,DataEx!$D:$D,0),MATCH('2016'!K$101,DataEx!$216:$216,0))</f>
        <v>832657.85499999998</v>
      </c>
      <c r="L128" s="91">
        <f>+INDEX(DataEx!$1:$1048576,MATCH('2016'!$A128,DataEx!$D:$D,0),MATCH('2016'!L$101,DataEx!$216:$216,0))</f>
        <v>832657.85499999998</v>
      </c>
      <c r="M128" s="91">
        <f>+INDEX(DataEx!$1:$1048576,MATCH('2016'!$A128,DataEx!$D:$D,0),MATCH('2016'!M$101,DataEx!$216:$216,0))</f>
        <v>832657.85499999998</v>
      </c>
      <c r="N128" s="91">
        <f>+INDEX(DataEx!$1:$1048576,MATCH('2016'!$A128,DataEx!$D:$D,0),MATCH('2016'!N$101,DataEx!$216:$216,0))</f>
        <v>832657.85499999998</v>
      </c>
      <c r="O128" s="91">
        <f>+INDEX(DataEx!$1:$1048576,MATCH('2016'!$A128,DataEx!$D:$D,0),MATCH('2016'!O$101,DataEx!$216:$216,0))</f>
        <v>832657.85499999998</v>
      </c>
      <c r="P128" s="91">
        <f>+INDEX(DataEx!$1:$1048576,MATCH('2016'!$A128,DataEx!$D:$D,0),MATCH('2016'!P$101,DataEx!$216:$216,0))</f>
        <v>832657.85499999998</v>
      </c>
      <c r="Q128" s="91">
        <f>+INDEX(DataEx!$1:$1048576,MATCH('2016'!$A128,DataEx!$D:$D,0),MATCH('2016'!Q$101,DataEx!$216:$216,0))</f>
        <v>832657.85499999998</v>
      </c>
      <c r="R128" s="91">
        <f>+INDEX(DataEx!$1:$1048576,MATCH('2016'!$A128,DataEx!$D:$D,0),MATCH('2016'!R$101,DataEx!$216:$216,0))</f>
        <v>832657.85499999998</v>
      </c>
      <c r="S128" s="125">
        <f t="shared" si="21"/>
        <v>9991894.2600000016</v>
      </c>
      <c r="T128" s="126">
        <f t="shared" si="22"/>
        <v>2.5269066460978204E-3</v>
      </c>
    </row>
    <row r="129" spans="1:20">
      <c r="A129" s="137" t="str">
        <f t="shared" si="18"/>
        <v>413p</v>
      </c>
      <c r="B129" s="520" t="str">
        <f>+VLOOKUP(LEFT($A129,LEN(A129)-1)*1,Master!$D$27:$G$225,4,FALSE)</f>
        <v>Expenditures for Supplies</v>
      </c>
      <c r="C129" s="521"/>
      <c r="D129" s="521"/>
      <c r="E129" s="521"/>
      <c r="F129" s="521"/>
      <c r="G129" s="91">
        <f>+INDEX(DataEx!$1:$1048576,MATCH('2016'!$A129,DataEx!$D:$D,0),MATCH('2016'!G$101,DataEx!$216:$216,0))</f>
        <v>2552421.9891666668</v>
      </c>
      <c r="H129" s="91">
        <f>+INDEX(DataEx!$1:$1048576,MATCH('2016'!$A129,DataEx!$D:$D,0),MATCH('2016'!H$101,DataEx!$216:$216,0))</f>
        <v>2552421.9891666668</v>
      </c>
      <c r="I129" s="91">
        <f>+INDEX(DataEx!$1:$1048576,MATCH('2016'!$A129,DataEx!$D:$D,0),MATCH('2016'!I$101,DataEx!$216:$216,0))</f>
        <v>2552421.9891666668</v>
      </c>
      <c r="J129" s="91">
        <f>+INDEX(DataEx!$1:$1048576,MATCH('2016'!$A129,DataEx!$D:$D,0),MATCH('2016'!J$101,DataEx!$216:$216,0))</f>
        <v>2552421.9891666668</v>
      </c>
      <c r="K129" s="91">
        <f>+INDEX(DataEx!$1:$1048576,MATCH('2016'!$A129,DataEx!$D:$D,0),MATCH('2016'!K$101,DataEx!$216:$216,0))</f>
        <v>2552421.9891666668</v>
      </c>
      <c r="L129" s="91">
        <f>+INDEX(DataEx!$1:$1048576,MATCH('2016'!$A129,DataEx!$D:$D,0),MATCH('2016'!L$101,DataEx!$216:$216,0))</f>
        <v>2552421.9891666668</v>
      </c>
      <c r="M129" s="91">
        <f>+INDEX(DataEx!$1:$1048576,MATCH('2016'!$A129,DataEx!$D:$D,0),MATCH('2016'!M$101,DataEx!$216:$216,0))</f>
        <v>2552421.9891666668</v>
      </c>
      <c r="N129" s="91">
        <f>+INDEX(DataEx!$1:$1048576,MATCH('2016'!$A129,DataEx!$D:$D,0),MATCH('2016'!N$101,DataEx!$216:$216,0))</f>
        <v>2552421.9891666668</v>
      </c>
      <c r="O129" s="91">
        <f>+INDEX(DataEx!$1:$1048576,MATCH('2016'!$A129,DataEx!$D:$D,0),MATCH('2016'!O$101,DataEx!$216:$216,0))</f>
        <v>2552421.9891666668</v>
      </c>
      <c r="P129" s="91">
        <f>+INDEX(DataEx!$1:$1048576,MATCH('2016'!$A129,DataEx!$D:$D,0),MATCH('2016'!P$101,DataEx!$216:$216,0))</f>
        <v>2552421.9891666668</v>
      </c>
      <c r="Q129" s="91">
        <f>+INDEX(DataEx!$1:$1048576,MATCH('2016'!$A129,DataEx!$D:$D,0),MATCH('2016'!Q$101,DataEx!$216:$216,0))</f>
        <v>2552421.9891666668</v>
      </c>
      <c r="R129" s="91">
        <f>+INDEX(DataEx!$1:$1048576,MATCH('2016'!$A129,DataEx!$D:$D,0),MATCH('2016'!R$101,DataEx!$216:$216,0))</f>
        <v>2552421.9891666668</v>
      </c>
      <c r="S129" s="125">
        <f t="shared" si="21"/>
        <v>30629063.869999994</v>
      </c>
      <c r="T129" s="126">
        <f t="shared" si="22"/>
        <v>7.7459571771786948E-3</v>
      </c>
    </row>
    <row r="130" spans="1:20">
      <c r="A130" s="137" t="str">
        <f t="shared" si="18"/>
        <v>414p</v>
      </c>
      <c r="B130" s="520" t="str">
        <f>+VLOOKUP(LEFT($A130,LEN(A130)-1)*1,Master!$D$27:$G$225,4,FALSE)</f>
        <v>Expenditures for Services</v>
      </c>
      <c r="C130" s="521"/>
      <c r="D130" s="521"/>
      <c r="E130" s="521"/>
      <c r="F130" s="521"/>
      <c r="G130" s="91">
        <f>+INDEX(DataEx!$1:$1048576,MATCH('2016'!$A130,DataEx!$D:$D,0),MATCH('2016'!G$101,DataEx!$216:$216,0))</f>
        <v>3780934.8033333328</v>
      </c>
      <c r="H130" s="91">
        <f>+INDEX(DataEx!$1:$1048576,MATCH('2016'!$A130,DataEx!$D:$D,0),MATCH('2016'!H$101,DataEx!$216:$216,0))</f>
        <v>3780934.8033333328</v>
      </c>
      <c r="I130" s="91">
        <f>+INDEX(DataEx!$1:$1048576,MATCH('2016'!$A130,DataEx!$D:$D,0),MATCH('2016'!I$101,DataEx!$216:$216,0))</f>
        <v>3780934.8033333328</v>
      </c>
      <c r="J130" s="91">
        <f>+INDEX(DataEx!$1:$1048576,MATCH('2016'!$A130,DataEx!$D:$D,0),MATCH('2016'!J$101,DataEx!$216:$216,0))</f>
        <v>3780934.8033333328</v>
      </c>
      <c r="K130" s="91">
        <f>+INDEX(DataEx!$1:$1048576,MATCH('2016'!$A130,DataEx!$D:$D,0),MATCH('2016'!K$101,DataEx!$216:$216,0))</f>
        <v>3780934.8033333328</v>
      </c>
      <c r="L130" s="91">
        <f>+INDEX(DataEx!$1:$1048576,MATCH('2016'!$A130,DataEx!$D:$D,0),MATCH('2016'!L$101,DataEx!$216:$216,0))</f>
        <v>3780934.8033333328</v>
      </c>
      <c r="M130" s="91">
        <f>+INDEX(DataEx!$1:$1048576,MATCH('2016'!$A130,DataEx!$D:$D,0),MATCH('2016'!M$101,DataEx!$216:$216,0))</f>
        <v>3780934.8033333328</v>
      </c>
      <c r="N130" s="91">
        <f>+INDEX(DataEx!$1:$1048576,MATCH('2016'!$A130,DataEx!$D:$D,0),MATCH('2016'!N$101,DataEx!$216:$216,0))</f>
        <v>3780934.8033333328</v>
      </c>
      <c r="O130" s="91">
        <f>+INDEX(DataEx!$1:$1048576,MATCH('2016'!$A130,DataEx!$D:$D,0),MATCH('2016'!O$101,DataEx!$216:$216,0))</f>
        <v>3780934.8033333328</v>
      </c>
      <c r="P130" s="91">
        <f>+INDEX(DataEx!$1:$1048576,MATCH('2016'!$A130,DataEx!$D:$D,0),MATCH('2016'!P$101,DataEx!$216:$216,0))</f>
        <v>3780934.8033333328</v>
      </c>
      <c r="Q130" s="91">
        <f>+INDEX(DataEx!$1:$1048576,MATCH('2016'!$A130,DataEx!$D:$D,0),MATCH('2016'!Q$101,DataEx!$216:$216,0))</f>
        <v>3780934.8033333328</v>
      </c>
      <c r="R130" s="91">
        <f>+INDEX(DataEx!$1:$1048576,MATCH('2016'!$A130,DataEx!$D:$D,0),MATCH('2016'!R$101,DataEx!$216:$216,0))</f>
        <v>3780934.8033333328</v>
      </c>
      <c r="S130" s="125">
        <f t="shared" si="21"/>
        <v>45371217.640000008</v>
      </c>
      <c r="T130" s="126">
        <f t="shared" si="22"/>
        <v>1.1474183814678065E-2</v>
      </c>
    </row>
    <row r="131" spans="1:20">
      <c r="A131" s="137" t="str">
        <f t="shared" si="18"/>
        <v>415p</v>
      </c>
      <c r="B131" s="520" t="str">
        <f>+VLOOKUP(LEFT($A131,LEN(A131)-1)*1,Master!$D$27:$G$225,4,FALSE)</f>
        <v>Current Maintenance</v>
      </c>
      <c r="C131" s="521"/>
      <c r="D131" s="521"/>
      <c r="E131" s="521"/>
      <c r="F131" s="521"/>
      <c r="G131" s="91">
        <f>+INDEX(DataEx!$1:$1048576,MATCH('2016'!$A131,DataEx!$D:$D,0),MATCH('2016'!G$101,DataEx!$216:$216,0))</f>
        <v>1778023.41</v>
      </c>
      <c r="H131" s="91">
        <f>+INDEX(DataEx!$1:$1048576,MATCH('2016'!$A131,DataEx!$D:$D,0),MATCH('2016'!H$101,DataEx!$216:$216,0))</f>
        <v>1778023.41</v>
      </c>
      <c r="I131" s="91">
        <f>+INDEX(DataEx!$1:$1048576,MATCH('2016'!$A131,DataEx!$D:$D,0),MATCH('2016'!I$101,DataEx!$216:$216,0))</f>
        <v>1778023.41</v>
      </c>
      <c r="J131" s="91">
        <f>+INDEX(DataEx!$1:$1048576,MATCH('2016'!$A131,DataEx!$D:$D,0),MATCH('2016'!J$101,DataEx!$216:$216,0))</f>
        <v>1778023.41</v>
      </c>
      <c r="K131" s="91">
        <f>+INDEX(DataEx!$1:$1048576,MATCH('2016'!$A131,DataEx!$D:$D,0),MATCH('2016'!K$101,DataEx!$216:$216,0))</f>
        <v>1778023.41</v>
      </c>
      <c r="L131" s="91">
        <f>+INDEX(DataEx!$1:$1048576,MATCH('2016'!$A131,DataEx!$D:$D,0),MATCH('2016'!L$101,DataEx!$216:$216,0))</f>
        <v>1778023.41</v>
      </c>
      <c r="M131" s="91">
        <f>+INDEX(DataEx!$1:$1048576,MATCH('2016'!$A131,DataEx!$D:$D,0),MATCH('2016'!M$101,DataEx!$216:$216,0))</f>
        <v>1778023.41</v>
      </c>
      <c r="N131" s="91">
        <f>+INDEX(DataEx!$1:$1048576,MATCH('2016'!$A131,DataEx!$D:$D,0),MATCH('2016'!N$101,DataEx!$216:$216,0))</f>
        <v>1778023.41</v>
      </c>
      <c r="O131" s="91">
        <f>+INDEX(DataEx!$1:$1048576,MATCH('2016'!$A131,DataEx!$D:$D,0),MATCH('2016'!O$101,DataEx!$216:$216,0))</f>
        <v>1778023.41</v>
      </c>
      <c r="P131" s="91">
        <f>+INDEX(DataEx!$1:$1048576,MATCH('2016'!$A131,DataEx!$D:$D,0),MATCH('2016'!P$101,DataEx!$216:$216,0))</f>
        <v>1778023.41</v>
      </c>
      <c r="Q131" s="91">
        <f>+INDEX(DataEx!$1:$1048576,MATCH('2016'!$A131,DataEx!$D:$D,0),MATCH('2016'!Q$101,DataEx!$216:$216,0))</f>
        <v>1778023.41</v>
      </c>
      <c r="R131" s="91">
        <f>+INDEX(DataEx!$1:$1048576,MATCH('2016'!$A131,DataEx!$D:$D,0),MATCH('2016'!R$101,DataEx!$216:$216,0))</f>
        <v>1778023.41</v>
      </c>
      <c r="S131" s="125">
        <f t="shared" si="21"/>
        <v>21336280.919999998</v>
      </c>
      <c r="T131" s="126">
        <f t="shared" si="22"/>
        <v>5.3958527439178592E-3</v>
      </c>
    </row>
    <row r="132" spans="1:20">
      <c r="A132" s="137" t="str">
        <f t="shared" si="18"/>
        <v>416p</v>
      </c>
      <c r="B132" s="520" t="str">
        <f>+VLOOKUP(LEFT($A132,LEN(A132)-1)*1,Master!$D$27:$G$225,4,FALSE)</f>
        <v>Interests</v>
      </c>
      <c r="C132" s="521"/>
      <c r="D132" s="521"/>
      <c r="E132" s="521"/>
      <c r="F132" s="521"/>
      <c r="G132" s="91">
        <f>+INDEX(DataEx!$1:$1048576,MATCH('2016'!$A132,DataEx!$D:$D,0),MATCH('2016'!G$101,DataEx!$216:$216,0))</f>
        <v>6374029.6833333336</v>
      </c>
      <c r="H132" s="91">
        <f>+INDEX(DataEx!$1:$1048576,MATCH('2016'!$A132,DataEx!$D:$D,0),MATCH('2016'!H$101,DataEx!$216:$216,0))</f>
        <v>6374029.6833333336</v>
      </c>
      <c r="I132" s="91">
        <f>+INDEX(DataEx!$1:$1048576,MATCH('2016'!$A132,DataEx!$D:$D,0),MATCH('2016'!I$101,DataEx!$216:$216,0))</f>
        <v>6374029.6833333336</v>
      </c>
      <c r="J132" s="91">
        <f>+INDEX(DataEx!$1:$1048576,MATCH('2016'!$A132,DataEx!$D:$D,0),MATCH('2016'!J$101,DataEx!$216:$216,0))</f>
        <v>6374029.6833333336</v>
      </c>
      <c r="K132" s="91">
        <f>+INDEX(DataEx!$1:$1048576,MATCH('2016'!$A132,DataEx!$D:$D,0),MATCH('2016'!K$101,DataEx!$216:$216,0))</f>
        <v>6374029.6833333336</v>
      </c>
      <c r="L132" s="91">
        <f>+INDEX(DataEx!$1:$1048576,MATCH('2016'!$A132,DataEx!$D:$D,0),MATCH('2016'!L$101,DataEx!$216:$216,0))</f>
        <v>6374029.6833333336</v>
      </c>
      <c r="M132" s="91">
        <f>+INDEX(DataEx!$1:$1048576,MATCH('2016'!$A132,DataEx!$D:$D,0),MATCH('2016'!M$101,DataEx!$216:$216,0))</f>
        <v>6374029.6833333336</v>
      </c>
      <c r="N132" s="91">
        <f>+INDEX(DataEx!$1:$1048576,MATCH('2016'!$A132,DataEx!$D:$D,0),MATCH('2016'!N$101,DataEx!$216:$216,0))</f>
        <v>6374029.6833333336</v>
      </c>
      <c r="O132" s="91">
        <f>+INDEX(DataEx!$1:$1048576,MATCH('2016'!$A132,DataEx!$D:$D,0),MATCH('2016'!O$101,DataEx!$216:$216,0))</f>
        <v>6374029.6833333336</v>
      </c>
      <c r="P132" s="91">
        <f>+INDEX(DataEx!$1:$1048576,MATCH('2016'!$A132,DataEx!$D:$D,0),MATCH('2016'!P$101,DataEx!$216:$216,0))</f>
        <v>6374029.6833333336</v>
      </c>
      <c r="Q132" s="91">
        <f>+INDEX(DataEx!$1:$1048576,MATCH('2016'!$A132,DataEx!$D:$D,0),MATCH('2016'!Q$101,DataEx!$216:$216,0))</f>
        <v>6374029.6833333336</v>
      </c>
      <c r="R132" s="91">
        <f>+INDEX(DataEx!$1:$1048576,MATCH('2016'!$A132,DataEx!$D:$D,0),MATCH('2016'!R$101,DataEx!$216:$216,0))</f>
        <v>6374029.6833333336</v>
      </c>
      <c r="S132" s="125">
        <f t="shared" si="21"/>
        <v>76488356.200000018</v>
      </c>
      <c r="T132" s="126">
        <f t="shared" si="22"/>
        <v>1.9343572960396543E-2</v>
      </c>
    </row>
    <row r="133" spans="1:20">
      <c r="A133" s="137" t="str">
        <f t="shared" si="18"/>
        <v>417p</v>
      </c>
      <c r="B133" s="520" t="str">
        <f>+VLOOKUP(LEFT($A133,LEN(A133)-1)*1,Master!$D$27:$G$225,4,FALSE)</f>
        <v>Rent</v>
      </c>
      <c r="C133" s="521"/>
      <c r="D133" s="521"/>
      <c r="E133" s="521"/>
      <c r="F133" s="521"/>
      <c r="G133" s="91">
        <f>+INDEX(DataEx!$1:$1048576,MATCH('2016'!$A133,DataEx!$D:$D,0),MATCH('2016'!G$101,DataEx!$216:$216,0))</f>
        <v>677038.21083333332</v>
      </c>
      <c r="H133" s="91">
        <f>+INDEX(DataEx!$1:$1048576,MATCH('2016'!$A133,DataEx!$D:$D,0),MATCH('2016'!H$101,DataEx!$216:$216,0))</f>
        <v>677038.21083333332</v>
      </c>
      <c r="I133" s="91">
        <f>+INDEX(DataEx!$1:$1048576,MATCH('2016'!$A133,DataEx!$D:$D,0),MATCH('2016'!I$101,DataEx!$216:$216,0))</f>
        <v>677038.21083333332</v>
      </c>
      <c r="J133" s="91">
        <f>+INDEX(DataEx!$1:$1048576,MATCH('2016'!$A133,DataEx!$D:$D,0),MATCH('2016'!J$101,DataEx!$216:$216,0))</f>
        <v>677038.21083333332</v>
      </c>
      <c r="K133" s="91">
        <f>+INDEX(DataEx!$1:$1048576,MATCH('2016'!$A133,DataEx!$D:$D,0),MATCH('2016'!K$101,DataEx!$216:$216,0))</f>
        <v>677038.21083333332</v>
      </c>
      <c r="L133" s="91">
        <f>+INDEX(DataEx!$1:$1048576,MATCH('2016'!$A133,DataEx!$D:$D,0),MATCH('2016'!L$101,DataEx!$216:$216,0))</f>
        <v>677038.21083333332</v>
      </c>
      <c r="M133" s="91">
        <f>+INDEX(DataEx!$1:$1048576,MATCH('2016'!$A133,DataEx!$D:$D,0),MATCH('2016'!M$101,DataEx!$216:$216,0))</f>
        <v>677038.21083333332</v>
      </c>
      <c r="N133" s="91">
        <f>+INDEX(DataEx!$1:$1048576,MATCH('2016'!$A133,DataEx!$D:$D,0),MATCH('2016'!N$101,DataEx!$216:$216,0))</f>
        <v>677038.21083333332</v>
      </c>
      <c r="O133" s="91">
        <f>+INDEX(DataEx!$1:$1048576,MATCH('2016'!$A133,DataEx!$D:$D,0),MATCH('2016'!O$101,DataEx!$216:$216,0))</f>
        <v>677038.21083333332</v>
      </c>
      <c r="P133" s="91">
        <f>+INDEX(DataEx!$1:$1048576,MATCH('2016'!$A133,DataEx!$D:$D,0),MATCH('2016'!P$101,DataEx!$216:$216,0))</f>
        <v>677038.21083333332</v>
      </c>
      <c r="Q133" s="91">
        <f>+INDEX(DataEx!$1:$1048576,MATCH('2016'!$A133,DataEx!$D:$D,0),MATCH('2016'!Q$101,DataEx!$216:$216,0))</f>
        <v>677038.21083333332</v>
      </c>
      <c r="R133" s="91">
        <f>+INDEX(DataEx!$1:$1048576,MATCH('2016'!$A133,DataEx!$D:$D,0),MATCH('2016'!R$101,DataEx!$216:$216,0))</f>
        <v>677038.21083333332</v>
      </c>
      <c r="S133" s="125">
        <f t="shared" si="21"/>
        <v>8124458.5300000003</v>
      </c>
      <c r="T133" s="126">
        <f t="shared" si="22"/>
        <v>2.054640263517273E-3</v>
      </c>
    </row>
    <row r="134" spans="1:20">
      <c r="A134" s="137" t="str">
        <f t="shared" si="18"/>
        <v>418p</v>
      </c>
      <c r="B134" s="520" t="str">
        <f>+VLOOKUP(LEFT($A134,LEN(A134)-1)*1,Master!$D$27:$G$225,4,FALSE)</f>
        <v>Subsidies</v>
      </c>
      <c r="C134" s="521"/>
      <c r="D134" s="521"/>
      <c r="E134" s="521"/>
      <c r="F134" s="521"/>
      <c r="G134" s="91">
        <f>+INDEX(DataEx!$1:$1048576,MATCH('2016'!$A134,DataEx!$D:$D,0),MATCH('2016'!G$101,DataEx!$216:$216,0))</f>
        <v>1707816.6666666667</v>
      </c>
      <c r="H134" s="91">
        <f>+INDEX(DataEx!$1:$1048576,MATCH('2016'!$A134,DataEx!$D:$D,0),MATCH('2016'!H$101,DataEx!$216:$216,0))</f>
        <v>1707816.6666666667</v>
      </c>
      <c r="I134" s="91">
        <f>+INDEX(DataEx!$1:$1048576,MATCH('2016'!$A134,DataEx!$D:$D,0),MATCH('2016'!I$101,DataEx!$216:$216,0))</f>
        <v>1707816.6666666667</v>
      </c>
      <c r="J134" s="91">
        <f>+INDEX(DataEx!$1:$1048576,MATCH('2016'!$A134,DataEx!$D:$D,0),MATCH('2016'!J$101,DataEx!$216:$216,0))</f>
        <v>1707816.6666666667</v>
      </c>
      <c r="K134" s="91">
        <f>+INDEX(DataEx!$1:$1048576,MATCH('2016'!$A134,DataEx!$D:$D,0),MATCH('2016'!K$101,DataEx!$216:$216,0))</f>
        <v>1707816.6666666667</v>
      </c>
      <c r="L134" s="91">
        <f>+INDEX(DataEx!$1:$1048576,MATCH('2016'!$A134,DataEx!$D:$D,0),MATCH('2016'!L$101,DataEx!$216:$216,0))</f>
        <v>1707816.6666666667</v>
      </c>
      <c r="M134" s="91">
        <f>+INDEX(DataEx!$1:$1048576,MATCH('2016'!$A134,DataEx!$D:$D,0),MATCH('2016'!M$101,DataEx!$216:$216,0))</f>
        <v>1707816.6666666667</v>
      </c>
      <c r="N134" s="91">
        <f>+INDEX(DataEx!$1:$1048576,MATCH('2016'!$A134,DataEx!$D:$D,0),MATCH('2016'!N$101,DataEx!$216:$216,0))</f>
        <v>1707816.6666666667</v>
      </c>
      <c r="O134" s="91">
        <f>+INDEX(DataEx!$1:$1048576,MATCH('2016'!$A134,DataEx!$D:$D,0),MATCH('2016'!O$101,DataEx!$216:$216,0))</f>
        <v>1707816.6666666667</v>
      </c>
      <c r="P134" s="91">
        <f>+INDEX(DataEx!$1:$1048576,MATCH('2016'!$A134,DataEx!$D:$D,0),MATCH('2016'!P$101,DataEx!$216:$216,0))</f>
        <v>1707816.6666666667</v>
      </c>
      <c r="Q134" s="91">
        <f>+INDEX(DataEx!$1:$1048576,MATCH('2016'!$A134,DataEx!$D:$D,0),MATCH('2016'!Q$101,DataEx!$216:$216,0))</f>
        <v>1707816.6666666667</v>
      </c>
      <c r="R134" s="91">
        <f>+INDEX(DataEx!$1:$1048576,MATCH('2016'!$A134,DataEx!$D:$D,0),MATCH('2016'!R$101,DataEx!$216:$216,0))</f>
        <v>1707816.6666666667</v>
      </c>
      <c r="S134" s="125">
        <f t="shared" si="21"/>
        <v>20493800</v>
      </c>
      <c r="T134" s="126">
        <f t="shared" si="22"/>
        <v>5.1827929796166104E-3</v>
      </c>
    </row>
    <row r="135" spans="1:20">
      <c r="A135" s="137" t="str">
        <f t="shared" si="18"/>
        <v>419p</v>
      </c>
      <c r="B135" s="520" t="str">
        <f>+VLOOKUP(LEFT($A135,LEN(A135)-1)*1,Master!$D$27:$G$225,4,FALSE)</f>
        <v>Other expenditures</v>
      </c>
      <c r="C135" s="521"/>
      <c r="D135" s="521"/>
      <c r="E135" s="521"/>
      <c r="F135" s="521"/>
      <c r="G135" s="91">
        <f>+INDEX(DataEx!$1:$1048576,MATCH('2016'!$A135,DataEx!$D:$D,0),MATCH('2016'!G$101,DataEx!$216:$216,0))</f>
        <v>2775123.1733333333</v>
      </c>
      <c r="H135" s="91">
        <f>+INDEX(DataEx!$1:$1048576,MATCH('2016'!$A135,DataEx!$D:$D,0),MATCH('2016'!H$101,DataEx!$216:$216,0))</f>
        <v>2775123.1733333333</v>
      </c>
      <c r="I135" s="91">
        <f>+INDEX(DataEx!$1:$1048576,MATCH('2016'!$A135,DataEx!$D:$D,0),MATCH('2016'!I$101,DataEx!$216:$216,0))</f>
        <v>2775123.1733333333</v>
      </c>
      <c r="J135" s="91">
        <f>+INDEX(DataEx!$1:$1048576,MATCH('2016'!$A135,DataEx!$D:$D,0),MATCH('2016'!J$101,DataEx!$216:$216,0))</f>
        <v>2775123.1733333333</v>
      </c>
      <c r="K135" s="91">
        <f>+INDEX(DataEx!$1:$1048576,MATCH('2016'!$A135,DataEx!$D:$D,0),MATCH('2016'!K$101,DataEx!$216:$216,0))</f>
        <v>2775123.1733333333</v>
      </c>
      <c r="L135" s="91">
        <f>+INDEX(DataEx!$1:$1048576,MATCH('2016'!$A135,DataEx!$D:$D,0),MATCH('2016'!L$101,DataEx!$216:$216,0))</f>
        <v>2775123.1733333333</v>
      </c>
      <c r="M135" s="91">
        <f>+INDEX(DataEx!$1:$1048576,MATCH('2016'!$A135,DataEx!$D:$D,0),MATCH('2016'!M$101,DataEx!$216:$216,0))</f>
        <v>2775123.1733333333</v>
      </c>
      <c r="N135" s="91">
        <f>+INDEX(DataEx!$1:$1048576,MATCH('2016'!$A135,DataEx!$D:$D,0),MATCH('2016'!N$101,DataEx!$216:$216,0))</f>
        <v>2775123.1733333333</v>
      </c>
      <c r="O135" s="91">
        <f>+INDEX(DataEx!$1:$1048576,MATCH('2016'!$A135,DataEx!$D:$D,0),MATCH('2016'!O$101,DataEx!$216:$216,0))</f>
        <v>2775123.1733333333</v>
      </c>
      <c r="P135" s="91">
        <f>+INDEX(DataEx!$1:$1048576,MATCH('2016'!$A135,DataEx!$D:$D,0),MATCH('2016'!P$101,DataEx!$216:$216,0))</f>
        <v>2775123.1733333333</v>
      </c>
      <c r="Q135" s="91">
        <f>+INDEX(DataEx!$1:$1048576,MATCH('2016'!$A135,DataEx!$D:$D,0),MATCH('2016'!Q$101,DataEx!$216:$216,0))</f>
        <v>2775123.1733333333</v>
      </c>
      <c r="R135" s="91">
        <f>+INDEX(DataEx!$1:$1048576,MATCH('2016'!$A135,DataEx!$D:$D,0),MATCH('2016'!R$101,DataEx!$216:$216,0))</f>
        <v>2775123.1733333333</v>
      </c>
      <c r="S135" s="125">
        <f t="shared" si="21"/>
        <v>33301478.079999994</v>
      </c>
      <c r="T135" s="126">
        <f t="shared" si="22"/>
        <v>8.421799119923119E-3</v>
      </c>
    </row>
    <row r="136" spans="1:20">
      <c r="A136" s="137" t="str">
        <f t="shared" si="18"/>
        <v>440p</v>
      </c>
      <c r="B136" s="520" t="str">
        <f>+VLOOKUP(LEFT($A136,LEN(A136)-1)*1,Master!$D$27:$G$225,4,FALSE)</f>
        <v>Current Capital Expenditure</v>
      </c>
      <c r="C136" s="521"/>
      <c r="D136" s="521"/>
      <c r="E136" s="521"/>
      <c r="F136" s="521"/>
      <c r="G136" s="91">
        <f>+INDEX(DataEx!$1:$1048576,MATCH('2016'!$A136,DataEx!$D:$D,0),MATCH('2016'!G$101,DataEx!$216:$216,0))</f>
        <v>3369359.2083333335</v>
      </c>
      <c r="H136" s="91">
        <f>+INDEX(DataEx!$1:$1048576,MATCH('2016'!$A136,DataEx!$D:$D,0),MATCH('2016'!H$101,DataEx!$216:$216,0))</f>
        <v>3369359.2083333335</v>
      </c>
      <c r="I136" s="91">
        <f>+INDEX(DataEx!$1:$1048576,MATCH('2016'!$A136,DataEx!$D:$D,0),MATCH('2016'!I$101,DataEx!$216:$216,0))</f>
        <v>3369359.2083333335</v>
      </c>
      <c r="J136" s="91">
        <f>+INDEX(DataEx!$1:$1048576,MATCH('2016'!$A136,DataEx!$D:$D,0),MATCH('2016'!J$101,DataEx!$216:$216,0))</f>
        <v>3369359.2083333335</v>
      </c>
      <c r="K136" s="91">
        <f>+INDEX(DataEx!$1:$1048576,MATCH('2016'!$A136,DataEx!$D:$D,0),MATCH('2016'!K$101,DataEx!$216:$216,0))</f>
        <v>3369359.2083333335</v>
      </c>
      <c r="L136" s="91">
        <f>+INDEX(DataEx!$1:$1048576,MATCH('2016'!$A136,DataEx!$D:$D,0),MATCH('2016'!L$101,DataEx!$216:$216,0))</f>
        <v>3369359.2083333335</v>
      </c>
      <c r="M136" s="91">
        <f>+INDEX(DataEx!$1:$1048576,MATCH('2016'!$A136,DataEx!$D:$D,0),MATCH('2016'!M$101,DataEx!$216:$216,0))</f>
        <v>3369359.2083333335</v>
      </c>
      <c r="N136" s="91">
        <f>+INDEX(DataEx!$1:$1048576,MATCH('2016'!$A136,DataEx!$D:$D,0),MATCH('2016'!N$101,DataEx!$216:$216,0))</f>
        <v>3369359.2083333335</v>
      </c>
      <c r="O136" s="91">
        <f>+INDEX(DataEx!$1:$1048576,MATCH('2016'!$A136,DataEx!$D:$D,0),MATCH('2016'!O$101,DataEx!$216:$216,0))</f>
        <v>3369359.2083333335</v>
      </c>
      <c r="P136" s="91">
        <f>+INDEX(DataEx!$1:$1048576,MATCH('2016'!$A136,DataEx!$D:$D,0),MATCH('2016'!P$101,DataEx!$216:$216,0))</f>
        <v>3369359.2083333335</v>
      </c>
      <c r="Q136" s="91">
        <f>+INDEX(DataEx!$1:$1048576,MATCH('2016'!$A136,DataEx!$D:$D,0),MATCH('2016'!Q$101,DataEx!$216:$216,0))</f>
        <v>3369359.2083333335</v>
      </c>
      <c r="R136" s="91">
        <f>+INDEX(DataEx!$1:$1048576,MATCH('2016'!$A136,DataEx!$D:$D,0),MATCH('2016'!R$101,DataEx!$216:$216,0))</f>
        <v>3369359.2083333335</v>
      </c>
      <c r="S136" s="125">
        <f t="shared" si="21"/>
        <v>40432310.5</v>
      </c>
      <c r="T136" s="126">
        <f t="shared" si="22"/>
        <v>1.0225155657275808E-2</v>
      </c>
    </row>
    <row r="137" spans="1:20">
      <c r="A137" s="137" t="str">
        <f t="shared" si="18"/>
        <v>42p</v>
      </c>
      <c r="B137" s="544" t="str">
        <f>+VLOOKUP(LEFT($A137,LEN(A137)-1)*1,Master!$D$27:$G$225,4,FALSE)</f>
        <v>Social Security Transfers</v>
      </c>
      <c r="C137" s="545"/>
      <c r="D137" s="545"/>
      <c r="E137" s="545"/>
      <c r="F137" s="545"/>
      <c r="G137" s="87">
        <f t="shared" ref="G137:R137" si="27">+SUM(G138:G142)</f>
        <v>44366018.364166662</v>
      </c>
      <c r="H137" s="87">
        <f t="shared" si="27"/>
        <v>44366018.364166662</v>
      </c>
      <c r="I137" s="87">
        <f t="shared" si="27"/>
        <v>44366018.364166662</v>
      </c>
      <c r="J137" s="87">
        <f t="shared" si="27"/>
        <v>44366018.364166662</v>
      </c>
      <c r="K137" s="87">
        <f t="shared" si="27"/>
        <v>44366018.364166662</v>
      </c>
      <c r="L137" s="87">
        <f t="shared" si="27"/>
        <v>44366018.364166662</v>
      </c>
      <c r="M137" s="87">
        <f t="shared" si="27"/>
        <v>44366018.364166662</v>
      </c>
      <c r="N137" s="87">
        <f t="shared" si="27"/>
        <v>44366018.364166662</v>
      </c>
      <c r="O137" s="87">
        <f t="shared" si="27"/>
        <v>44366018.364166662</v>
      </c>
      <c r="P137" s="87">
        <f t="shared" si="27"/>
        <v>44366018.364166662</v>
      </c>
      <c r="Q137" s="87">
        <f t="shared" si="27"/>
        <v>44366018.364166662</v>
      </c>
      <c r="R137" s="88">
        <f t="shared" si="27"/>
        <v>44366018.364166662</v>
      </c>
      <c r="S137" s="127">
        <f t="shared" si="21"/>
        <v>532392220.37000006</v>
      </c>
      <c r="T137" s="128">
        <f t="shared" si="22"/>
        <v>0.13463967942188054</v>
      </c>
    </row>
    <row r="138" spans="1:20">
      <c r="A138" s="137" t="str">
        <f t="shared" si="18"/>
        <v>421p</v>
      </c>
      <c r="B138" s="520" t="str">
        <f>+VLOOKUP(LEFT($A138,LEN(A138)-1)*1,Master!$D$27:$G$225,4,FALSE)</f>
        <v>Social Security</v>
      </c>
      <c r="C138" s="521"/>
      <c r="D138" s="521"/>
      <c r="E138" s="521"/>
      <c r="F138" s="521"/>
      <c r="G138" s="91">
        <f>+INDEX(DataEx!$1:$1048576,MATCH('2016'!$A138,DataEx!$D:$D,0),MATCH('2016'!G$101,DataEx!$216:$216,0))</f>
        <v>6050468.75</v>
      </c>
      <c r="H138" s="91">
        <f>+INDEX(DataEx!$1:$1048576,MATCH('2016'!$A138,DataEx!$D:$D,0),MATCH('2016'!H$101,DataEx!$216:$216,0))</f>
        <v>6050468.75</v>
      </c>
      <c r="I138" s="91">
        <f>+INDEX(DataEx!$1:$1048576,MATCH('2016'!$A138,DataEx!$D:$D,0),MATCH('2016'!I$101,DataEx!$216:$216,0))</f>
        <v>6050468.75</v>
      </c>
      <c r="J138" s="91">
        <f>+INDEX(DataEx!$1:$1048576,MATCH('2016'!$A138,DataEx!$D:$D,0),MATCH('2016'!J$101,DataEx!$216:$216,0))</f>
        <v>6050468.75</v>
      </c>
      <c r="K138" s="91">
        <f>+INDEX(DataEx!$1:$1048576,MATCH('2016'!$A138,DataEx!$D:$D,0),MATCH('2016'!K$101,DataEx!$216:$216,0))</f>
        <v>6050468.75</v>
      </c>
      <c r="L138" s="91">
        <f>+INDEX(DataEx!$1:$1048576,MATCH('2016'!$A138,DataEx!$D:$D,0),MATCH('2016'!L$101,DataEx!$216:$216,0))</f>
        <v>6050468.75</v>
      </c>
      <c r="M138" s="91">
        <f>+INDEX(DataEx!$1:$1048576,MATCH('2016'!$A138,DataEx!$D:$D,0),MATCH('2016'!M$101,DataEx!$216:$216,0))</f>
        <v>6050468.75</v>
      </c>
      <c r="N138" s="91">
        <f>+INDEX(DataEx!$1:$1048576,MATCH('2016'!$A138,DataEx!$D:$D,0),MATCH('2016'!N$101,DataEx!$216:$216,0))</f>
        <v>6050468.75</v>
      </c>
      <c r="O138" s="91">
        <f>+INDEX(DataEx!$1:$1048576,MATCH('2016'!$A138,DataEx!$D:$D,0),MATCH('2016'!O$101,DataEx!$216:$216,0))</f>
        <v>6050468.75</v>
      </c>
      <c r="P138" s="91">
        <f>+INDEX(DataEx!$1:$1048576,MATCH('2016'!$A138,DataEx!$D:$D,0),MATCH('2016'!P$101,DataEx!$216:$216,0))</f>
        <v>6050468.75</v>
      </c>
      <c r="Q138" s="91">
        <f>+INDEX(DataEx!$1:$1048576,MATCH('2016'!$A138,DataEx!$D:$D,0),MATCH('2016'!Q$101,DataEx!$216:$216,0))</f>
        <v>6050468.75</v>
      </c>
      <c r="R138" s="91">
        <f>+INDEX(DataEx!$1:$1048576,MATCH('2016'!$A138,DataEx!$D:$D,0),MATCH('2016'!R$101,DataEx!$216:$216,0))</f>
        <v>6050468.75</v>
      </c>
      <c r="S138" s="125">
        <f t="shared" si="21"/>
        <v>72605625</v>
      </c>
      <c r="T138" s="126">
        <f t="shared" si="22"/>
        <v>1.8361647109402659E-2</v>
      </c>
    </row>
    <row r="139" spans="1:20">
      <c r="A139" s="137" t="str">
        <f t="shared" si="18"/>
        <v>422p</v>
      </c>
      <c r="B139" s="520" t="str">
        <f>+VLOOKUP(LEFT($A139,LEN(A139)-1)*1,Master!$D$27:$G$225,4,FALSE)</f>
        <v>Funds for redundant labor</v>
      </c>
      <c r="C139" s="521"/>
      <c r="D139" s="521"/>
      <c r="E139" s="521"/>
      <c r="F139" s="521"/>
      <c r="G139" s="91">
        <f>+INDEX(DataEx!$1:$1048576,MATCH('2016'!$A139,DataEx!$D:$D,0),MATCH('2016'!G$101,DataEx!$216:$216,0))</f>
        <v>1900841.6666666667</v>
      </c>
      <c r="H139" s="91">
        <f>+INDEX(DataEx!$1:$1048576,MATCH('2016'!$A139,DataEx!$D:$D,0),MATCH('2016'!H$101,DataEx!$216:$216,0))</f>
        <v>1900841.6666666667</v>
      </c>
      <c r="I139" s="91">
        <f>+INDEX(DataEx!$1:$1048576,MATCH('2016'!$A139,DataEx!$D:$D,0),MATCH('2016'!I$101,DataEx!$216:$216,0))</f>
        <v>1900841.6666666667</v>
      </c>
      <c r="J139" s="91">
        <f>+INDEX(DataEx!$1:$1048576,MATCH('2016'!$A139,DataEx!$D:$D,0),MATCH('2016'!J$101,DataEx!$216:$216,0))</f>
        <v>1900841.6666666667</v>
      </c>
      <c r="K139" s="91">
        <f>+INDEX(DataEx!$1:$1048576,MATCH('2016'!$A139,DataEx!$D:$D,0),MATCH('2016'!K$101,DataEx!$216:$216,0))</f>
        <v>1900841.6666666667</v>
      </c>
      <c r="L139" s="91">
        <f>+INDEX(DataEx!$1:$1048576,MATCH('2016'!$A139,DataEx!$D:$D,0),MATCH('2016'!L$101,DataEx!$216:$216,0))</f>
        <v>1900841.6666666667</v>
      </c>
      <c r="M139" s="91">
        <f>+INDEX(DataEx!$1:$1048576,MATCH('2016'!$A139,DataEx!$D:$D,0),MATCH('2016'!M$101,DataEx!$216:$216,0))</f>
        <v>1900841.6666666667</v>
      </c>
      <c r="N139" s="91">
        <f>+INDEX(DataEx!$1:$1048576,MATCH('2016'!$A139,DataEx!$D:$D,0),MATCH('2016'!N$101,DataEx!$216:$216,0))</f>
        <v>1900841.6666666667</v>
      </c>
      <c r="O139" s="91">
        <f>+INDEX(DataEx!$1:$1048576,MATCH('2016'!$A139,DataEx!$D:$D,0),MATCH('2016'!O$101,DataEx!$216:$216,0))</f>
        <v>1900841.6666666667</v>
      </c>
      <c r="P139" s="91">
        <f>+INDEX(DataEx!$1:$1048576,MATCH('2016'!$A139,DataEx!$D:$D,0),MATCH('2016'!P$101,DataEx!$216:$216,0))</f>
        <v>1900841.6666666667</v>
      </c>
      <c r="Q139" s="91">
        <f>+INDEX(DataEx!$1:$1048576,MATCH('2016'!$A139,DataEx!$D:$D,0),MATCH('2016'!Q$101,DataEx!$216:$216,0))</f>
        <v>1900841.6666666667</v>
      </c>
      <c r="R139" s="91">
        <f>+INDEX(DataEx!$1:$1048576,MATCH('2016'!$A139,DataEx!$D:$D,0),MATCH('2016'!R$101,DataEx!$216:$216,0))</f>
        <v>1900841.6666666667</v>
      </c>
      <c r="S139" s="125">
        <f t="shared" si="21"/>
        <v>22810100.000000004</v>
      </c>
      <c r="T139" s="126">
        <f t="shared" si="22"/>
        <v>5.7685751858783073E-3</v>
      </c>
    </row>
    <row r="140" spans="1:20">
      <c r="A140" s="137" t="str">
        <f t="shared" si="18"/>
        <v>423p</v>
      </c>
      <c r="B140" s="520" t="str">
        <f>+VLOOKUP(LEFT($A140,LEN(A140)-1)*1,Master!$D$27:$G$225,4,FALSE)</f>
        <v>Pension and Disability Insurance</v>
      </c>
      <c r="C140" s="521"/>
      <c r="D140" s="521"/>
      <c r="E140" s="521"/>
      <c r="F140" s="521"/>
      <c r="G140" s="91">
        <f>+INDEX(DataEx!$1:$1048576,MATCH('2016'!$A140,DataEx!$D:$D,0),MATCH('2016'!G$101,DataEx!$216:$216,0))</f>
        <v>34500752.947499998</v>
      </c>
      <c r="H140" s="91">
        <f>+INDEX(DataEx!$1:$1048576,MATCH('2016'!$A140,DataEx!$D:$D,0),MATCH('2016'!H$101,DataEx!$216:$216,0))</f>
        <v>34500752.947499998</v>
      </c>
      <c r="I140" s="91">
        <f>+INDEX(DataEx!$1:$1048576,MATCH('2016'!$A140,DataEx!$D:$D,0),MATCH('2016'!I$101,DataEx!$216:$216,0))</f>
        <v>34500752.947499998</v>
      </c>
      <c r="J140" s="91">
        <f>+INDEX(DataEx!$1:$1048576,MATCH('2016'!$A140,DataEx!$D:$D,0),MATCH('2016'!J$101,DataEx!$216:$216,0))</f>
        <v>34500752.947499998</v>
      </c>
      <c r="K140" s="91">
        <f>+INDEX(DataEx!$1:$1048576,MATCH('2016'!$A140,DataEx!$D:$D,0),MATCH('2016'!K$101,DataEx!$216:$216,0))</f>
        <v>34500752.947499998</v>
      </c>
      <c r="L140" s="91">
        <f>+INDEX(DataEx!$1:$1048576,MATCH('2016'!$A140,DataEx!$D:$D,0),MATCH('2016'!L$101,DataEx!$216:$216,0))</f>
        <v>34500752.947499998</v>
      </c>
      <c r="M140" s="91">
        <f>+INDEX(DataEx!$1:$1048576,MATCH('2016'!$A140,DataEx!$D:$D,0),MATCH('2016'!M$101,DataEx!$216:$216,0))</f>
        <v>34500752.947499998</v>
      </c>
      <c r="N140" s="91">
        <f>+INDEX(DataEx!$1:$1048576,MATCH('2016'!$A140,DataEx!$D:$D,0),MATCH('2016'!N$101,DataEx!$216:$216,0))</f>
        <v>34500752.947499998</v>
      </c>
      <c r="O140" s="91">
        <f>+INDEX(DataEx!$1:$1048576,MATCH('2016'!$A140,DataEx!$D:$D,0),MATCH('2016'!O$101,DataEx!$216:$216,0))</f>
        <v>34500752.947499998</v>
      </c>
      <c r="P140" s="91">
        <f>+INDEX(DataEx!$1:$1048576,MATCH('2016'!$A140,DataEx!$D:$D,0),MATCH('2016'!P$101,DataEx!$216:$216,0))</f>
        <v>34500752.947499998</v>
      </c>
      <c r="Q140" s="91">
        <f>+INDEX(DataEx!$1:$1048576,MATCH('2016'!$A140,DataEx!$D:$D,0),MATCH('2016'!Q$101,DataEx!$216:$216,0))</f>
        <v>34500752.947499998</v>
      </c>
      <c r="R140" s="91">
        <f>+INDEX(DataEx!$1:$1048576,MATCH('2016'!$A140,DataEx!$D:$D,0),MATCH('2016'!R$101,DataEx!$216:$216,0))</f>
        <v>34500752.947499998</v>
      </c>
      <c r="S140" s="125">
        <f t="shared" si="21"/>
        <v>414009035.36999995</v>
      </c>
      <c r="T140" s="126">
        <f t="shared" si="22"/>
        <v>0.10470108628041069</v>
      </c>
    </row>
    <row r="141" spans="1:20">
      <c r="A141" s="137" t="str">
        <f t="shared" si="18"/>
        <v>424p</v>
      </c>
      <c r="B141" s="520" t="str">
        <f>+VLOOKUP(LEFT($A141,LEN(A141)-1)*1,Master!$D$27:$G$225,4,FALSE)</f>
        <v>Other Health Care Transfers</v>
      </c>
      <c r="C141" s="521"/>
      <c r="D141" s="521"/>
      <c r="E141" s="521"/>
      <c r="F141" s="521"/>
      <c r="G141" s="91">
        <f>+INDEX(DataEx!$1:$1048576,MATCH('2016'!$A141,DataEx!$D:$D,0),MATCH('2016'!G$101,DataEx!$216:$216,0))</f>
        <v>1250083.3333333333</v>
      </c>
      <c r="H141" s="91">
        <f>+INDEX(DataEx!$1:$1048576,MATCH('2016'!$A141,DataEx!$D:$D,0),MATCH('2016'!H$101,DataEx!$216:$216,0))</f>
        <v>1250083.3333333333</v>
      </c>
      <c r="I141" s="91">
        <f>+INDEX(DataEx!$1:$1048576,MATCH('2016'!$A141,DataEx!$D:$D,0),MATCH('2016'!I$101,DataEx!$216:$216,0))</f>
        <v>1250083.3333333333</v>
      </c>
      <c r="J141" s="91">
        <f>+INDEX(DataEx!$1:$1048576,MATCH('2016'!$A141,DataEx!$D:$D,0),MATCH('2016'!J$101,DataEx!$216:$216,0))</f>
        <v>1250083.3333333333</v>
      </c>
      <c r="K141" s="91">
        <f>+INDEX(DataEx!$1:$1048576,MATCH('2016'!$A141,DataEx!$D:$D,0),MATCH('2016'!K$101,DataEx!$216:$216,0))</f>
        <v>1250083.3333333333</v>
      </c>
      <c r="L141" s="91">
        <f>+INDEX(DataEx!$1:$1048576,MATCH('2016'!$A141,DataEx!$D:$D,0),MATCH('2016'!L$101,DataEx!$216:$216,0))</f>
        <v>1250083.3333333333</v>
      </c>
      <c r="M141" s="91">
        <f>+INDEX(DataEx!$1:$1048576,MATCH('2016'!$A141,DataEx!$D:$D,0),MATCH('2016'!M$101,DataEx!$216:$216,0))</f>
        <v>1250083.3333333333</v>
      </c>
      <c r="N141" s="91">
        <f>+INDEX(DataEx!$1:$1048576,MATCH('2016'!$A141,DataEx!$D:$D,0),MATCH('2016'!N$101,DataEx!$216:$216,0))</f>
        <v>1250083.3333333333</v>
      </c>
      <c r="O141" s="91">
        <f>+INDEX(DataEx!$1:$1048576,MATCH('2016'!$A141,DataEx!$D:$D,0),MATCH('2016'!O$101,DataEx!$216:$216,0))</f>
        <v>1250083.3333333333</v>
      </c>
      <c r="P141" s="91">
        <f>+INDEX(DataEx!$1:$1048576,MATCH('2016'!$A141,DataEx!$D:$D,0),MATCH('2016'!P$101,DataEx!$216:$216,0))</f>
        <v>1250083.3333333333</v>
      </c>
      <c r="Q141" s="91">
        <f>+INDEX(DataEx!$1:$1048576,MATCH('2016'!$A141,DataEx!$D:$D,0),MATCH('2016'!Q$101,DataEx!$216:$216,0))</f>
        <v>1250083.3333333333</v>
      </c>
      <c r="R141" s="91">
        <f>+INDEX(DataEx!$1:$1048576,MATCH('2016'!$A141,DataEx!$D:$D,0),MATCH('2016'!R$101,DataEx!$216:$216,0))</f>
        <v>1250083.3333333333</v>
      </c>
      <c r="S141" s="125">
        <f t="shared" si="21"/>
        <v>15001000.000000002</v>
      </c>
      <c r="T141" s="126">
        <f t="shared" si="22"/>
        <v>3.7936877244448947E-3</v>
      </c>
    </row>
    <row r="142" spans="1:20">
      <c r="A142" s="137" t="str">
        <f t="shared" si="18"/>
        <v>425p</v>
      </c>
      <c r="B142" s="520" t="str">
        <f>+VLOOKUP(LEFT($A142,LEN(A142)-1)*1,Master!$D$27:$G$225,4,FALSE)</f>
        <v>Other Health Care Insurance</v>
      </c>
      <c r="C142" s="521"/>
      <c r="D142" s="521"/>
      <c r="E142" s="521"/>
      <c r="F142" s="521"/>
      <c r="G142" s="91">
        <f>+INDEX(DataEx!$1:$1048576,MATCH('2016'!$A142,DataEx!$D:$D,0),MATCH('2016'!G$101,DataEx!$216:$216,0))</f>
        <v>663871.66666666663</v>
      </c>
      <c r="H142" s="91">
        <f>+INDEX(DataEx!$1:$1048576,MATCH('2016'!$A142,DataEx!$D:$D,0),MATCH('2016'!H$101,DataEx!$216:$216,0))</f>
        <v>663871.66666666663</v>
      </c>
      <c r="I142" s="91">
        <f>+INDEX(DataEx!$1:$1048576,MATCH('2016'!$A142,DataEx!$D:$D,0),MATCH('2016'!I$101,DataEx!$216:$216,0))</f>
        <v>663871.66666666663</v>
      </c>
      <c r="J142" s="91">
        <f>+INDEX(DataEx!$1:$1048576,MATCH('2016'!$A142,DataEx!$D:$D,0),MATCH('2016'!J$101,DataEx!$216:$216,0))</f>
        <v>663871.66666666663</v>
      </c>
      <c r="K142" s="91">
        <f>+INDEX(DataEx!$1:$1048576,MATCH('2016'!$A142,DataEx!$D:$D,0),MATCH('2016'!K$101,DataEx!$216:$216,0))</f>
        <v>663871.66666666663</v>
      </c>
      <c r="L142" s="91">
        <f>+INDEX(DataEx!$1:$1048576,MATCH('2016'!$A142,DataEx!$D:$D,0),MATCH('2016'!L$101,DataEx!$216:$216,0))</f>
        <v>663871.66666666663</v>
      </c>
      <c r="M142" s="91">
        <f>+INDEX(DataEx!$1:$1048576,MATCH('2016'!$A142,DataEx!$D:$D,0),MATCH('2016'!M$101,DataEx!$216:$216,0))</f>
        <v>663871.66666666663</v>
      </c>
      <c r="N142" s="91">
        <f>+INDEX(DataEx!$1:$1048576,MATCH('2016'!$A142,DataEx!$D:$D,0),MATCH('2016'!N$101,DataEx!$216:$216,0))</f>
        <v>663871.66666666663</v>
      </c>
      <c r="O142" s="91">
        <f>+INDEX(DataEx!$1:$1048576,MATCH('2016'!$A142,DataEx!$D:$D,0),MATCH('2016'!O$101,DataEx!$216:$216,0))</f>
        <v>663871.66666666663</v>
      </c>
      <c r="P142" s="91">
        <f>+INDEX(DataEx!$1:$1048576,MATCH('2016'!$A142,DataEx!$D:$D,0),MATCH('2016'!P$101,DataEx!$216:$216,0))</f>
        <v>663871.66666666663</v>
      </c>
      <c r="Q142" s="91">
        <f>+INDEX(DataEx!$1:$1048576,MATCH('2016'!$A142,DataEx!$D:$D,0),MATCH('2016'!Q$101,DataEx!$216:$216,0))</f>
        <v>663871.66666666663</v>
      </c>
      <c r="R142" s="91">
        <f>+INDEX(DataEx!$1:$1048576,MATCH('2016'!$A142,DataEx!$D:$D,0),MATCH('2016'!R$101,DataEx!$216:$216,0))</f>
        <v>663871.66666666663</v>
      </c>
      <c r="S142" s="125">
        <f t="shared" si="21"/>
        <v>7966460.0000000009</v>
      </c>
      <c r="T142" s="126">
        <f t="shared" si="22"/>
        <v>2.0146831217439688E-3</v>
      </c>
    </row>
    <row r="143" spans="1:20">
      <c r="A143" s="137" t="str">
        <f t="shared" si="18"/>
        <v>43p</v>
      </c>
      <c r="B143" s="542" t="str">
        <f>+VLOOKUP(LEFT($A143,LEN(A143)-1)*1,Master!$D$27:$G$225,4,FALSE)</f>
        <v xml:space="preserve">Transfers to Institutions, Individuals, NGO and Public Sector </v>
      </c>
      <c r="C143" s="543"/>
      <c r="D143" s="543"/>
      <c r="E143" s="543"/>
      <c r="F143" s="543"/>
      <c r="G143" s="85">
        <f>+INDEX(DataEx!$1:$1048576,MATCH('2016'!$A143,DataEx!$D:$D,0),MATCH('2016'!G$6,DataEx!$7:$7,0))</f>
        <v>12196628.3375</v>
      </c>
      <c r="H143" s="85">
        <f>+INDEX(DataEx!$1:$1048576,MATCH('2016'!$A143,DataEx!$D:$D,0),MATCH('2016'!H$6,DataEx!$7:$7,0))</f>
        <v>12196628.3375</v>
      </c>
      <c r="I143" s="85">
        <f>+INDEX(DataEx!$1:$1048576,MATCH('2016'!$A143,DataEx!$D:$D,0),MATCH('2016'!I$6,DataEx!$7:$7,0))</f>
        <v>12196628.3375</v>
      </c>
      <c r="J143" s="85">
        <f>+INDEX(DataEx!$1:$1048576,MATCH('2016'!$A143,DataEx!$D:$D,0),MATCH('2016'!J$6,DataEx!$7:$7,0))</f>
        <v>12196628.3375</v>
      </c>
      <c r="K143" s="85">
        <f>+INDEX(DataEx!$1:$1048576,MATCH('2016'!$A143,DataEx!$D:$D,0),MATCH('2016'!K$6,DataEx!$7:$7,0))</f>
        <v>12196628.3375</v>
      </c>
      <c r="L143" s="85">
        <f>+INDEX(DataEx!$1:$1048576,MATCH('2016'!$A143,DataEx!$D:$D,0),MATCH('2016'!L$6,DataEx!$7:$7,0))</f>
        <v>12196628.3375</v>
      </c>
      <c r="M143" s="85">
        <f>+INDEX(DataEx!$1:$1048576,MATCH('2016'!$A143,DataEx!$D:$D,0),MATCH('2016'!M$6,DataEx!$7:$7,0))</f>
        <v>12196628.3375</v>
      </c>
      <c r="N143" s="85">
        <f>+INDEX(DataEx!$1:$1048576,MATCH('2016'!$A143,DataEx!$D:$D,0),MATCH('2016'!N$6,DataEx!$7:$7,0))</f>
        <v>12196628.3375</v>
      </c>
      <c r="O143" s="85">
        <f>+INDEX(DataEx!$1:$1048576,MATCH('2016'!$A143,DataEx!$D:$D,0),MATCH('2016'!O$6,DataEx!$7:$7,0))</f>
        <v>12196628.3375</v>
      </c>
      <c r="P143" s="85">
        <f>+INDEX(DataEx!$1:$1048576,MATCH('2016'!$A143,DataEx!$D:$D,0),MATCH('2016'!P$6,DataEx!$7:$7,0))</f>
        <v>12196628.3375</v>
      </c>
      <c r="Q143" s="85">
        <f>+INDEX(DataEx!$1:$1048576,MATCH('2016'!$A143,DataEx!$D:$D,0),MATCH('2016'!Q$6,DataEx!$7:$7,0))</f>
        <v>12196628.3375</v>
      </c>
      <c r="R143" s="86">
        <f>+INDEX(DataEx!$1:$1048576,MATCH('2016'!$A143,DataEx!$D:$D,0),MATCH('2016'!R$6,DataEx!$7:$7,0))</f>
        <v>12196628.3375</v>
      </c>
      <c r="S143" s="127">
        <f>+SUM(G143:R143)</f>
        <v>146359540.05000004</v>
      </c>
      <c r="T143" s="128">
        <f t="shared" si="22"/>
        <v>3.701369178342017E-2</v>
      </c>
    </row>
    <row r="144" spans="1:20">
      <c r="A144" s="137" t="str">
        <f t="shared" si="18"/>
        <v>44p</v>
      </c>
      <c r="B144" s="542" t="str">
        <f>+VLOOKUP(LEFT($A144,LEN(A144)-1)*1,Master!$D$27:$G$225,4,FALSE)</f>
        <v>Capital Expenditure</v>
      </c>
      <c r="C144" s="543"/>
      <c r="D144" s="543"/>
      <c r="E144" s="543"/>
      <c r="F144" s="543"/>
      <c r="G144" s="85">
        <f>+INDEX(DataEx!$1:$1048576,MATCH('2016'!$A144,DataEx!$D:$D,0),MATCH('2016'!G$6,DataEx!$7:$7,0))</f>
        <v>27904816.666666668</v>
      </c>
      <c r="H144" s="85">
        <f>+INDEX(DataEx!$1:$1048576,MATCH('2016'!$A144,DataEx!$D:$D,0),MATCH('2016'!H$6,DataEx!$7:$7,0))</f>
        <v>27904816.666666668</v>
      </c>
      <c r="I144" s="85">
        <f>+INDEX(DataEx!$1:$1048576,MATCH('2016'!$A144,DataEx!$D:$D,0),MATCH('2016'!I$6,DataEx!$7:$7,0))</f>
        <v>27904816.666666668</v>
      </c>
      <c r="J144" s="85">
        <f>+INDEX(DataEx!$1:$1048576,MATCH('2016'!$A144,DataEx!$D:$D,0),MATCH('2016'!J$6,DataEx!$7:$7,0))</f>
        <v>27904816.666666668</v>
      </c>
      <c r="K144" s="85">
        <f>+INDEX(DataEx!$1:$1048576,MATCH('2016'!$A144,DataEx!$D:$D,0),MATCH('2016'!K$6,DataEx!$7:$7,0))</f>
        <v>27904816.666666668</v>
      </c>
      <c r="L144" s="85">
        <f>+INDEX(DataEx!$1:$1048576,MATCH('2016'!$A144,DataEx!$D:$D,0),MATCH('2016'!L$6,DataEx!$7:$7,0))</f>
        <v>27904816.666666668</v>
      </c>
      <c r="M144" s="85">
        <f>+INDEX(DataEx!$1:$1048576,MATCH('2016'!$A144,DataEx!$D:$D,0),MATCH('2016'!M$6,DataEx!$7:$7,0))</f>
        <v>27904816.666666668</v>
      </c>
      <c r="N144" s="85">
        <f>+INDEX(DataEx!$1:$1048576,MATCH('2016'!$A144,DataEx!$D:$D,0),MATCH('2016'!N$6,DataEx!$7:$7,0))</f>
        <v>27904816.666666668</v>
      </c>
      <c r="O144" s="85">
        <f>+INDEX(DataEx!$1:$1048576,MATCH('2016'!$A144,DataEx!$D:$D,0),MATCH('2016'!O$6,DataEx!$7:$7,0))</f>
        <v>27904816.666666668</v>
      </c>
      <c r="P144" s="85">
        <f>+INDEX(DataEx!$1:$1048576,MATCH('2016'!$A144,DataEx!$D:$D,0),MATCH('2016'!P$6,DataEx!$7:$7,0))</f>
        <v>27904816.666666668</v>
      </c>
      <c r="Q144" s="85">
        <f>+INDEX(DataEx!$1:$1048576,MATCH('2016'!$A144,DataEx!$D:$D,0),MATCH('2016'!Q$6,DataEx!$7:$7,0))</f>
        <v>27904816.666666668</v>
      </c>
      <c r="R144" s="85">
        <f>+INDEX(DataEx!$1:$1048576,MATCH('2016'!$A144,DataEx!$D:$D,0),MATCH('2016'!R$6,DataEx!$7:$7,0))</f>
        <v>27904816.666666668</v>
      </c>
      <c r="S144" s="127">
        <f t="shared" si="21"/>
        <v>334857800</v>
      </c>
      <c r="T144" s="128">
        <f t="shared" si="22"/>
        <v>8.4684082747458395E-2</v>
      </c>
    </row>
    <row r="145" spans="1:20">
      <c r="A145" s="137" t="str">
        <f t="shared" si="18"/>
        <v>451p</v>
      </c>
      <c r="B145" s="546" t="str">
        <f>+VLOOKUP(LEFT($A145,LEN(A145)-1)*1,Master!$D$27:$G$225,4,FALSE)</f>
        <v>Credits and Borrowings</v>
      </c>
      <c r="C145" s="547"/>
      <c r="D145" s="547"/>
      <c r="E145" s="547"/>
      <c r="F145" s="547"/>
      <c r="G145" s="91">
        <f>+INDEX(DataEx!$1:$1048576,MATCH('2016'!$A145,DataEx!$D:$D,0),MATCH('2016'!G$101,DataEx!$216:$216,0))</f>
        <v>195833.33333333334</v>
      </c>
      <c r="H145" s="91">
        <f>+INDEX(DataEx!$1:$1048576,MATCH('2016'!$A145,DataEx!$D:$D,0),MATCH('2016'!H$101,DataEx!$216:$216,0))</f>
        <v>195833.33333333334</v>
      </c>
      <c r="I145" s="91">
        <f>+INDEX(DataEx!$1:$1048576,MATCH('2016'!$A145,DataEx!$D:$D,0),MATCH('2016'!I$101,DataEx!$216:$216,0))</f>
        <v>195833.33333333334</v>
      </c>
      <c r="J145" s="91">
        <f>+INDEX(DataEx!$1:$1048576,MATCH('2016'!$A145,DataEx!$D:$D,0),MATCH('2016'!J$101,DataEx!$216:$216,0))</f>
        <v>195833.33333333334</v>
      </c>
      <c r="K145" s="91">
        <f>+INDEX(DataEx!$1:$1048576,MATCH('2016'!$A145,DataEx!$D:$D,0),MATCH('2016'!K$101,DataEx!$216:$216,0))</f>
        <v>195833.33333333334</v>
      </c>
      <c r="L145" s="91">
        <f>+INDEX(DataEx!$1:$1048576,MATCH('2016'!$A145,DataEx!$D:$D,0),MATCH('2016'!L$101,DataEx!$216:$216,0))</f>
        <v>195833.33333333334</v>
      </c>
      <c r="M145" s="91">
        <f>+INDEX(DataEx!$1:$1048576,MATCH('2016'!$A145,DataEx!$D:$D,0),MATCH('2016'!M$101,DataEx!$216:$216,0))</f>
        <v>195833.33333333334</v>
      </c>
      <c r="N145" s="91">
        <f>+INDEX(DataEx!$1:$1048576,MATCH('2016'!$A145,DataEx!$D:$D,0),MATCH('2016'!N$101,DataEx!$216:$216,0))</f>
        <v>195833.33333333334</v>
      </c>
      <c r="O145" s="91">
        <f>+INDEX(DataEx!$1:$1048576,MATCH('2016'!$A145,DataEx!$D:$D,0),MATCH('2016'!O$101,DataEx!$216:$216,0))</f>
        <v>195833.33333333334</v>
      </c>
      <c r="P145" s="91">
        <f>+INDEX(DataEx!$1:$1048576,MATCH('2016'!$A145,DataEx!$D:$D,0),MATCH('2016'!P$101,DataEx!$216:$216,0))</f>
        <v>195833.33333333334</v>
      </c>
      <c r="Q145" s="91">
        <f>+INDEX(DataEx!$1:$1048576,MATCH('2016'!$A145,DataEx!$D:$D,0),MATCH('2016'!Q$101,DataEx!$216:$216,0))</f>
        <v>195833.33333333334</v>
      </c>
      <c r="R145" s="91">
        <f>+INDEX(DataEx!$1:$1048576,MATCH('2016'!$A145,DataEx!$D:$D,0),MATCH('2016'!R$101,DataEx!$216:$216,0))</f>
        <v>195833.33333333334</v>
      </c>
      <c r="S145" s="125">
        <f t="shared" si="21"/>
        <v>2350000</v>
      </c>
      <c r="T145" s="126">
        <f t="shared" si="22"/>
        <v>5.9430478984371044E-4</v>
      </c>
    </row>
    <row r="146" spans="1:20">
      <c r="A146" s="137" t="str">
        <f t="shared" si="18"/>
        <v>47p</v>
      </c>
      <c r="B146" s="546" t="str">
        <f>+VLOOKUP(LEFT($A146,LEN(A146)-1)*1,Master!$D$27:$G$225,4,FALSE)</f>
        <v>Reserves</v>
      </c>
      <c r="C146" s="547"/>
      <c r="D146" s="547"/>
      <c r="E146" s="547"/>
      <c r="F146" s="547"/>
      <c r="G146" s="91">
        <f>+INDEX(DataEx!$1:$1048576,MATCH('2016'!$A146,DataEx!$D:$D,0),MATCH('2016'!G$101,DataEx!$216:$216,0))</f>
        <v>1202439.8216666665</v>
      </c>
      <c r="H146" s="91">
        <f>+INDEX(DataEx!$1:$1048576,MATCH('2016'!$A146,DataEx!$D:$D,0),MATCH('2016'!H$101,DataEx!$216:$216,0))</f>
        <v>1202439.8216666665</v>
      </c>
      <c r="I146" s="91">
        <f>+INDEX(DataEx!$1:$1048576,MATCH('2016'!$A146,DataEx!$D:$D,0),MATCH('2016'!I$101,DataEx!$216:$216,0))</f>
        <v>1202439.8216666665</v>
      </c>
      <c r="J146" s="91">
        <f>+INDEX(DataEx!$1:$1048576,MATCH('2016'!$A146,DataEx!$D:$D,0),MATCH('2016'!J$101,DataEx!$216:$216,0))</f>
        <v>1202439.8216666665</v>
      </c>
      <c r="K146" s="91">
        <f>+INDEX(DataEx!$1:$1048576,MATCH('2016'!$A146,DataEx!$D:$D,0),MATCH('2016'!K$101,DataEx!$216:$216,0))</f>
        <v>1202439.8216666665</v>
      </c>
      <c r="L146" s="91">
        <f>+INDEX(DataEx!$1:$1048576,MATCH('2016'!$A146,DataEx!$D:$D,0),MATCH('2016'!L$101,DataEx!$216:$216,0))</f>
        <v>1202439.8216666665</v>
      </c>
      <c r="M146" s="91">
        <f>+INDEX(DataEx!$1:$1048576,MATCH('2016'!$A146,DataEx!$D:$D,0),MATCH('2016'!M$101,DataEx!$216:$216,0))</f>
        <v>1202439.8216666665</v>
      </c>
      <c r="N146" s="91">
        <f>+INDEX(DataEx!$1:$1048576,MATCH('2016'!$A146,DataEx!$D:$D,0),MATCH('2016'!N$101,DataEx!$216:$216,0))</f>
        <v>1202439.8216666665</v>
      </c>
      <c r="O146" s="91">
        <f>+INDEX(DataEx!$1:$1048576,MATCH('2016'!$A146,DataEx!$D:$D,0),MATCH('2016'!O$101,DataEx!$216:$216,0))</f>
        <v>1202439.8216666665</v>
      </c>
      <c r="P146" s="91">
        <f>+INDEX(DataEx!$1:$1048576,MATCH('2016'!$A146,DataEx!$D:$D,0),MATCH('2016'!P$101,DataEx!$216:$216,0))</f>
        <v>1202439.8216666665</v>
      </c>
      <c r="Q146" s="91">
        <f>+INDEX(DataEx!$1:$1048576,MATCH('2016'!$A146,DataEx!$D:$D,0),MATCH('2016'!Q$101,DataEx!$216:$216,0))</f>
        <v>1202439.8216666665</v>
      </c>
      <c r="R146" s="91">
        <f>+INDEX(DataEx!$1:$1048576,MATCH('2016'!$A146,DataEx!$D:$D,0),MATCH('2016'!R$101,DataEx!$216:$216,0))</f>
        <v>1202439.8216666665</v>
      </c>
      <c r="S146" s="125">
        <f t="shared" si="21"/>
        <v>14429277.860000001</v>
      </c>
      <c r="T146" s="126">
        <f t="shared" si="22"/>
        <v>3.6491016792271512E-3</v>
      </c>
    </row>
    <row r="147" spans="1:20">
      <c r="A147" s="137" t="str">
        <f t="shared" si="18"/>
        <v>462p</v>
      </c>
      <c r="B147" s="546" t="str">
        <f>+VLOOKUP(LEFT($A147,LEN(A147)-1)*1,Master!$D$27:$G$225,4,FALSE)</f>
        <v>Repayment of Guarantees</v>
      </c>
      <c r="C147" s="547"/>
      <c r="D147" s="547"/>
      <c r="E147" s="547"/>
      <c r="F147" s="547"/>
      <c r="G147" s="91">
        <f>+INDEX(DataEx!$1:$1048576,MATCH('2016'!$A147,DataEx!$D:$D,0),MATCH('2016'!G$101,DataEx!$216:$216,0))</f>
        <v>0</v>
      </c>
      <c r="H147" s="91">
        <f>+INDEX(DataEx!$1:$1048576,MATCH('2016'!$A147,DataEx!$D:$D,0),MATCH('2016'!H$101,DataEx!$216:$216,0))</f>
        <v>0</v>
      </c>
      <c r="I147" s="91">
        <f>+INDEX(DataEx!$1:$1048576,MATCH('2016'!$A147,DataEx!$D:$D,0),MATCH('2016'!I$101,DataEx!$216:$216,0))</f>
        <v>0</v>
      </c>
      <c r="J147" s="91">
        <f>+INDEX(DataEx!$1:$1048576,MATCH('2016'!$A147,DataEx!$D:$D,0),MATCH('2016'!J$101,DataEx!$216:$216,0))</f>
        <v>0</v>
      </c>
      <c r="K147" s="91">
        <f>+INDEX(DataEx!$1:$1048576,MATCH('2016'!$A147,DataEx!$D:$D,0),MATCH('2016'!K$101,DataEx!$216:$216,0))</f>
        <v>0</v>
      </c>
      <c r="L147" s="91">
        <f>+INDEX(DataEx!$1:$1048576,MATCH('2016'!$A147,DataEx!$D:$D,0),MATCH('2016'!L$101,DataEx!$216:$216,0))</f>
        <v>0</v>
      </c>
      <c r="M147" s="91">
        <f>+INDEX(DataEx!$1:$1048576,MATCH('2016'!$A147,DataEx!$D:$D,0),MATCH('2016'!M$101,DataEx!$216:$216,0))</f>
        <v>0</v>
      </c>
      <c r="N147" s="91">
        <f>+INDEX(DataEx!$1:$1048576,MATCH('2016'!$A147,DataEx!$D:$D,0),MATCH('2016'!N$101,DataEx!$216:$216,0))</f>
        <v>0</v>
      </c>
      <c r="O147" s="91">
        <f>+INDEX(DataEx!$1:$1048576,MATCH('2016'!$A147,DataEx!$D:$D,0),MATCH('2016'!O$101,DataEx!$216:$216,0))</f>
        <v>0</v>
      </c>
      <c r="P147" s="91">
        <f>+INDEX(DataEx!$1:$1048576,MATCH('2016'!$A147,DataEx!$D:$D,0),MATCH('2016'!P$101,DataEx!$216:$216,0))</f>
        <v>0</v>
      </c>
      <c r="Q147" s="91">
        <f>+INDEX(DataEx!$1:$1048576,MATCH('2016'!$A147,DataEx!$D:$D,0),MATCH('2016'!Q$101,DataEx!$216:$216,0))</f>
        <v>0</v>
      </c>
      <c r="R147" s="91">
        <f>+INDEX(DataEx!$1:$1048576,MATCH('2016'!$A147,DataEx!$D:$D,0),MATCH('2016'!R$101,DataEx!$216:$216,0))</f>
        <v>0</v>
      </c>
      <c r="S147" s="125">
        <f t="shared" si="21"/>
        <v>0</v>
      </c>
      <c r="T147" s="126">
        <f t="shared" si="22"/>
        <v>0</v>
      </c>
    </row>
    <row r="148" spans="1:20" ht="13.5" thickBot="1">
      <c r="A148" s="137"/>
      <c r="B148" s="334" t="s">
        <v>700</v>
      </c>
      <c r="C148" s="335"/>
      <c r="D148" s="335"/>
      <c r="E148" s="335"/>
      <c r="F148" s="335"/>
      <c r="G148" s="91">
        <f>0</f>
        <v>0</v>
      </c>
      <c r="H148" s="91">
        <v>0</v>
      </c>
      <c r="I148" s="91">
        <v>0</v>
      </c>
      <c r="J148" s="91">
        <v>0</v>
      </c>
      <c r="K148" s="91">
        <v>0</v>
      </c>
      <c r="L148" s="91">
        <v>0</v>
      </c>
      <c r="M148" s="91">
        <v>0</v>
      </c>
      <c r="N148" s="91">
        <v>0</v>
      </c>
      <c r="O148" s="91">
        <v>0</v>
      </c>
      <c r="P148" s="91">
        <v>0</v>
      </c>
      <c r="Q148" s="91">
        <v>0</v>
      </c>
      <c r="R148" s="91">
        <v>0</v>
      </c>
      <c r="S148" s="135">
        <f>SUM(G148:R148)</f>
        <v>0</v>
      </c>
      <c r="T148" s="136">
        <f t="shared" si="22"/>
        <v>0</v>
      </c>
    </row>
    <row r="149" spans="1:20" ht="13.5" thickBot="1">
      <c r="A149" s="138" t="str">
        <f>+CONCATENATE(A55,"p")</f>
        <v>1000p</v>
      </c>
      <c r="B149" s="552" t="str">
        <f>+VLOOKUP(LEFT($A149,LEN(A149)-1)*1,Master!$D$27:$G$225,4,FALSE)</f>
        <v>Surplus / deficit</v>
      </c>
      <c r="C149" s="553"/>
      <c r="D149" s="553"/>
      <c r="E149" s="553"/>
      <c r="F149" s="553"/>
      <c r="G149" s="97">
        <f t="shared" ref="G149:R149" si="28">+G105-G124</f>
        <v>-71111233.601451397</v>
      </c>
      <c r="H149" s="97">
        <f t="shared" si="28"/>
        <v>-53347392.433587641</v>
      </c>
      <c r="I149" s="97">
        <f t="shared" si="28"/>
        <v>-36493143.323026523</v>
      </c>
      <c r="J149" s="97">
        <f t="shared" si="28"/>
        <v>-24590257.610456064</v>
      </c>
      <c r="K149" s="97">
        <f t="shared" si="28"/>
        <v>-35194375.490368217</v>
      </c>
      <c r="L149" s="97">
        <f t="shared" si="28"/>
        <v>-19947214.444577843</v>
      </c>
      <c r="M149" s="97">
        <f t="shared" si="28"/>
        <v>-4135966.438110441</v>
      </c>
      <c r="N149" s="97">
        <f t="shared" si="28"/>
        <v>-2029855.9618617892</v>
      </c>
      <c r="O149" s="97">
        <f t="shared" si="28"/>
        <v>-11719555.651749164</v>
      </c>
      <c r="P149" s="97">
        <f t="shared" si="28"/>
        <v>-1135605.8678465784</v>
      </c>
      <c r="Q149" s="97">
        <f t="shared" si="28"/>
        <v>-37842408.748362854</v>
      </c>
      <c r="R149" s="97">
        <f t="shared" si="28"/>
        <v>23621320.024838269</v>
      </c>
      <c r="S149" s="113">
        <f t="shared" si="21"/>
        <v>-273925689.54656023</v>
      </c>
      <c r="T149" s="114">
        <f t="shared" si="22"/>
        <v>-6.9274616748409346E-2</v>
      </c>
    </row>
    <row r="150" spans="1:20" ht="13.5" thickBot="1">
      <c r="A150" s="138" t="str">
        <f>+CONCATENATE(A57,"p")</f>
        <v>1001p</v>
      </c>
      <c r="B150" s="554" t="str">
        <f>+VLOOKUP(LEFT($A150,LEN(A150)-1)*1,Master!$D$27:$G$225,4,FALSE)</f>
        <v>Primary balance</v>
      </c>
      <c r="C150" s="555"/>
      <c r="D150" s="555"/>
      <c r="E150" s="555"/>
      <c r="F150" s="555"/>
      <c r="G150" s="98">
        <f t="shared" ref="G150:R150" si="29">+G149+G132</f>
        <v>-64737203.91811806</v>
      </c>
      <c r="H150" s="98">
        <f t="shared" si="29"/>
        <v>-46973362.750254303</v>
      </c>
      <c r="I150" s="98">
        <f t="shared" si="29"/>
        <v>-30119113.639693189</v>
      </c>
      <c r="J150" s="98">
        <f t="shared" si="29"/>
        <v>-18216227.927122731</v>
      </c>
      <c r="K150" s="98">
        <f t="shared" si="29"/>
        <v>-28820345.807034884</v>
      </c>
      <c r="L150" s="98">
        <f t="shared" si="29"/>
        <v>-13573184.761244509</v>
      </c>
      <c r="M150" s="98">
        <f t="shared" si="29"/>
        <v>2238063.2452228926</v>
      </c>
      <c r="N150" s="98">
        <f t="shared" si="29"/>
        <v>4344173.7214715444</v>
      </c>
      <c r="O150" s="98">
        <f t="shared" si="29"/>
        <v>-5345525.9684158303</v>
      </c>
      <c r="P150" s="98">
        <f t="shared" si="29"/>
        <v>5238423.8154867552</v>
      </c>
      <c r="Q150" s="98">
        <f t="shared" si="29"/>
        <v>-31468379.065029521</v>
      </c>
      <c r="R150" s="98">
        <f t="shared" si="29"/>
        <v>29995349.708171602</v>
      </c>
      <c r="S150" s="113">
        <f t="shared" si="21"/>
        <v>-197437333.34656024</v>
      </c>
      <c r="T150" s="114">
        <f t="shared" si="22"/>
        <v>-4.9931043788012809E-2</v>
      </c>
    </row>
    <row r="151" spans="1:20">
      <c r="A151" s="138" t="str">
        <f>+CONCATENATE(A58,"p")</f>
        <v>46p</v>
      </c>
      <c r="B151" s="544" t="str">
        <f>+VLOOKUP(LEFT($A151,LEN(A151)-1)*1,Master!$D$27:$G$225,4,FALSE)</f>
        <v>Repayment of Debt</v>
      </c>
      <c r="C151" s="545"/>
      <c r="D151" s="545"/>
      <c r="E151" s="545"/>
      <c r="F151" s="545"/>
      <c r="G151" s="87">
        <f t="shared" ref="G151:R151" si="30">+SUM(G152:G154)</f>
        <v>32768615.2925</v>
      </c>
      <c r="H151" s="87">
        <f t="shared" si="30"/>
        <v>32768615.2925</v>
      </c>
      <c r="I151" s="87">
        <f t="shared" si="30"/>
        <v>32768615.2925</v>
      </c>
      <c r="J151" s="87">
        <f t="shared" si="30"/>
        <v>32768615.2925</v>
      </c>
      <c r="K151" s="87">
        <f t="shared" si="30"/>
        <v>32768615.2925</v>
      </c>
      <c r="L151" s="87">
        <f t="shared" si="30"/>
        <v>32768615.2925</v>
      </c>
      <c r="M151" s="87">
        <f t="shared" si="30"/>
        <v>32768615.2925</v>
      </c>
      <c r="N151" s="87">
        <f t="shared" si="30"/>
        <v>32768615.2925</v>
      </c>
      <c r="O151" s="87">
        <f t="shared" si="30"/>
        <v>32768615.2925</v>
      </c>
      <c r="P151" s="87">
        <f t="shared" si="30"/>
        <v>32768615.2925</v>
      </c>
      <c r="Q151" s="87">
        <f t="shared" si="30"/>
        <v>32768615.2925</v>
      </c>
      <c r="R151" s="87">
        <f t="shared" si="30"/>
        <v>32768615.2925</v>
      </c>
      <c r="S151" s="109">
        <f t="shared" si="21"/>
        <v>393223383.51000005</v>
      </c>
      <c r="T151" s="110">
        <f t="shared" si="22"/>
        <v>9.9444485233422697E-2</v>
      </c>
    </row>
    <row r="152" spans="1:20">
      <c r="A152" s="138" t="str">
        <f>+CONCATENATE(A59,"p")</f>
        <v>4611p</v>
      </c>
      <c r="B152" s="548" t="str">
        <f>+VLOOKUP(LEFT($A152,LEN(A152)-1)*1,Master!$D$27:$G$225,4,FALSE)</f>
        <v>Repayment of Domestic Debt</v>
      </c>
      <c r="C152" s="549"/>
      <c r="D152" s="549"/>
      <c r="E152" s="549"/>
      <c r="F152" s="549"/>
      <c r="G152" s="100">
        <f>+INDEX(DataEx!$1:$1048576,MATCH('2016'!$A152,DataEx!$D:$D,0),MATCH('2016'!G$6,DataEx!$7:$7,0))</f>
        <v>3722931.8866666667</v>
      </c>
      <c r="H152" s="100">
        <f>+INDEX(DataEx!$1:$1048576,MATCH('2016'!$A152,DataEx!$D:$D,0),MATCH('2016'!H$6,DataEx!$7:$7,0))</f>
        <v>3722931.8866666667</v>
      </c>
      <c r="I152" s="100">
        <f>+INDEX(DataEx!$1:$1048576,MATCH('2016'!$A152,DataEx!$D:$D,0),MATCH('2016'!I$6,DataEx!$7:$7,0))</f>
        <v>3722931.8866666667</v>
      </c>
      <c r="J152" s="100">
        <f>+INDEX(DataEx!$1:$1048576,MATCH('2016'!$A152,DataEx!$D:$D,0),MATCH('2016'!J$6,DataEx!$7:$7,0))</f>
        <v>3722931.8866666667</v>
      </c>
      <c r="K152" s="100">
        <f>+INDEX(DataEx!$1:$1048576,MATCH('2016'!$A152,DataEx!$D:$D,0),MATCH('2016'!K$6,DataEx!$7:$7,0))</f>
        <v>3722931.8866666667</v>
      </c>
      <c r="L152" s="100">
        <f>+INDEX(DataEx!$1:$1048576,MATCH('2016'!$A152,DataEx!$D:$D,0),MATCH('2016'!L$6,DataEx!$7:$7,0))</f>
        <v>3722931.8866666667</v>
      </c>
      <c r="M152" s="100">
        <f>+INDEX(DataEx!$1:$1048576,MATCH('2016'!$A152,DataEx!$D:$D,0),MATCH('2016'!M$6,DataEx!$7:$7,0))</f>
        <v>3722931.8866666667</v>
      </c>
      <c r="N152" s="100">
        <f>+INDEX(DataEx!$1:$1048576,MATCH('2016'!$A152,DataEx!$D:$D,0),MATCH('2016'!N$6,DataEx!$7:$7,0))</f>
        <v>3722931.8866666667</v>
      </c>
      <c r="O152" s="100">
        <f>+INDEX(DataEx!$1:$1048576,MATCH('2016'!$A152,DataEx!$D:$D,0),MATCH('2016'!O$6,DataEx!$7:$7,0))</f>
        <v>3722931.8866666667</v>
      </c>
      <c r="P152" s="100">
        <f>+INDEX(DataEx!$1:$1048576,MATCH('2016'!$A152,DataEx!$D:$D,0),MATCH('2016'!P$6,DataEx!$7:$7,0))</f>
        <v>3722931.8866666667</v>
      </c>
      <c r="Q152" s="100">
        <f>+INDEX(DataEx!$1:$1048576,MATCH('2016'!$A152,DataEx!$D:$D,0),MATCH('2016'!Q$6,DataEx!$7:$7,0))</f>
        <v>3722931.8866666667</v>
      </c>
      <c r="R152" s="100">
        <f>+INDEX(DataEx!$1:$1048576,MATCH('2016'!$A152,DataEx!$D:$D,0),MATCH('2016'!R$6,DataEx!$7:$7,0))</f>
        <v>3722931.8866666667</v>
      </c>
      <c r="S152" s="107">
        <f t="shared" si="21"/>
        <v>44675182.640000001</v>
      </c>
      <c r="T152" s="108">
        <f t="shared" si="22"/>
        <v>1.129815958727429E-2</v>
      </c>
    </row>
    <row r="153" spans="1:20">
      <c r="A153" s="138" t="str">
        <f>+CONCATENATE(A60,"p")</f>
        <v>4612p</v>
      </c>
      <c r="B153" s="546" t="str">
        <f>+VLOOKUP(LEFT($A153,LEN(A153)-1)*1,Master!$D$27:$G$225,4,FALSE)</f>
        <v>Repayment of Foreign Debt</v>
      </c>
      <c r="C153" s="547"/>
      <c r="D153" s="547"/>
      <c r="E153" s="547"/>
      <c r="F153" s="547"/>
      <c r="G153" s="100">
        <f>+INDEX(DataEx!$1:$1048576,MATCH('2016'!$A153,DataEx!$D:$D,0),MATCH('2016'!G$6,DataEx!$7:$7,0))</f>
        <v>25764453.791666668</v>
      </c>
      <c r="H153" s="100">
        <f>+INDEX(DataEx!$1:$1048576,MATCH('2016'!$A153,DataEx!$D:$D,0),MATCH('2016'!H$6,DataEx!$7:$7,0))</f>
        <v>25764453.791666668</v>
      </c>
      <c r="I153" s="100">
        <f>+INDEX(DataEx!$1:$1048576,MATCH('2016'!$A153,DataEx!$D:$D,0),MATCH('2016'!I$6,DataEx!$7:$7,0))</f>
        <v>25764453.791666668</v>
      </c>
      <c r="J153" s="100">
        <f>+INDEX(DataEx!$1:$1048576,MATCH('2016'!$A153,DataEx!$D:$D,0),MATCH('2016'!J$6,DataEx!$7:$7,0))</f>
        <v>25764453.791666668</v>
      </c>
      <c r="K153" s="100">
        <f>+INDEX(DataEx!$1:$1048576,MATCH('2016'!$A153,DataEx!$D:$D,0),MATCH('2016'!K$6,DataEx!$7:$7,0))</f>
        <v>25764453.791666668</v>
      </c>
      <c r="L153" s="100">
        <f>+INDEX(DataEx!$1:$1048576,MATCH('2016'!$A153,DataEx!$D:$D,0),MATCH('2016'!L$6,DataEx!$7:$7,0))</f>
        <v>25764453.791666668</v>
      </c>
      <c r="M153" s="100">
        <f>+INDEX(DataEx!$1:$1048576,MATCH('2016'!$A153,DataEx!$D:$D,0),MATCH('2016'!M$6,DataEx!$7:$7,0))</f>
        <v>25764453.791666668</v>
      </c>
      <c r="N153" s="100">
        <f>+INDEX(DataEx!$1:$1048576,MATCH('2016'!$A153,DataEx!$D:$D,0),MATCH('2016'!N$6,DataEx!$7:$7,0))</f>
        <v>25764453.791666668</v>
      </c>
      <c r="O153" s="100">
        <f>+INDEX(DataEx!$1:$1048576,MATCH('2016'!$A153,DataEx!$D:$D,0),MATCH('2016'!O$6,DataEx!$7:$7,0))</f>
        <v>25764453.791666668</v>
      </c>
      <c r="P153" s="100">
        <f>+INDEX(DataEx!$1:$1048576,MATCH('2016'!$A153,DataEx!$D:$D,0),MATCH('2016'!P$6,DataEx!$7:$7,0))</f>
        <v>25764453.791666668</v>
      </c>
      <c r="Q153" s="100">
        <f>+INDEX(DataEx!$1:$1048576,MATCH('2016'!$A153,DataEx!$D:$D,0),MATCH('2016'!Q$6,DataEx!$7:$7,0))</f>
        <v>25764453.791666668</v>
      </c>
      <c r="R153" s="100">
        <f>+INDEX(DataEx!$1:$1048576,MATCH('2016'!$A153,DataEx!$D:$D,0),MATCH('2016'!R$6,DataEx!$7:$7,0))</f>
        <v>25764453.791666668</v>
      </c>
      <c r="S153" s="107">
        <f t="shared" si="21"/>
        <v>309173445.5</v>
      </c>
      <c r="T153" s="108">
        <f t="shared" si="22"/>
        <v>7.818862108643973E-2</v>
      </c>
    </row>
    <row r="154" spans="1:20" ht="13.5" thickBot="1">
      <c r="A154" s="138" t="str">
        <f>+CONCATENATE(A53,"p")</f>
        <v>4630p</v>
      </c>
      <c r="B154" s="556" t="str">
        <f>+VLOOKUP(LEFT($A154,LEN(A154)-1)*1,Master!$D$27:$G$225,4,FALSE)</f>
        <v>Repayments of Arrears</v>
      </c>
      <c r="C154" s="557"/>
      <c r="D154" s="557"/>
      <c r="E154" s="557"/>
      <c r="F154" s="557"/>
      <c r="G154" s="100">
        <f>+INDEX(DataEx!$1:$1048576,MATCH('2016'!$A154,DataEx!$D:$D,0),MATCH('2016'!G$6,DataEx!$7:$7,0))</f>
        <v>3281229.6141666663</v>
      </c>
      <c r="H154" s="100">
        <f>+INDEX(DataEx!$1:$1048576,MATCH('2016'!$A154,DataEx!$D:$D,0),MATCH('2016'!H$6,DataEx!$7:$7,0))</f>
        <v>3281229.6141666663</v>
      </c>
      <c r="I154" s="100">
        <f>+INDEX(DataEx!$1:$1048576,MATCH('2016'!$A154,DataEx!$D:$D,0),MATCH('2016'!I$6,DataEx!$7:$7,0))</f>
        <v>3281229.6141666663</v>
      </c>
      <c r="J154" s="100">
        <f>+INDEX(DataEx!$1:$1048576,MATCH('2016'!$A154,DataEx!$D:$D,0),MATCH('2016'!J$6,DataEx!$7:$7,0))</f>
        <v>3281229.6141666663</v>
      </c>
      <c r="K154" s="100">
        <f>+INDEX(DataEx!$1:$1048576,MATCH('2016'!$A154,DataEx!$D:$D,0),MATCH('2016'!K$6,DataEx!$7:$7,0))</f>
        <v>3281229.6141666663</v>
      </c>
      <c r="L154" s="100">
        <f>+INDEX(DataEx!$1:$1048576,MATCH('2016'!$A154,DataEx!$D:$D,0),MATCH('2016'!L$6,DataEx!$7:$7,0))</f>
        <v>3281229.6141666663</v>
      </c>
      <c r="M154" s="100">
        <f>+INDEX(DataEx!$1:$1048576,MATCH('2016'!$A154,DataEx!$D:$D,0),MATCH('2016'!M$6,DataEx!$7:$7,0))</f>
        <v>3281229.6141666663</v>
      </c>
      <c r="N154" s="100">
        <f>+INDEX(DataEx!$1:$1048576,MATCH('2016'!$A154,DataEx!$D:$D,0),MATCH('2016'!N$6,DataEx!$7:$7,0))</f>
        <v>3281229.6141666663</v>
      </c>
      <c r="O154" s="100">
        <f>+INDEX(DataEx!$1:$1048576,MATCH('2016'!$A154,DataEx!$D:$D,0),MATCH('2016'!O$6,DataEx!$7:$7,0))</f>
        <v>3281229.6141666663</v>
      </c>
      <c r="P154" s="100">
        <f>+INDEX(DataEx!$1:$1048576,MATCH('2016'!$A154,DataEx!$D:$D,0),MATCH('2016'!P$6,DataEx!$7:$7,0))</f>
        <v>3281229.6141666663</v>
      </c>
      <c r="Q154" s="100">
        <f>+INDEX(DataEx!$1:$1048576,MATCH('2016'!$A154,DataEx!$D:$D,0),MATCH('2016'!Q$6,DataEx!$7:$7,0))</f>
        <v>3281229.6141666663</v>
      </c>
      <c r="R154" s="100">
        <f>+INDEX(DataEx!$1:$1048576,MATCH('2016'!$A154,DataEx!$D:$D,0),MATCH('2016'!R$6,DataEx!$7:$7,0))</f>
        <v>3281229.6141666663</v>
      </c>
      <c r="S154" s="107">
        <f t="shared" si="21"/>
        <v>39374755.369999997</v>
      </c>
      <c r="T154" s="108">
        <f t="shared" si="22"/>
        <v>9.9577045597086643E-3</v>
      </c>
    </row>
    <row r="155" spans="1:20" ht="13.5" thickBot="1">
      <c r="A155" s="138" t="str">
        <f t="shared" ref="A155:A160" si="31">+CONCATENATE(A61,"p")</f>
        <v>1002p</v>
      </c>
      <c r="B155" s="550" t="str">
        <f>+VLOOKUP(LEFT($A155,LEN(A155)-1)*1,Master!$D$27:$G$225,4,FALSE)</f>
        <v>Financing needs</v>
      </c>
      <c r="C155" s="551"/>
      <c r="D155" s="551"/>
      <c r="E155" s="551"/>
      <c r="F155" s="551"/>
      <c r="G155" s="79">
        <f t="shared" ref="G155:R155" si="32">+G149-G151</f>
        <v>-103879848.8939514</v>
      </c>
      <c r="H155" s="79">
        <f t="shared" si="32"/>
        <v>-86116007.726087645</v>
      </c>
      <c r="I155" s="79">
        <f t="shared" si="32"/>
        <v>-69261758.615526527</v>
      </c>
      <c r="J155" s="79">
        <f t="shared" si="32"/>
        <v>-57358872.902956069</v>
      </c>
      <c r="K155" s="79">
        <f t="shared" si="32"/>
        <v>-67962990.782868221</v>
      </c>
      <c r="L155" s="79">
        <f t="shared" si="32"/>
        <v>-52715829.737077847</v>
      </c>
      <c r="M155" s="79">
        <f t="shared" si="32"/>
        <v>-36904581.730610445</v>
      </c>
      <c r="N155" s="79">
        <f t="shared" si="32"/>
        <v>-34798471.254361793</v>
      </c>
      <c r="O155" s="79">
        <f t="shared" si="32"/>
        <v>-44488170.944249168</v>
      </c>
      <c r="P155" s="79">
        <f t="shared" si="32"/>
        <v>-33904221.160346583</v>
      </c>
      <c r="Q155" s="79">
        <f t="shared" si="32"/>
        <v>-70611024.040862858</v>
      </c>
      <c r="R155" s="79">
        <f t="shared" si="32"/>
        <v>-9147295.2676617317</v>
      </c>
      <c r="S155" s="117">
        <f t="shared" si="21"/>
        <v>-667149073.0565604</v>
      </c>
      <c r="T155" s="118">
        <f t="shared" si="22"/>
        <v>-0.16871910198183207</v>
      </c>
    </row>
    <row r="156" spans="1:20" ht="13.5" thickBot="1">
      <c r="A156" s="138" t="str">
        <f t="shared" si="31"/>
        <v>1003p</v>
      </c>
      <c r="B156" s="536" t="str">
        <f>+VLOOKUP(LEFT($A156,LEN(A156)-1)*1,Master!$D$27:$G$225,4,FALSE)</f>
        <v>Financing</v>
      </c>
      <c r="C156" s="537"/>
      <c r="D156" s="537"/>
      <c r="E156" s="537"/>
      <c r="F156" s="537"/>
      <c r="G156" s="97">
        <f t="shared" ref="G156:R156" si="33">+SUM(G157:G160)</f>
        <v>103879848.8939514</v>
      </c>
      <c r="H156" s="97">
        <f t="shared" si="33"/>
        <v>86116007.726087645</v>
      </c>
      <c r="I156" s="97">
        <f t="shared" si="33"/>
        <v>69261758.615526527</v>
      </c>
      <c r="J156" s="97">
        <f t="shared" si="33"/>
        <v>57358872.902956069</v>
      </c>
      <c r="K156" s="97">
        <f t="shared" si="33"/>
        <v>67962990.782868221</v>
      </c>
      <c r="L156" s="97">
        <f t="shared" si="33"/>
        <v>52715829.737077847</v>
      </c>
      <c r="M156" s="97">
        <f t="shared" si="33"/>
        <v>36904581.730610445</v>
      </c>
      <c r="N156" s="97">
        <f t="shared" si="33"/>
        <v>34798471.254361793</v>
      </c>
      <c r="O156" s="97">
        <f t="shared" si="33"/>
        <v>44488170.944249168</v>
      </c>
      <c r="P156" s="97">
        <f t="shared" si="33"/>
        <v>33904221.160346583</v>
      </c>
      <c r="Q156" s="97">
        <f t="shared" si="33"/>
        <v>70611024.040862858</v>
      </c>
      <c r="R156" s="97">
        <f t="shared" si="33"/>
        <v>9147295.2676617354</v>
      </c>
      <c r="S156" s="119">
        <f t="shared" si="21"/>
        <v>667149073.0565604</v>
      </c>
      <c r="T156" s="120">
        <f t="shared" si="22"/>
        <v>0.16871910198183207</v>
      </c>
    </row>
    <row r="157" spans="1:20">
      <c r="A157" s="138" t="str">
        <f t="shared" si="31"/>
        <v>7511p</v>
      </c>
      <c r="B157" s="548" t="str">
        <f>+VLOOKUP(LEFT($A157,LEN(A157)-1)*1,Master!$D$27:$G$225,4,FALSE)</f>
        <v>Domestic Loans and Borrowings</v>
      </c>
      <c r="C157" s="549"/>
      <c r="D157" s="549"/>
      <c r="E157" s="549"/>
      <c r="F157" s="549"/>
      <c r="G157" s="100">
        <f>+INDEX(DataEx!$1:$1048576,MATCH('2016'!$A157,DataEx!$D:$D,0),MATCH('2016'!G$6,DataEx!$7:$7,0))</f>
        <v>833333.33333333337</v>
      </c>
      <c r="H157" s="100">
        <f>+INDEX(DataEx!$1:$1048576,MATCH('2016'!$A157,DataEx!$D:$D,0),MATCH('2016'!H$6,DataEx!$7:$7,0))</f>
        <v>833333.33333333337</v>
      </c>
      <c r="I157" s="100">
        <f>+INDEX(DataEx!$1:$1048576,MATCH('2016'!$A157,DataEx!$D:$D,0),MATCH('2016'!I$6,DataEx!$7:$7,0))</f>
        <v>833333.33333333337</v>
      </c>
      <c r="J157" s="100">
        <f>+INDEX(DataEx!$1:$1048576,MATCH('2016'!$A157,DataEx!$D:$D,0),MATCH('2016'!J$6,DataEx!$7:$7,0))</f>
        <v>833333.33333333337</v>
      </c>
      <c r="K157" s="100">
        <f>+INDEX(DataEx!$1:$1048576,MATCH('2016'!$A157,DataEx!$D:$D,0),MATCH('2016'!K$6,DataEx!$7:$7,0))</f>
        <v>833333.33333333337</v>
      </c>
      <c r="L157" s="100">
        <f>+INDEX(DataEx!$1:$1048576,MATCH('2016'!$A157,DataEx!$D:$D,0),MATCH('2016'!L$6,DataEx!$7:$7,0))</f>
        <v>833333.33333333337</v>
      </c>
      <c r="M157" s="100">
        <f>+INDEX(DataEx!$1:$1048576,MATCH('2016'!$A157,DataEx!$D:$D,0),MATCH('2016'!M$6,DataEx!$7:$7,0))</f>
        <v>833333.33333333337</v>
      </c>
      <c r="N157" s="100">
        <f>+INDEX(DataEx!$1:$1048576,MATCH('2016'!$A157,DataEx!$D:$D,0),MATCH('2016'!N$6,DataEx!$7:$7,0))</f>
        <v>833333.33333333337</v>
      </c>
      <c r="O157" s="100">
        <f>+INDEX(DataEx!$1:$1048576,MATCH('2016'!$A157,DataEx!$D:$D,0),MATCH('2016'!O$6,DataEx!$7:$7,0))</f>
        <v>833333.33333333337</v>
      </c>
      <c r="P157" s="100">
        <f>+INDEX(DataEx!$1:$1048576,MATCH('2016'!$A157,DataEx!$D:$D,0),MATCH('2016'!P$6,DataEx!$7:$7,0))</f>
        <v>833333.33333333337</v>
      </c>
      <c r="Q157" s="100">
        <f>+INDEX(DataEx!$1:$1048576,MATCH('2016'!$A157,DataEx!$D:$D,0),MATCH('2016'!Q$6,DataEx!$7:$7,0))</f>
        <v>833333.33333333337</v>
      </c>
      <c r="R157" s="100">
        <f>+INDEX(DataEx!$1:$1048576,MATCH('2016'!$A157,DataEx!$D:$D,0),MATCH('2016'!R$6,DataEx!$7:$7,0))</f>
        <v>833333.33333333337</v>
      </c>
      <c r="S157" s="107">
        <f t="shared" si="21"/>
        <v>10000000</v>
      </c>
      <c r="T157" s="108">
        <f t="shared" si="22"/>
        <v>2.5289565525264276E-3</v>
      </c>
    </row>
    <row r="158" spans="1:20">
      <c r="A158" s="138" t="str">
        <f t="shared" si="31"/>
        <v>7512p</v>
      </c>
      <c r="B158" s="546" t="str">
        <f>+VLOOKUP(LEFT($A158,LEN(A158)-1)*1,Master!$D$27:$G$225,4,FALSE)</f>
        <v>Foreign Loans and Borrowings</v>
      </c>
      <c r="C158" s="547"/>
      <c r="D158" s="547"/>
      <c r="E158" s="547"/>
      <c r="F158" s="547"/>
      <c r="G158" s="100">
        <f>+INDEX(DataEx!$1:$1048576,MATCH('2016'!$A158,DataEx!$D:$D,0),MATCH('2016'!G$6,DataEx!$7:$7,0))</f>
        <v>54762422.754713334</v>
      </c>
      <c r="H158" s="100">
        <f>+INDEX(DataEx!$1:$1048576,MATCH('2016'!$A158,DataEx!$D:$D,0),MATCH('2016'!H$6,DataEx!$7:$7,0))</f>
        <v>54762422.754713334</v>
      </c>
      <c r="I158" s="100">
        <f>+INDEX(DataEx!$1:$1048576,MATCH('2016'!$A158,DataEx!$D:$D,0),MATCH('2016'!I$6,DataEx!$7:$7,0))</f>
        <v>54762422.754713334</v>
      </c>
      <c r="J158" s="100">
        <f>+INDEX(DataEx!$1:$1048576,MATCH('2016'!$A158,DataEx!$D:$D,0),MATCH('2016'!J$6,DataEx!$7:$7,0))</f>
        <v>54762422.754713334</v>
      </c>
      <c r="K158" s="100">
        <f>+INDEX(DataEx!$1:$1048576,MATCH('2016'!$A158,DataEx!$D:$D,0),MATCH('2016'!K$6,DataEx!$7:$7,0))</f>
        <v>54762422.754713334</v>
      </c>
      <c r="L158" s="100">
        <f>+INDEX(DataEx!$1:$1048576,MATCH('2016'!$A158,DataEx!$D:$D,0),MATCH('2016'!L$6,DataEx!$7:$7,0))</f>
        <v>54762422.754713334</v>
      </c>
      <c r="M158" s="100">
        <f>+INDEX(DataEx!$1:$1048576,MATCH('2016'!$A158,DataEx!$D:$D,0),MATCH('2016'!M$6,DataEx!$7:$7,0))</f>
        <v>54762422.754713334</v>
      </c>
      <c r="N158" s="100">
        <f>+INDEX(DataEx!$1:$1048576,MATCH('2016'!$A158,DataEx!$D:$D,0),MATCH('2016'!N$6,DataEx!$7:$7,0))</f>
        <v>54762422.754713334</v>
      </c>
      <c r="O158" s="100">
        <f>+INDEX(DataEx!$1:$1048576,MATCH('2016'!$A158,DataEx!$D:$D,0),MATCH('2016'!O$6,DataEx!$7:$7,0))</f>
        <v>54762422.754713334</v>
      </c>
      <c r="P158" s="100">
        <f>+INDEX(DataEx!$1:$1048576,MATCH('2016'!$A158,DataEx!$D:$D,0),MATCH('2016'!P$6,DataEx!$7:$7,0))</f>
        <v>54762422.754713334</v>
      </c>
      <c r="Q158" s="100">
        <f>+INDEX(DataEx!$1:$1048576,MATCH('2016'!$A158,DataEx!$D:$D,0),MATCH('2016'!Q$6,DataEx!$7:$7,0))</f>
        <v>54762422.754713334</v>
      </c>
      <c r="R158" s="100">
        <f>+INDEX(DataEx!$1:$1048576,MATCH('2016'!$A158,DataEx!$D:$D,0),MATCH('2016'!R$6,DataEx!$7:$7,0))</f>
        <v>54762422.754713334</v>
      </c>
      <c r="S158" s="107">
        <f t="shared" si="21"/>
        <v>657149073.05656004</v>
      </c>
      <c r="T158" s="108">
        <f t="shared" si="22"/>
        <v>0.16619014542930555</v>
      </c>
    </row>
    <row r="159" spans="1:20">
      <c r="A159" s="138" t="str">
        <f t="shared" si="31"/>
        <v>72p</v>
      </c>
      <c r="B159" s="546" t="str">
        <f>+VLOOKUP(LEFT($A159,LEN(A159)-1)*1,Master!$D$27:$G$225,4,FALSE)</f>
        <v>Revenues from Selling Assets</v>
      </c>
      <c r="C159" s="547"/>
      <c r="D159" s="547"/>
      <c r="E159" s="547"/>
      <c r="F159" s="547"/>
      <c r="G159" s="100">
        <f>+INDEX(DataEx!$1:$1048576,MATCH('2016'!$A159,DataEx!$D:$D,0),MATCH('2016'!G$6,DataEx!$7:$7,0))</f>
        <v>0</v>
      </c>
      <c r="H159" s="100">
        <f>+INDEX(DataEx!$1:$1048576,MATCH('2016'!$A159,DataEx!$D:$D,0),MATCH('2016'!H$6,DataEx!$7:$7,0))</f>
        <v>0</v>
      </c>
      <c r="I159" s="100">
        <f>+INDEX(DataEx!$1:$1048576,MATCH('2016'!$A159,DataEx!$D:$D,0),MATCH('2016'!I$6,DataEx!$7:$7,0))</f>
        <v>0</v>
      </c>
      <c r="J159" s="100">
        <f>+INDEX(DataEx!$1:$1048576,MATCH('2016'!$A159,DataEx!$D:$D,0),MATCH('2016'!J$6,DataEx!$7:$7,0))</f>
        <v>0</v>
      </c>
      <c r="K159" s="100">
        <f>+INDEX(DataEx!$1:$1048576,MATCH('2016'!$A159,DataEx!$D:$D,0),MATCH('2016'!K$6,DataEx!$7:$7,0))</f>
        <v>0</v>
      </c>
      <c r="L159" s="100">
        <f>+INDEX(DataEx!$1:$1048576,MATCH('2016'!$A159,DataEx!$D:$D,0),MATCH('2016'!L$6,DataEx!$7:$7,0))</f>
        <v>0</v>
      </c>
      <c r="M159" s="100">
        <f>+INDEX(DataEx!$1:$1048576,MATCH('2016'!$A159,DataEx!$D:$D,0),MATCH('2016'!M$6,DataEx!$7:$7,0))</f>
        <v>0</v>
      </c>
      <c r="N159" s="100">
        <f>+INDEX(DataEx!$1:$1048576,MATCH('2016'!$A159,DataEx!$D:$D,0),MATCH('2016'!N$6,DataEx!$7:$7,0))</f>
        <v>0</v>
      </c>
      <c r="O159" s="100">
        <f>+INDEX(DataEx!$1:$1048576,MATCH('2016'!$A159,DataEx!$D:$D,0),MATCH('2016'!O$6,DataEx!$7:$7,0))</f>
        <v>0</v>
      </c>
      <c r="P159" s="100">
        <f>+INDEX(DataEx!$1:$1048576,MATCH('2016'!$A159,DataEx!$D:$D,0),MATCH('2016'!P$6,DataEx!$7:$7,0))</f>
        <v>0</v>
      </c>
      <c r="Q159" s="100">
        <f>+INDEX(DataEx!$1:$1048576,MATCH('2016'!$A159,DataEx!$D:$D,0),MATCH('2016'!Q$6,DataEx!$7:$7,0))</f>
        <v>0</v>
      </c>
      <c r="R159" s="100">
        <f>+INDEX(DataEx!$1:$1048576,MATCH('2016'!$A159,DataEx!$D:$D,0),MATCH('2016'!R$6,DataEx!$7:$7,0))</f>
        <v>0</v>
      </c>
      <c r="S159" s="107">
        <f t="shared" si="21"/>
        <v>0</v>
      </c>
      <c r="T159" s="108">
        <f t="shared" si="22"/>
        <v>0</v>
      </c>
    </row>
    <row r="160" spans="1:20" ht="13.5" thickBot="1">
      <c r="A160" s="138" t="str">
        <f t="shared" si="31"/>
        <v>1004p</v>
      </c>
      <c r="B160" s="102" t="str">
        <f>+VLOOKUP(LEFT($A160,LEN(A160)-1)*1,Master!$D$27:$G$225,4,FALSE)</f>
        <v>Increase / decrease of deposits</v>
      </c>
      <c r="C160" s="103"/>
      <c r="D160" s="103"/>
      <c r="E160" s="103"/>
      <c r="F160" s="103"/>
      <c r="G160" s="101">
        <f t="shared" ref="G160:R160" si="34">-G155-SUM(G157:G159)</f>
        <v>48284092.805904731</v>
      </c>
      <c r="H160" s="101">
        <f t="shared" si="34"/>
        <v>30520251.638040975</v>
      </c>
      <c r="I160" s="101">
        <f t="shared" si="34"/>
        <v>13666002.527479857</v>
      </c>
      <c r="J160" s="101">
        <f t="shared" si="34"/>
        <v>1763116.8149093986</v>
      </c>
      <c r="K160" s="101">
        <f t="shared" si="34"/>
        <v>12367234.694821551</v>
      </c>
      <c r="L160" s="101">
        <f t="shared" si="34"/>
        <v>-2879926.3509688228</v>
      </c>
      <c r="M160" s="101">
        <f t="shared" si="34"/>
        <v>-18691174.357436225</v>
      </c>
      <c r="N160" s="101">
        <f t="shared" si="34"/>
        <v>-20797284.833684877</v>
      </c>
      <c r="O160" s="101">
        <f t="shared" si="34"/>
        <v>-11107585.143797502</v>
      </c>
      <c r="P160" s="101">
        <f t="shared" si="34"/>
        <v>-21691534.927700087</v>
      </c>
      <c r="Q160" s="101">
        <f t="shared" si="34"/>
        <v>15015267.952816188</v>
      </c>
      <c r="R160" s="101">
        <f t="shared" si="34"/>
        <v>-46448460.820384935</v>
      </c>
      <c r="S160" s="111">
        <f t="shared" si="21"/>
        <v>2.5331974029541016E-7</v>
      </c>
      <c r="T160" s="112">
        <f t="shared" si="22"/>
        <v>6.4063461710437038E-17</v>
      </c>
    </row>
  </sheetData>
  <mergeCells count="115">
    <mergeCell ref="B13:F13"/>
    <mergeCell ref="B14:F14"/>
    <mergeCell ref="B15:F15"/>
    <mergeCell ref="B16:F16"/>
    <mergeCell ref="B17:F17"/>
    <mergeCell ref="B7:F9"/>
    <mergeCell ref="G7:R7"/>
    <mergeCell ref="S8:T8"/>
    <mergeCell ref="B10:F10"/>
    <mergeCell ref="B11:F11"/>
    <mergeCell ref="B12:F12"/>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1:F61"/>
    <mergeCell ref="B62:F62"/>
    <mergeCell ref="B63:F63"/>
    <mergeCell ref="B64:F64"/>
    <mergeCell ref="B65:F65"/>
    <mergeCell ref="B102:F104"/>
    <mergeCell ref="B54:F54"/>
    <mergeCell ref="B55:F55"/>
    <mergeCell ref="B57:F57"/>
    <mergeCell ref="B58:F58"/>
    <mergeCell ref="B59:F59"/>
    <mergeCell ref="B60:F60"/>
    <mergeCell ref="B109:F109"/>
    <mergeCell ref="B110:F110"/>
    <mergeCell ref="B111:F111"/>
    <mergeCell ref="B112:F112"/>
    <mergeCell ref="B113:F113"/>
    <mergeCell ref="G102:R102"/>
    <mergeCell ref="S103:T103"/>
    <mergeCell ref="B105:F105"/>
    <mergeCell ref="B106:F106"/>
    <mergeCell ref="B107:F107"/>
    <mergeCell ref="B108:F108"/>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44:F144"/>
    <mergeCell ref="B145:F145"/>
    <mergeCell ref="B146:F146"/>
    <mergeCell ref="B147:F147"/>
    <mergeCell ref="B149:F149"/>
    <mergeCell ref="B150:F150"/>
    <mergeCell ref="B138:F138"/>
    <mergeCell ref="B139:F139"/>
    <mergeCell ref="B140:F140"/>
    <mergeCell ref="B141:F141"/>
    <mergeCell ref="B142:F142"/>
    <mergeCell ref="B143:F143"/>
    <mergeCell ref="B157:F157"/>
    <mergeCell ref="B158:F158"/>
    <mergeCell ref="B159:F159"/>
    <mergeCell ref="B151:F151"/>
    <mergeCell ref="B152:F152"/>
    <mergeCell ref="B153:F153"/>
    <mergeCell ref="B154:F154"/>
    <mergeCell ref="B155:F155"/>
    <mergeCell ref="B156:F156"/>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Option Button 1">
              <controlPr defaultSize="0" autoFill="0" autoLine="0" autoPict="0">
                <anchor moveWithCells="1">
                  <from>
                    <xdr:col>0</xdr:col>
                    <xdr:colOff>19050</xdr:colOff>
                    <xdr:row>0</xdr:row>
                    <xdr:rowOff>28575</xdr:rowOff>
                  </from>
                  <to>
                    <xdr:col>2</xdr:col>
                    <xdr:colOff>0</xdr:colOff>
                    <xdr:row>2</xdr:row>
                    <xdr:rowOff>19050</xdr:rowOff>
                  </to>
                </anchor>
              </controlPr>
            </control>
          </mc:Choice>
        </mc:AlternateContent>
        <mc:AlternateContent xmlns:mc="http://schemas.openxmlformats.org/markup-compatibility/2006">
          <mc:Choice Requires="x14">
            <control shapeId="25602" r:id="rId5" name="Option Button 2">
              <controlPr defaultSize="0" autoFill="0" autoLine="0" autoPict="0">
                <anchor moveWithCells="1">
                  <from>
                    <xdr:col>1</xdr:col>
                    <xdr:colOff>142875</xdr:colOff>
                    <xdr:row>0</xdr:row>
                    <xdr:rowOff>28575</xdr:rowOff>
                  </from>
                  <to>
                    <xdr:col>2</xdr:col>
                    <xdr:colOff>476250</xdr:colOff>
                    <xdr:row>2</xdr:row>
                    <xdr:rowOff>19050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X159"/>
  <sheetViews>
    <sheetView zoomScaleNormal="100" workbookViewId="0">
      <pane ySplit="5" topLeftCell="A6" activePane="bottomLeft" state="frozen"/>
      <selection activeCell="DK219" sqref="DK219"/>
      <selection pane="bottomLeft" activeCell="Q1" sqref="Q1"/>
    </sheetView>
  </sheetViews>
  <sheetFormatPr defaultColWidth="9.140625" defaultRowHeight="12.75"/>
  <cols>
    <col min="1" max="1" width="9.140625" style="71" customWidth="1"/>
    <col min="2" max="4" width="9.140625" style="63"/>
    <col min="5" max="6" width="9.140625" style="63" customWidth="1"/>
    <col min="7"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542</v>
      </c>
      <c r="H6" s="259" t="s">
        <v>543</v>
      </c>
      <c r="I6" s="259" t="s">
        <v>544</v>
      </c>
      <c r="J6" s="259" t="s">
        <v>545</v>
      </c>
      <c r="K6" s="259" t="s">
        <v>546</v>
      </c>
      <c r="L6" s="259" t="s">
        <v>547</v>
      </c>
      <c r="M6" s="259" t="s">
        <v>548</v>
      </c>
      <c r="N6" s="259" t="s">
        <v>549</v>
      </c>
      <c r="O6" s="259" t="s">
        <v>550</v>
      </c>
      <c r="P6" s="259" t="s">
        <v>551</v>
      </c>
      <c r="Q6" s="259" t="s">
        <v>552</v>
      </c>
      <c r="R6" s="259" t="s">
        <v>553</v>
      </c>
      <c r="S6" s="258"/>
      <c r="T6" s="258"/>
    </row>
    <row r="7" spans="1:20" ht="15" customHeight="1" thickBot="1">
      <c r="A7" s="169"/>
      <c r="B7" s="502" t="str">
        <f>+Master!G251</f>
        <v>Budget Execution</v>
      </c>
      <c r="C7" s="483"/>
      <c r="D7" s="483"/>
      <c r="E7" s="483"/>
      <c r="F7" s="483"/>
      <c r="G7" s="491">
        <v>2015</v>
      </c>
      <c r="H7" s="492"/>
      <c r="I7" s="492"/>
      <c r="J7" s="492"/>
      <c r="K7" s="492"/>
      <c r="L7" s="492"/>
      <c r="M7" s="492"/>
      <c r="N7" s="492"/>
      <c r="O7" s="492"/>
      <c r="P7" s="492"/>
      <c r="Q7" s="492"/>
      <c r="R7" s="495"/>
      <c r="S7" s="260" t="str">
        <f>+Master!G248</f>
        <v>GDP</v>
      </c>
      <c r="T7" s="261">
        <v>3655000000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
        <v>740</v>
      </c>
      <c r="T8" s="495"/>
    </row>
    <row r="9" spans="1:20" ht="13.5" thickBot="1">
      <c r="A9" s="169"/>
      <c r="B9" s="487"/>
      <c r="C9" s="488"/>
      <c r="D9" s="488"/>
      <c r="E9" s="488"/>
      <c r="F9" s="489"/>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0" t="str">
        <f>+VLOOKUP($A10,Master!$D$27:$G$225,4,FALSE)</f>
        <v>Total Revenues</v>
      </c>
      <c r="C10" s="451"/>
      <c r="D10" s="451"/>
      <c r="E10" s="451"/>
      <c r="F10" s="451"/>
      <c r="G10" s="176">
        <f t="shared" ref="G10:R10" si="1">+G11+G19+SUM(G24:G28)</f>
        <v>71181339.669999987</v>
      </c>
      <c r="H10" s="176">
        <f t="shared" si="1"/>
        <v>86812905.100000009</v>
      </c>
      <c r="I10" s="176">
        <f t="shared" si="1"/>
        <v>100426756.39999996</v>
      </c>
      <c r="J10" s="176">
        <f t="shared" si="1"/>
        <v>111553536.67</v>
      </c>
      <c r="K10" s="176">
        <f t="shared" si="1"/>
        <v>99815498.280000001</v>
      </c>
      <c r="L10" s="176">
        <f t="shared" si="1"/>
        <v>118241238.67</v>
      </c>
      <c r="M10" s="176">
        <f t="shared" si="1"/>
        <v>127513546.68000001</v>
      </c>
      <c r="N10" s="176">
        <f t="shared" si="1"/>
        <v>124403393.31999996</v>
      </c>
      <c r="O10" s="176">
        <f t="shared" si="1"/>
        <v>123697136.31000002</v>
      </c>
      <c r="P10" s="176">
        <f t="shared" si="1"/>
        <v>110697450.34000005</v>
      </c>
      <c r="Q10" s="176">
        <f t="shared" si="1"/>
        <v>95953862.830000013</v>
      </c>
      <c r="R10" s="176">
        <f t="shared" si="1"/>
        <v>156411772.79999998</v>
      </c>
      <c r="S10" s="264">
        <f>+SUM(G10:R10)</f>
        <v>1326708437.0699999</v>
      </c>
      <c r="T10" s="265">
        <f>+S10/$T$7</f>
        <v>0.36298452450615593</v>
      </c>
    </row>
    <row r="11" spans="1:20">
      <c r="A11" s="175">
        <v>711</v>
      </c>
      <c r="B11" s="452" t="str">
        <f>+VLOOKUP($A11,Master!$D$27:$G$225,4,FALSE)</f>
        <v>Taxes</v>
      </c>
      <c r="C11" s="453"/>
      <c r="D11" s="453"/>
      <c r="E11" s="453"/>
      <c r="F11" s="453"/>
      <c r="G11" s="182">
        <f t="shared" ref="G11:R11" si="2">+SUM(G12:G18)</f>
        <v>48650345.919999994</v>
      </c>
      <c r="H11" s="182">
        <f t="shared" si="2"/>
        <v>51592469.180000007</v>
      </c>
      <c r="I11" s="182">
        <f t="shared" si="2"/>
        <v>60361034.989999995</v>
      </c>
      <c r="J11" s="182">
        <f t="shared" si="2"/>
        <v>69639815.219999999</v>
      </c>
      <c r="K11" s="182">
        <f t="shared" si="2"/>
        <v>62514260.400000006</v>
      </c>
      <c r="L11" s="182">
        <f t="shared" si="2"/>
        <v>73370468.569999993</v>
      </c>
      <c r="M11" s="182">
        <f t="shared" si="2"/>
        <v>77525685.449999988</v>
      </c>
      <c r="N11" s="182">
        <f t="shared" si="2"/>
        <v>77946419.109999985</v>
      </c>
      <c r="O11" s="182">
        <f t="shared" si="2"/>
        <v>78770043.420000017</v>
      </c>
      <c r="P11" s="182">
        <f t="shared" si="2"/>
        <v>63111454.090000011</v>
      </c>
      <c r="Q11" s="182">
        <f t="shared" si="2"/>
        <v>61933489.370000012</v>
      </c>
      <c r="R11" s="266">
        <f t="shared" si="2"/>
        <v>80122100.639999971</v>
      </c>
      <c r="S11" s="267">
        <f t="shared" ref="S11:S66" si="3">+SUM(G11:R11)</f>
        <v>805537586.36000001</v>
      </c>
      <c r="T11" s="268">
        <f t="shared" ref="T11:T66" si="4">+S11/$T$7</f>
        <v>0.22039332048153215</v>
      </c>
    </row>
    <row r="12" spans="1:20">
      <c r="A12" s="175">
        <v>7111</v>
      </c>
      <c r="B12" s="454" t="str">
        <f>+VLOOKUP($A12,Master!$D$27:$G$225,4,FALSE)</f>
        <v>Personal Income Tax</v>
      </c>
      <c r="C12" s="455"/>
      <c r="D12" s="455"/>
      <c r="E12" s="455"/>
      <c r="F12" s="455"/>
      <c r="G12" s="188">
        <f>+INDEX(DataEx!$1:$1048576,MATCH('2015'!$A12,DataEx!$D:$D,0),MATCH('2015'!G$6,DataEx!$7:$7,0))</f>
        <v>4124772.2199999942</v>
      </c>
      <c r="H12" s="188">
        <f>+INDEX(DataEx!$1:$1048576,MATCH('2015'!$A12,DataEx!$D:$D,0),MATCH('2015'!H$6,DataEx!$7:$7,0))</f>
        <v>6382588.3899999997</v>
      </c>
      <c r="I12" s="188">
        <f>+INDEX(DataEx!$1:$1048576,MATCH('2015'!$A12,DataEx!$D:$D,0),MATCH('2015'!I$6,DataEx!$7:$7,0))</f>
        <v>7348323.950000002</v>
      </c>
      <c r="J12" s="188">
        <f>+INDEX(DataEx!$1:$1048576,MATCH('2015'!$A12,DataEx!$D:$D,0),MATCH('2015'!J$6,DataEx!$7:$7,0))</f>
        <v>7769463.1899999976</v>
      </c>
      <c r="K12" s="188">
        <f>+INDEX(DataEx!$1:$1048576,MATCH('2015'!$A12,DataEx!$D:$D,0),MATCH('2015'!K$6,DataEx!$7:$7,0))</f>
        <v>6638534.7299999977</v>
      </c>
      <c r="L12" s="188">
        <f>+INDEX(DataEx!$1:$1048576,MATCH('2015'!$A12,DataEx!$D:$D,0),MATCH('2015'!L$6,DataEx!$7:$7,0))</f>
        <v>7851015.5500000063</v>
      </c>
      <c r="M12" s="188">
        <f>+INDEX(DataEx!$1:$1048576,MATCH('2015'!$A12,DataEx!$D:$D,0),MATCH('2015'!M$6,DataEx!$7:$7,0))</f>
        <v>8602485.6799999997</v>
      </c>
      <c r="N12" s="188">
        <f>+INDEX(DataEx!$1:$1048576,MATCH('2015'!$A12,DataEx!$D:$D,0),MATCH('2015'!N$6,DataEx!$7:$7,0))</f>
        <v>7987492.7399999984</v>
      </c>
      <c r="O12" s="188">
        <f>+INDEX(DataEx!$1:$1048576,MATCH('2015'!$A12,DataEx!$D:$D,0),MATCH('2015'!O$6,DataEx!$7:$7,0))</f>
        <v>7895000.8600000087</v>
      </c>
      <c r="P12" s="188">
        <f>+INDEX(DataEx!$1:$1048576,MATCH('2015'!$A12,DataEx!$D:$D,0),MATCH('2015'!P$6,DataEx!$7:$7,0))</f>
        <v>12558044.720000006</v>
      </c>
      <c r="Q12" s="188">
        <f>+INDEX(DataEx!$1:$1048576,MATCH('2015'!$A12,DataEx!$D:$D,0),MATCH('2015'!Q$6,DataEx!$7:$7,0))</f>
        <v>10620418.339999994</v>
      </c>
      <c r="R12" s="188">
        <f>+INDEX(DataEx!$1:$1048576,MATCH('2015'!$A12,DataEx!$D:$D,0),MATCH('2015'!R$6,DataEx!$7:$7,0))</f>
        <v>16988178.789999992</v>
      </c>
      <c r="S12" s="269">
        <f t="shared" si="3"/>
        <v>104766319.15999998</v>
      </c>
      <c r="T12" s="270">
        <f t="shared" si="4"/>
        <v>2.8663835611491103E-2</v>
      </c>
    </row>
    <row r="13" spans="1:20">
      <c r="A13" s="175">
        <v>7112</v>
      </c>
      <c r="B13" s="454" t="str">
        <f>+VLOOKUP($A13,Master!$D$27:$G$225,4,FALSE)</f>
        <v>Corporate Income Tax</v>
      </c>
      <c r="C13" s="455"/>
      <c r="D13" s="455"/>
      <c r="E13" s="455"/>
      <c r="F13" s="455"/>
      <c r="G13" s="188">
        <f>+INDEX(DataEx!$1:$1048576,MATCH('2015'!$A13,DataEx!$D:$D,0),MATCH('2015'!G$6,DataEx!$7:$7,0))</f>
        <v>500820.52999999991</v>
      </c>
      <c r="H13" s="188">
        <f>+INDEX(DataEx!$1:$1048576,MATCH('2015'!$A13,DataEx!$D:$D,0),MATCH('2015'!H$6,DataEx!$7:$7,0))</f>
        <v>776411.7200000002</v>
      </c>
      <c r="I13" s="188">
        <f>+INDEX(DataEx!$1:$1048576,MATCH('2015'!$A13,DataEx!$D:$D,0),MATCH('2015'!I$6,DataEx!$7:$7,0))</f>
        <v>9846873.8099999987</v>
      </c>
      <c r="J13" s="188">
        <f>+INDEX(DataEx!$1:$1048576,MATCH('2015'!$A13,DataEx!$D:$D,0),MATCH('2015'!J$6,DataEx!$7:$7,0))</f>
        <v>15145224.379999999</v>
      </c>
      <c r="K13" s="188">
        <f>+INDEX(DataEx!$1:$1048576,MATCH('2015'!$A13,DataEx!$D:$D,0),MATCH('2015'!K$6,DataEx!$7:$7,0))</f>
        <v>2278350.0299999993</v>
      </c>
      <c r="L13" s="188">
        <f>+INDEX(DataEx!$1:$1048576,MATCH('2015'!$A13,DataEx!$D:$D,0),MATCH('2015'!L$6,DataEx!$7:$7,0))</f>
        <v>4095208.3599999989</v>
      </c>
      <c r="M13" s="188">
        <f>+INDEX(DataEx!$1:$1048576,MATCH('2015'!$A13,DataEx!$D:$D,0),MATCH('2015'!M$6,DataEx!$7:$7,0))</f>
        <v>2969829.04</v>
      </c>
      <c r="N13" s="188">
        <f>+INDEX(DataEx!$1:$1048576,MATCH('2015'!$A13,DataEx!$D:$D,0),MATCH('2015'!N$6,DataEx!$7:$7,0))</f>
        <v>1709846.5499999991</v>
      </c>
      <c r="O13" s="188">
        <f>+INDEX(DataEx!$1:$1048576,MATCH('2015'!$A13,DataEx!$D:$D,0),MATCH('2015'!O$6,DataEx!$7:$7,0))</f>
        <v>2279121.8800000008</v>
      </c>
      <c r="P13" s="188">
        <f>+INDEX(DataEx!$1:$1048576,MATCH('2015'!$A13,DataEx!$D:$D,0),MATCH('2015'!P$6,DataEx!$7:$7,0))</f>
        <v>629921.88999999966</v>
      </c>
      <c r="Q13" s="188">
        <f>+INDEX(DataEx!$1:$1048576,MATCH('2015'!$A13,DataEx!$D:$D,0),MATCH('2015'!Q$6,DataEx!$7:$7,0))</f>
        <v>477921.05</v>
      </c>
      <c r="R13" s="188">
        <f>+INDEX(DataEx!$1:$1048576,MATCH('2015'!$A13,DataEx!$D:$D,0),MATCH('2015'!R$6,DataEx!$7:$7,0))</f>
        <v>1442198.9400000004</v>
      </c>
      <c r="S13" s="269">
        <f t="shared" si="3"/>
        <v>42151728.179999992</v>
      </c>
      <c r="T13" s="270">
        <f t="shared" si="4"/>
        <v>1.1532620569083446E-2</v>
      </c>
    </row>
    <row r="14" spans="1:20">
      <c r="A14" s="175">
        <v>7113</v>
      </c>
      <c r="B14" s="454" t="str">
        <f>+VLOOKUP($A14,Master!$D$27:$G$225,4,FALSE)</f>
        <v xml:space="preserve">Taxes on Sales of Property </v>
      </c>
      <c r="C14" s="455"/>
      <c r="D14" s="455"/>
      <c r="E14" s="455"/>
      <c r="F14" s="455"/>
      <c r="G14" s="188">
        <f>+INDEX(DataEx!$1:$1048576,MATCH('2015'!$A14,DataEx!$D:$D,0),MATCH('2015'!G$6,DataEx!$7:$7,0))</f>
        <v>64332.390000000007</v>
      </c>
      <c r="H14" s="188">
        <f>+INDEX(DataEx!$1:$1048576,MATCH('2015'!$A14,DataEx!$D:$D,0),MATCH('2015'!H$6,DataEx!$7:$7,0))</f>
        <v>156323.32</v>
      </c>
      <c r="I14" s="188">
        <f>+INDEX(DataEx!$1:$1048576,MATCH('2015'!$A14,DataEx!$D:$D,0),MATCH('2015'!I$6,DataEx!$7:$7,0))</f>
        <v>109018.21</v>
      </c>
      <c r="J14" s="188">
        <f>+INDEX(DataEx!$1:$1048576,MATCH('2015'!$A14,DataEx!$D:$D,0),MATCH('2015'!J$6,DataEx!$7:$7,0))</f>
        <v>92127.279999999984</v>
      </c>
      <c r="K14" s="188">
        <f>+INDEX(DataEx!$1:$1048576,MATCH('2015'!$A14,DataEx!$D:$D,0),MATCH('2015'!K$6,DataEx!$7:$7,0))</f>
        <v>84167.930000000008</v>
      </c>
      <c r="L14" s="188">
        <f>+INDEX(DataEx!$1:$1048576,MATCH('2015'!$A14,DataEx!$D:$D,0),MATCH('2015'!L$6,DataEx!$7:$7,0))</f>
        <v>129133.9</v>
      </c>
      <c r="M14" s="188">
        <f>+INDEX(DataEx!$1:$1048576,MATCH('2015'!$A14,DataEx!$D:$D,0),MATCH('2015'!M$6,DataEx!$7:$7,0))</f>
        <v>107539.78</v>
      </c>
      <c r="N14" s="188">
        <f>+INDEX(DataEx!$1:$1048576,MATCH('2015'!$A14,DataEx!$D:$D,0),MATCH('2015'!N$6,DataEx!$7:$7,0))</f>
        <v>98669.24</v>
      </c>
      <c r="O14" s="188">
        <f>+INDEX(DataEx!$1:$1048576,MATCH('2015'!$A14,DataEx!$D:$D,0),MATCH('2015'!O$6,DataEx!$7:$7,0))</f>
        <v>145821.66</v>
      </c>
      <c r="P14" s="188">
        <f>+INDEX(DataEx!$1:$1048576,MATCH('2015'!$A14,DataEx!$D:$D,0),MATCH('2015'!P$6,DataEx!$7:$7,0))</f>
        <v>120068.57</v>
      </c>
      <c r="Q14" s="188">
        <f>+INDEX(DataEx!$1:$1048576,MATCH('2015'!$A14,DataEx!$D:$D,0),MATCH('2015'!Q$6,DataEx!$7:$7,0))</f>
        <v>133190.98000000001</v>
      </c>
      <c r="R14" s="188">
        <f>+INDEX(DataEx!$1:$1048576,MATCH('2015'!$A14,DataEx!$D:$D,0),MATCH('2015'!R$6,DataEx!$7:$7,0))</f>
        <v>246402.12000000005</v>
      </c>
      <c r="S14" s="269">
        <f t="shared" si="3"/>
        <v>1486795.3800000001</v>
      </c>
      <c r="T14" s="270">
        <f t="shared" si="4"/>
        <v>4.0678396169630644E-4</v>
      </c>
    </row>
    <row r="15" spans="1:20">
      <c r="A15" s="175">
        <v>7114</v>
      </c>
      <c r="B15" s="454" t="str">
        <f>+VLOOKUP($A15,Master!$D$27:$G$225,4,FALSE)</f>
        <v>Value Added Tax</v>
      </c>
      <c r="C15" s="455"/>
      <c r="D15" s="455"/>
      <c r="E15" s="455"/>
      <c r="F15" s="455"/>
      <c r="G15" s="188">
        <f>+INDEX(DataEx!$1:$1048576,MATCH('2015'!$A15,DataEx!$D:$D,0),MATCH('2015'!G$6,DataEx!$7:$7,0))</f>
        <v>31202700.220000006</v>
      </c>
      <c r="H15" s="188">
        <f>+INDEX(DataEx!$1:$1048576,MATCH('2015'!$A15,DataEx!$D:$D,0),MATCH('2015'!H$6,DataEx!$7:$7,0))</f>
        <v>32500382.550000008</v>
      </c>
      <c r="I15" s="188">
        <f>+INDEX(DataEx!$1:$1048576,MATCH('2015'!$A15,DataEx!$D:$D,0),MATCH('2015'!I$6,DataEx!$7:$7,0))</f>
        <v>29666863.00999999</v>
      </c>
      <c r="J15" s="188">
        <f>+INDEX(DataEx!$1:$1048576,MATCH('2015'!$A15,DataEx!$D:$D,0),MATCH('2015'!J$6,DataEx!$7:$7,0))</f>
        <v>33285867.309999991</v>
      </c>
      <c r="K15" s="188">
        <f>+INDEX(DataEx!$1:$1048576,MATCH('2015'!$A15,DataEx!$D:$D,0),MATCH('2015'!K$6,DataEx!$7:$7,0))</f>
        <v>38310409.780000009</v>
      </c>
      <c r="L15" s="188">
        <f>+INDEX(DataEx!$1:$1048576,MATCH('2015'!$A15,DataEx!$D:$D,0),MATCH('2015'!L$6,DataEx!$7:$7,0))</f>
        <v>44764837.369999982</v>
      </c>
      <c r="M15" s="188">
        <f>+INDEX(DataEx!$1:$1048576,MATCH('2015'!$A15,DataEx!$D:$D,0),MATCH('2015'!M$6,DataEx!$7:$7,0))</f>
        <v>45939444.719999984</v>
      </c>
      <c r="N15" s="188">
        <f>+INDEX(DataEx!$1:$1048576,MATCH('2015'!$A15,DataEx!$D:$D,0),MATCH('2015'!N$6,DataEx!$7:$7,0))</f>
        <v>45420402.369999982</v>
      </c>
      <c r="O15" s="188">
        <f>+INDEX(DataEx!$1:$1048576,MATCH('2015'!$A15,DataEx!$D:$D,0),MATCH('2015'!O$6,DataEx!$7:$7,0))</f>
        <v>48200089.810000002</v>
      </c>
      <c r="P15" s="188">
        <f>+INDEX(DataEx!$1:$1048576,MATCH('2015'!$A15,DataEx!$D:$D,0),MATCH('2015'!P$6,DataEx!$7:$7,0))</f>
        <v>32697450.309999999</v>
      </c>
      <c r="Q15" s="188">
        <f>+INDEX(DataEx!$1:$1048576,MATCH('2015'!$A15,DataEx!$D:$D,0),MATCH('2015'!Q$6,DataEx!$7:$7,0))</f>
        <v>34204989.410000004</v>
      </c>
      <c r="R15" s="188">
        <f>+INDEX(DataEx!$1:$1048576,MATCH('2015'!$A15,DataEx!$D:$D,0),MATCH('2015'!R$6,DataEx!$7:$7,0))</f>
        <v>40922044.359999999</v>
      </c>
      <c r="S15" s="269">
        <f t="shared" si="3"/>
        <v>457115481.22000003</v>
      </c>
      <c r="T15" s="270">
        <f t="shared" si="4"/>
        <v>0.12506579513543092</v>
      </c>
    </row>
    <row r="16" spans="1:20">
      <c r="A16" s="175">
        <v>7115</v>
      </c>
      <c r="B16" s="454" t="str">
        <f>+VLOOKUP($A16,Master!$D$27:$G$225,4,FALSE)</f>
        <v>Excises</v>
      </c>
      <c r="C16" s="455"/>
      <c r="D16" s="455"/>
      <c r="E16" s="455"/>
      <c r="F16" s="455"/>
      <c r="G16" s="188">
        <f>+INDEX(DataEx!$1:$1048576,MATCH('2015'!$A16,DataEx!$D:$D,0),MATCH('2015'!G$6,DataEx!$7:$7,0))</f>
        <v>11276886.989999995</v>
      </c>
      <c r="H16" s="188">
        <f>+INDEX(DataEx!$1:$1048576,MATCH('2015'!$A16,DataEx!$D:$D,0),MATCH('2015'!H$6,DataEx!$7:$7,0))</f>
        <v>9929984.3499999996</v>
      </c>
      <c r="I16" s="188">
        <f>+INDEX(DataEx!$1:$1048576,MATCH('2015'!$A16,DataEx!$D:$D,0),MATCH('2015'!I$6,DataEx!$7:$7,0))</f>
        <v>10877770.980000008</v>
      </c>
      <c r="J16" s="188">
        <f>+INDEX(DataEx!$1:$1048576,MATCH('2015'!$A16,DataEx!$D:$D,0),MATCH('2015'!J$6,DataEx!$7:$7,0))</f>
        <v>11002378.41</v>
      </c>
      <c r="K16" s="188">
        <f>+INDEX(DataEx!$1:$1048576,MATCH('2015'!$A16,DataEx!$D:$D,0),MATCH('2015'!K$6,DataEx!$7:$7,0))</f>
        <v>12787560.769999996</v>
      </c>
      <c r="L16" s="188">
        <f>+INDEX(DataEx!$1:$1048576,MATCH('2015'!$A16,DataEx!$D:$D,0),MATCH('2015'!L$6,DataEx!$7:$7,0))</f>
        <v>14052956.079999998</v>
      </c>
      <c r="M16" s="188">
        <f>+INDEX(DataEx!$1:$1048576,MATCH('2015'!$A16,DataEx!$D:$D,0),MATCH('2015'!M$6,DataEx!$7:$7,0))</f>
        <v>16782489.130000006</v>
      </c>
      <c r="N16" s="188">
        <f>+INDEX(DataEx!$1:$1048576,MATCH('2015'!$A16,DataEx!$D:$D,0),MATCH('2015'!N$6,DataEx!$7:$7,0))</f>
        <v>19718089.159999993</v>
      </c>
      <c r="O16" s="188">
        <f>+INDEX(DataEx!$1:$1048576,MATCH('2015'!$A16,DataEx!$D:$D,0),MATCH('2015'!O$6,DataEx!$7:$7,0))</f>
        <v>17464956.870000001</v>
      </c>
      <c r="P16" s="188">
        <f>+INDEX(DataEx!$1:$1048576,MATCH('2015'!$A16,DataEx!$D:$D,0),MATCH('2015'!P$6,DataEx!$7:$7,0))</f>
        <v>14295919.869999997</v>
      </c>
      <c r="Q16" s="188">
        <f>+INDEX(DataEx!$1:$1048576,MATCH('2015'!$A16,DataEx!$D:$D,0),MATCH('2015'!Q$6,DataEx!$7:$7,0))</f>
        <v>14228009.040000003</v>
      </c>
      <c r="R16" s="188">
        <f>+INDEX(DataEx!$1:$1048576,MATCH('2015'!$A16,DataEx!$D:$D,0),MATCH('2015'!R$6,DataEx!$7:$7,0))</f>
        <v>17593236.669999991</v>
      </c>
      <c r="S16" s="269">
        <f t="shared" si="3"/>
        <v>170010238.31999999</v>
      </c>
      <c r="T16" s="270">
        <f t="shared" si="4"/>
        <v>4.6514429088919285E-2</v>
      </c>
    </row>
    <row r="17" spans="1:24">
      <c r="A17" s="175">
        <v>7116</v>
      </c>
      <c r="B17" s="454" t="str">
        <f>+VLOOKUP($A17,Master!$D$27:$G$225,4,FALSE)</f>
        <v>Tax on International Trade and Transactions</v>
      </c>
      <c r="C17" s="455"/>
      <c r="D17" s="455"/>
      <c r="E17" s="455"/>
      <c r="F17" s="455"/>
      <c r="G17" s="188">
        <f>+INDEX(DataEx!$1:$1048576,MATCH('2015'!$A17,DataEx!$D:$D,0),MATCH('2015'!G$6,DataEx!$7:$7,0))</f>
        <v>1071213.9200000002</v>
      </c>
      <c r="H17" s="188">
        <f>+INDEX(DataEx!$1:$1048576,MATCH('2015'!$A17,DataEx!$D:$D,0),MATCH('2015'!H$6,DataEx!$7:$7,0))</f>
        <v>1444482.9499999995</v>
      </c>
      <c r="I17" s="188">
        <f>+INDEX(DataEx!$1:$1048576,MATCH('2015'!$A17,DataEx!$D:$D,0),MATCH('2015'!I$6,DataEx!$7:$7,0))</f>
        <v>2074964.34</v>
      </c>
      <c r="J17" s="188">
        <f>+INDEX(DataEx!$1:$1048576,MATCH('2015'!$A17,DataEx!$D:$D,0),MATCH('2015'!J$6,DataEx!$7:$7,0))</f>
        <v>1815828.5299999996</v>
      </c>
      <c r="K17" s="188">
        <f>+INDEX(DataEx!$1:$1048576,MATCH('2015'!$A17,DataEx!$D:$D,0),MATCH('2015'!K$6,DataEx!$7:$7,0))</f>
        <v>1872861.03</v>
      </c>
      <c r="L17" s="188">
        <f>+INDEX(DataEx!$1:$1048576,MATCH('2015'!$A17,DataEx!$D:$D,0),MATCH('2015'!L$6,DataEx!$7:$7,0))</f>
        <v>1899753.9300000002</v>
      </c>
      <c r="M17" s="188">
        <f>+INDEX(DataEx!$1:$1048576,MATCH('2015'!$A17,DataEx!$D:$D,0),MATCH('2015'!M$6,DataEx!$7:$7,0))</f>
        <v>2390343.2099999995</v>
      </c>
      <c r="N17" s="188">
        <f>+INDEX(DataEx!$1:$1048576,MATCH('2015'!$A17,DataEx!$D:$D,0),MATCH('2015'!N$6,DataEx!$7:$7,0))</f>
        <v>2290094.3700000006</v>
      </c>
      <c r="O17" s="188">
        <f>+INDEX(DataEx!$1:$1048576,MATCH('2015'!$A17,DataEx!$D:$D,0),MATCH('2015'!O$6,DataEx!$7:$7,0))</f>
        <v>2132226.08</v>
      </c>
      <c r="P17" s="188">
        <f>+INDEX(DataEx!$1:$1048576,MATCH('2015'!$A17,DataEx!$D:$D,0),MATCH('2015'!P$6,DataEx!$7:$7,0))</f>
        <v>2264852.35</v>
      </c>
      <c r="Q17" s="188">
        <f>+INDEX(DataEx!$1:$1048576,MATCH('2015'!$A17,DataEx!$D:$D,0),MATCH('2015'!Q$6,DataEx!$7:$7,0))</f>
        <v>1654729.28</v>
      </c>
      <c r="R17" s="188">
        <f>+INDEX(DataEx!$1:$1048576,MATCH('2015'!$A17,DataEx!$D:$D,0),MATCH('2015'!R$6,DataEx!$7:$7,0))</f>
        <v>1976131.9299999995</v>
      </c>
      <c r="S17" s="269">
        <f t="shared" si="3"/>
        <v>22887481.920000002</v>
      </c>
      <c r="T17" s="270">
        <f t="shared" si="4"/>
        <v>6.2619649575923397E-3</v>
      </c>
    </row>
    <row r="18" spans="1:24">
      <c r="A18" s="175">
        <v>7118</v>
      </c>
      <c r="B18" s="454" t="str">
        <f>+VLOOKUP($A18,Master!$D$27:$G$225,4,FALSE)</f>
        <v>Other Republic Taxes</v>
      </c>
      <c r="C18" s="455"/>
      <c r="D18" s="455"/>
      <c r="E18" s="455"/>
      <c r="F18" s="455"/>
      <c r="G18" s="188">
        <f>+INDEX(DataEx!$1:$1048576,MATCH('2015'!$A18,DataEx!$D:$D,0),MATCH('2015'!G$6,DataEx!$7:$7,0))</f>
        <v>409619.65</v>
      </c>
      <c r="H18" s="188">
        <f>+INDEX(DataEx!$1:$1048576,MATCH('2015'!$A18,DataEx!$D:$D,0),MATCH('2015'!H$6,DataEx!$7:$7,0))</f>
        <v>402295.89999999991</v>
      </c>
      <c r="I18" s="188">
        <f>+INDEX(DataEx!$1:$1048576,MATCH('2015'!$A18,DataEx!$D:$D,0),MATCH('2015'!I$6,DataEx!$7:$7,0))</f>
        <v>437220.69</v>
      </c>
      <c r="J18" s="188">
        <f>+INDEX(DataEx!$1:$1048576,MATCH('2015'!$A18,DataEx!$D:$D,0),MATCH('2015'!J$6,DataEx!$7:$7,0))</f>
        <v>528926.12</v>
      </c>
      <c r="K18" s="188">
        <f>+INDEX(DataEx!$1:$1048576,MATCH('2015'!$A18,DataEx!$D:$D,0),MATCH('2015'!K$6,DataEx!$7:$7,0))</f>
        <v>542376.13</v>
      </c>
      <c r="L18" s="188">
        <f>+INDEX(DataEx!$1:$1048576,MATCH('2015'!$A18,DataEx!$D:$D,0),MATCH('2015'!L$6,DataEx!$7:$7,0))</f>
        <v>577563.37999999989</v>
      </c>
      <c r="M18" s="188">
        <f>+INDEX(DataEx!$1:$1048576,MATCH('2015'!$A18,DataEx!$D:$D,0),MATCH('2015'!M$6,DataEx!$7:$7,0))</f>
        <v>733553.89000000013</v>
      </c>
      <c r="N18" s="188">
        <f>+INDEX(DataEx!$1:$1048576,MATCH('2015'!$A18,DataEx!$D:$D,0),MATCH('2015'!N$6,DataEx!$7:$7,0))</f>
        <v>721824.67999999982</v>
      </c>
      <c r="O18" s="188">
        <f>+INDEX(DataEx!$1:$1048576,MATCH('2015'!$A18,DataEx!$D:$D,0),MATCH('2015'!O$6,DataEx!$7:$7,0))</f>
        <v>652826.26</v>
      </c>
      <c r="P18" s="188">
        <f>+INDEX(DataEx!$1:$1048576,MATCH('2015'!$A18,DataEx!$D:$D,0),MATCH('2015'!P$6,DataEx!$7:$7,0))</f>
        <v>545196.38</v>
      </c>
      <c r="Q18" s="188">
        <f>+INDEX(DataEx!$1:$1048576,MATCH('2015'!$A18,DataEx!$D:$D,0),MATCH('2015'!Q$6,DataEx!$7:$7,0))</f>
        <v>614231.27</v>
      </c>
      <c r="R18" s="188">
        <f>+INDEX(DataEx!$1:$1048576,MATCH('2015'!$A18,DataEx!$D:$D,0),MATCH('2015'!R$6,DataEx!$7:$7,0))</f>
        <v>953907.83000000019</v>
      </c>
      <c r="S18" s="269">
        <f t="shared" si="3"/>
        <v>7119542.1799999997</v>
      </c>
      <c r="T18" s="270">
        <f t="shared" si="4"/>
        <v>1.9478911573187414E-3</v>
      </c>
    </row>
    <row r="19" spans="1:24">
      <c r="A19" s="175">
        <v>712</v>
      </c>
      <c r="B19" s="458" t="str">
        <f>+VLOOKUP($A19,Master!$D$27:$G$225,4,FALSE)</f>
        <v>Contributions</v>
      </c>
      <c r="C19" s="459"/>
      <c r="D19" s="459"/>
      <c r="E19" s="459"/>
      <c r="F19" s="459"/>
      <c r="G19" s="194">
        <f>+INDEX(DataEx!$1:$1048576,MATCH('2015'!$A19,DataEx!$D:$D,0),MATCH('2015'!G$6,DataEx!$7:$7,0))</f>
        <v>19334368.370000001</v>
      </c>
      <c r="H19" s="194">
        <f>+INDEX(DataEx!$1:$1048576,MATCH('2015'!$A19,DataEx!$D:$D,0),MATCH('2015'!H$6,DataEx!$7:$7,0))</f>
        <v>29761964.470000003</v>
      </c>
      <c r="I19" s="194">
        <f>+INDEX(DataEx!$1:$1048576,MATCH('2015'!$A19,DataEx!$D:$D,0),MATCH('2015'!I$6,DataEx!$7:$7,0))</f>
        <v>34742689.229999982</v>
      </c>
      <c r="J19" s="194">
        <f>+INDEX(DataEx!$1:$1048576,MATCH('2015'!$A19,DataEx!$D:$D,0),MATCH('2015'!J$6,DataEx!$7:$7,0))</f>
        <v>36027646.540000007</v>
      </c>
      <c r="K19" s="194">
        <f>+INDEX(DataEx!$1:$1048576,MATCH('2015'!$A19,DataEx!$D:$D,0),MATCH('2015'!K$6,DataEx!$7:$7,0))</f>
        <v>31171999</v>
      </c>
      <c r="L19" s="194">
        <f>+INDEX(DataEx!$1:$1048576,MATCH('2015'!$A19,DataEx!$D:$D,0),MATCH('2015'!L$6,DataEx!$7:$7,0))</f>
        <v>36861388.580000021</v>
      </c>
      <c r="M19" s="194">
        <f>+INDEX(DataEx!$1:$1048576,MATCH('2015'!$A19,DataEx!$D:$D,0),MATCH('2015'!M$6,DataEx!$7:$7,0))</f>
        <v>41869300.420000009</v>
      </c>
      <c r="N19" s="194">
        <f>+INDEX(DataEx!$1:$1048576,MATCH('2015'!$A19,DataEx!$D:$D,0),MATCH('2015'!N$6,DataEx!$7:$7,0))</f>
        <v>38587920.599999979</v>
      </c>
      <c r="O19" s="194">
        <f>+INDEX(DataEx!$1:$1048576,MATCH('2015'!$A19,DataEx!$D:$D,0),MATCH('2015'!O$6,DataEx!$7:$7,0))</f>
        <v>37149241.379999995</v>
      </c>
      <c r="P19" s="194">
        <f>+INDEX(DataEx!$1:$1048576,MATCH('2015'!$A19,DataEx!$D:$D,0),MATCH('2015'!P$6,DataEx!$7:$7,0))</f>
        <v>40193107.020000026</v>
      </c>
      <c r="Q19" s="194">
        <f>+INDEX(DataEx!$1:$1048576,MATCH('2015'!$A19,DataEx!$D:$D,0),MATCH('2015'!Q$6,DataEx!$7:$7,0))</f>
        <v>27196160.52</v>
      </c>
      <c r="R19" s="271">
        <f>+INDEX(DataEx!$1:$1048576,MATCH('2015'!$A19,DataEx!$D:$D,0),MATCH('2015'!R$6,DataEx!$7:$7,0))</f>
        <v>64393034.539999999</v>
      </c>
      <c r="S19" s="272">
        <f t="shared" si="3"/>
        <v>437288820.67000008</v>
      </c>
      <c r="T19" s="273">
        <f t="shared" si="4"/>
        <v>0.11964126420519838</v>
      </c>
    </row>
    <row r="20" spans="1:24">
      <c r="A20" s="175">
        <v>7121</v>
      </c>
      <c r="B20" s="454" t="str">
        <f>+VLOOKUP($A20,Master!$D$27:$G$225,4,FALSE)</f>
        <v>Contributions for Pension and Disability Insurance</v>
      </c>
      <c r="C20" s="455"/>
      <c r="D20" s="455"/>
      <c r="E20" s="455"/>
      <c r="F20" s="455"/>
      <c r="G20" s="188">
        <f>+INDEX(DataEx!$1:$1048576,MATCH('2015'!$A20,DataEx!$D:$D,0),MATCH('2015'!G$6,DataEx!$7:$7,0))</f>
        <v>11664478.33</v>
      </c>
      <c r="H20" s="188">
        <f>+INDEX(DataEx!$1:$1048576,MATCH('2015'!$A20,DataEx!$D:$D,0),MATCH('2015'!H$6,DataEx!$7:$7,0))</f>
        <v>17929835.500000011</v>
      </c>
      <c r="I20" s="188">
        <f>+INDEX(DataEx!$1:$1048576,MATCH('2015'!$A20,DataEx!$D:$D,0),MATCH('2015'!I$6,DataEx!$7:$7,0))</f>
        <v>20966658.349999998</v>
      </c>
      <c r="J20" s="188">
        <f>+INDEX(DataEx!$1:$1048576,MATCH('2015'!$A20,DataEx!$D:$D,0),MATCH('2015'!J$6,DataEx!$7:$7,0))</f>
        <v>21707838.580000013</v>
      </c>
      <c r="K20" s="188">
        <f>+INDEX(DataEx!$1:$1048576,MATCH('2015'!$A20,DataEx!$D:$D,0),MATCH('2015'!K$6,DataEx!$7:$7,0))</f>
        <v>18812433.620000005</v>
      </c>
      <c r="L20" s="188">
        <f>+INDEX(DataEx!$1:$1048576,MATCH('2015'!$A20,DataEx!$D:$D,0),MATCH('2015'!L$6,DataEx!$7:$7,0))</f>
        <v>22230880.830000017</v>
      </c>
      <c r="M20" s="188">
        <f>+INDEX(DataEx!$1:$1048576,MATCH('2015'!$A20,DataEx!$D:$D,0),MATCH('2015'!M$6,DataEx!$7:$7,0))</f>
        <v>25263471.430000011</v>
      </c>
      <c r="N20" s="188">
        <f>+INDEX(DataEx!$1:$1048576,MATCH('2015'!$A20,DataEx!$D:$D,0),MATCH('2015'!N$6,DataEx!$7:$7,0))</f>
        <v>23215461.899999999</v>
      </c>
      <c r="O20" s="188">
        <f>+INDEX(DataEx!$1:$1048576,MATCH('2015'!$A20,DataEx!$D:$D,0),MATCH('2015'!O$6,DataEx!$7:$7,0))</f>
        <v>22364190.540000003</v>
      </c>
      <c r="P20" s="188">
        <f>+INDEX(DataEx!$1:$1048576,MATCH('2015'!$A20,DataEx!$D:$D,0),MATCH('2015'!P$6,DataEx!$7:$7,0))</f>
        <v>23824814.610000018</v>
      </c>
      <c r="Q20" s="188">
        <f>+INDEX(DataEx!$1:$1048576,MATCH('2015'!$A20,DataEx!$D:$D,0),MATCH('2015'!Q$6,DataEx!$7:$7,0))</f>
        <v>16253765.800000006</v>
      </c>
      <c r="R20" s="188">
        <f>+INDEX(DataEx!$1:$1048576,MATCH('2015'!$A20,DataEx!$D:$D,0),MATCH('2015'!R$6,DataEx!$7:$7,0))</f>
        <v>39865409.649999991</v>
      </c>
      <c r="S20" s="269">
        <f t="shared" si="3"/>
        <v>264099239.14000005</v>
      </c>
      <c r="T20" s="270">
        <f t="shared" si="4"/>
        <v>7.2256973772913832E-2</v>
      </c>
    </row>
    <row r="21" spans="1:24">
      <c r="A21" s="175">
        <v>7122</v>
      </c>
      <c r="B21" s="454" t="str">
        <f>+VLOOKUP($A21,Master!$D$27:$G$225,4,FALSE)</f>
        <v>Contributions for Health Insurance</v>
      </c>
      <c r="C21" s="455"/>
      <c r="D21" s="455"/>
      <c r="E21" s="455"/>
      <c r="F21" s="455"/>
      <c r="G21" s="188">
        <f>+INDEX(DataEx!$1:$1048576,MATCH('2015'!$A21,DataEx!$D:$D,0),MATCH('2015'!G$6,DataEx!$7:$7,0))</f>
        <v>6634782.3899999987</v>
      </c>
      <c r="H21" s="188">
        <f>+INDEX(DataEx!$1:$1048576,MATCH('2015'!$A21,DataEx!$D:$D,0),MATCH('2015'!H$6,DataEx!$7:$7,0))</f>
        <v>10232820.059999993</v>
      </c>
      <c r="I21" s="188">
        <f>+INDEX(DataEx!$1:$1048576,MATCH('2015'!$A21,DataEx!$D:$D,0),MATCH('2015'!I$6,DataEx!$7:$7,0))</f>
        <v>11914746.479999989</v>
      </c>
      <c r="J21" s="188">
        <f>+INDEX(DataEx!$1:$1048576,MATCH('2015'!$A21,DataEx!$D:$D,0),MATCH('2015'!J$6,DataEx!$7:$7,0))</f>
        <v>12374414.689999998</v>
      </c>
      <c r="K21" s="188">
        <f>+INDEX(DataEx!$1:$1048576,MATCH('2015'!$A21,DataEx!$D:$D,0),MATCH('2015'!K$6,DataEx!$7:$7,0))</f>
        <v>10681950.839999996</v>
      </c>
      <c r="L21" s="188">
        <f>+INDEX(DataEx!$1:$1048576,MATCH('2015'!$A21,DataEx!$D:$D,0),MATCH('2015'!L$6,DataEx!$7:$7,0))</f>
        <v>12634484.650000002</v>
      </c>
      <c r="M21" s="188">
        <f>+INDEX(DataEx!$1:$1048576,MATCH('2015'!$A21,DataEx!$D:$D,0),MATCH('2015'!M$6,DataEx!$7:$7,0))</f>
        <v>14433362.059999995</v>
      </c>
      <c r="N21" s="188">
        <f>+INDEX(DataEx!$1:$1048576,MATCH('2015'!$A21,DataEx!$D:$D,0),MATCH('2015'!N$6,DataEx!$7:$7,0))</f>
        <v>13329494.45999999</v>
      </c>
      <c r="O21" s="188">
        <f>+INDEX(DataEx!$1:$1048576,MATCH('2015'!$A21,DataEx!$D:$D,0),MATCH('2015'!O$6,DataEx!$7:$7,0))</f>
        <v>12780379.539999986</v>
      </c>
      <c r="P21" s="188">
        <f>+INDEX(DataEx!$1:$1048576,MATCH('2015'!$A21,DataEx!$D:$D,0),MATCH('2015'!P$6,DataEx!$7:$7,0))</f>
        <v>14186939.740000004</v>
      </c>
      <c r="Q21" s="188">
        <f>+INDEX(DataEx!$1:$1048576,MATCH('2015'!$A21,DataEx!$D:$D,0),MATCH('2015'!Q$6,DataEx!$7:$7,0))</f>
        <v>9643918.1799999941</v>
      </c>
      <c r="R21" s="188">
        <f>+INDEX(DataEx!$1:$1048576,MATCH('2015'!$A21,DataEx!$D:$D,0),MATCH('2015'!R$6,DataEx!$7:$7,0))</f>
        <v>21462495.260000002</v>
      </c>
      <c r="S21" s="269">
        <f t="shared" si="3"/>
        <v>150309788.34999993</v>
      </c>
      <c r="T21" s="270">
        <f t="shared" si="4"/>
        <v>4.1124429097127206E-2</v>
      </c>
    </row>
    <row r="22" spans="1:24">
      <c r="A22" s="175">
        <v>7123</v>
      </c>
      <c r="B22" s="454" t="str">
        <f>+VLOOKUP($A22,Master!$D$27:$G$225,4,FALSE)</f>
        <v>Contributions for  Unemployment Insurance</v>
      </c>
      <c r="C22" s="455"/>
      <c r="D22" s="455"/>
      <c r="E22" s="455"/>
      <c r="F22" s="455"/>
      <c r="G22" s="188">
        <f>+INDEX(DataEx!$1:$1048576,MATCH('2015'!$A22,DataEx!$D:$D,0),MATCH('2015'!G$6,DataEx!$7:$7,0))</f>
        <v>533032.30000000005</v>
      </c>
      <c r="H22" s="188">
        <f>+INDEX(DataEx!$1:$1048576,MATCH('2015'!$A22,DataEx!$D:$D,0),MATCH('2015'!H$6,DataEx!$7:$7,0))</f>
        <v>825014.52999999956</v>
      </c>
      <c r="I22" s="188">
        <f>+INDEX(DataEx!$1:$1048576,MATCH('2015'!$A22,DataEx!$D:$D,0),MATCH('2015'!I$6,DataEx!$7:$7,0))</f>
        <v>963008.57000000007</v>
      </c>
      <c r="J22" s="188">
        <f>+INDEX(DataEx!$1:$1048576,MATCH('2015'!$A22,DataEx!$D:$D,0),MATCH('2015'!J$6,DataEx!$7:$7,0))</f>
        <v>1000044.4400000005</v>
      </c>
      <c r="K22" s="188">
        <f>+INDEX(DataEx!$1:$1048576,MATCH('2015'!$A22,DataEx!$D:$D,0),MATCH('2015'!K$6,DataEx!$7:$7,0))</f>
        <v>865659.34000000008</v>
      </c>
      <c r="L22" s="188">
        <f>+INDEX(DataEx!$1:$1048576,MATCH('2015'!$A22,DataEx!$D:$D,0),MATCH('2015'!L$6,DataEx!$7:$7,0))</f>
        <v>1020289.0099999999</v>
      </c>
      <c r="M22" s="188">
        <f>+INDEX(DataEx!$1:$1048576,MATCH('2015'!$A22,DataEx!$D:$D,0),MATCH('2015'!M$6,DataEx!$7:$7,0))</f>
        <v>1165990.0600000005</v>
      </c>
      <c r="N22" s="188">
        <f>+INDEX(DataEx!$1:$1048576,MATCH('2015'!$A22,DataEx!$D:$D,0),MATCH('2015'!N$6,DataEx!$7:$7,0))</f>
        <v>1073369.5099999995</v>
      </c>
      <c r="O22" s="188">
        <f>+INDEX(DataEx!$1:$1048576,MATCH('2015'!$A22,DataEx!$D:$D,0),MATCH('2015'!O$6,DataEx!$7:$7,0))</f>
        <v>1037271.42</v>
      </c>
      <c r="P22" s="188">
        <f>+INDEX(DataEx!$1:$1048576,MATCH('2015'!$A22,DataEx!$D:$D,0),MATCH('2015'!P$6,DataEx!$7:$7,0))</f>
        <v>1099016.6800000006</v>
      </c>
      <c r="Q22" s="188">
        <f>+INDEX(DataEx!$1:$1048576,MATCH('2015'!$A22,DataEx!$D:$D,0),MATCH('2015'!Q$6,DataEx!$7:$7,0))</f>
        <v>732084.04999999981</v>
      </c>
      <c r="R22" s="188">
        <f>+INDEX(DataEx!$1:$1048576,MATCH('2015'!$A22,DataEx!$D:$D,0),MATCH('2015'!R$6,DataEx!$7:$7,0))</f>
        <v>1799716.6100000008</v>
      </c>
      <c r="S22" s="269">
        <f t="shared" si="3"/>
        <v>12114496.520000001</v>
      </c>
      <c r="T22" s="270">
        <f t="shared" si="4"/>
        <v>3.3144997318741453E-3</v>
      </c>
    </row>
    <row r="23" spans="1:24">
      <c r="A23" s="175">
        <v>7124</v>
      </c>
      <c r="B23" s="454" t="str">
        <f>+VLOOKUP($A23,Master!$D$27:$G$225,4,FALSE)</f>
        <v>Other contributions</v>
      </c>
      <c r="C23" s="455"/>
      <c r="D23" s="455"/>
      <c r="E23" s="455"/>
      <c r="F23" s="455"/>
      <c r="G23" s="188">
        <f>+INDEX(DataEx!$1:$1048576,MATCH('2015'!$A23,DataEx!$D:$D,0),MATCH('2015'!G$6,DataEx!$7:$7,0))</f>
        <v>502075.35</v>
      </c>
      <c r="H23" s="188">
        <f>+INDEX(DataEx!$1:$1048576,MATCH('2015'!$A23,DataEx!$D:$D,0),MATCH('2015'!H$6,DataEx!$7:$7,0))</f>
        <v>774294.38000000035</v>
      </c>
      <c r="I23" s="188">
        <f>+INDEX(DataEx!$1:$1048576,MATCH('2015'!$A23,DataEx!$D:$D,0),MATCH('2015'!I$6,DataEx!$7:$7,0))</f>
        <v>898275.83000000007</v>
      </c>
      <c r="J23" s="188">
        <f>+INDEX(DataEx!$1:$1048576,MATCH('2015'!$A23,DataEx!$D:$D,0),MATCH('2015'!J$6,DataEx!$7:$7,0))</f>
        <v>945348.83000000019</v>
      </c>
      <c r="K23" s="188">
        <f>+INDEX(DataEx!$1:$1048576,MATCH('2015'!$A23,DataEx!$D:$D,0),MATCH('2015'!K$6,DataEx!$7:$7,0))</f>
        <v>811955.19999999972</v>
      </c>
      <c r="L23" s="188">
        <f>+INDEX(DataEx!$1:$1048576,MATCH('2015'!$A23,DataEx!$D:$D,0),MATCH('2015'!L$6,DataEx!$7:$7,0))</f>
        <v>975734.09</v>
      </c>
      <c r="M23" s="188">
        <f>+INDEX(DataEx!$1:$1048576,MATCH('2015'!$A23,DataEx!$D:$D,0),MATCH('2015'!M$6,DataEx!$7:$7,0))</f>
        <v>1006476.8699999998</v>
      </c>
      <c r="N23" s="188">
        <f>+INDEX(DataEx!$1:$1048576,MATCH('2015'!$A23,DataEx!$D:$D,0),MATCH('2015'!N$6,DataEx!$7:$7,0))</f>
        <v>969594.72999999986</v>
      </c>
      <c r="O23" s="188">
        <f>+INDEX(DataEx!$1:$1048576,MATCH('2015'!$A23,DataEx!$D:$D,0),MATCH('2015'!O$6,DataEx!$7:$7,0))</f>
        <v>967399.87999999954</v>
      </c>
      <c r="P23" s="188">
        <f>+INDEX(DataEx!$1:$1048576,MATCH('2015'!$A23,DataEx!$D:$D,0),MATCH('2015'!P$6,DataEx!$7:$7,0))</f>
        <v>1082335.99</v>
      </c>
      <c r="Q23" s="188">
        <f>+INDEX(DataEx!$1:$1048576,MATCH('2015'!$A23,DataEx!$D:$D,0),MATCH('2015'!Q$6,DataEx!$7:$7,0))</f>
        <v>566392.49</v>
      </c>
      <c r="R23" s="188">
        <f>+INDEX(DataEx!$1:$1048576,MATCH('2015'!$A23,DataEx!$D:$D,0),MATCH('2015'!R$6,DataEx!$7:$7,0))</f>
        <v>1265413.0200000003</v>
      </c>
      <c r="S23" s="269">
        <f t="shared" si="3"/>
        <v>10765296.66</v>
      </c>
      <c r="T23" s="270">
        <f t="shared" si="4"/>
        <v>2.9453616032831739E-3</v>
      </c>
    </row>
    <row r="24" spans="1:24">
      <c r="A24" s="175">
        <v>713</v>
      </c>
      <c r="B24" s="456" t="str">
        <f>+VLOOKUP($A24,Master!$D$27:$G$225,4,FALSE)</f>
        <v>Duties</v>
      </c>
      <c r="C24" s="457"/>
      <c r="D24" s="457"/>
      <c r="E24" s="457"/>
      <c r="F24" s="457"/>
      <c r="G24" s="200">
        <f>+INDEX(DataEx!$1:$1048576,MATCH('2015'!$A24,DataEx!$D:$D,0),MATCH('2015'!G$6,DataEx!$7:$7,0))</f>
        <v>706842.14</v>
      </c>
      <c r="H24" s="200">
        <f>+INDEX(DataEx!$1:$1048576,MATCH('2015'!$A24,DataEx!$D:$D,0),MATCH('2015'!H$6,DataEx!$7:$7,0))</f>
        <v>891170.60999999964</v>
      </c>
      <c r="I24" s="200">
        <f>+INDEX(DataEx!$1:$1048576,MATCH('2015'!$A24,DataEx!$D:$D,0),MATCH('2015'!I$6,DataEx!$7:$7,0))</f>
        <v>1005157.1000000003</v>
      </c>
      <c r="J24" s="200">
        <f>+INDEX(DataEx!$1:$1048576,MATCH('2015'!$A24,DataEx!$D:$D,0),MATCH('2015'!J$6,DataEx!$7:$7,0))</f>
        <v>971110.91999999993</v>
      </c>
      <c r="K24" s="200">
        <f>+INDEX(DataEx!$1:$1048576,MATCH('2015'!$A24,DataEx!$D:$D,0),MATCH('2015'!K$6,DataEx!$7:$7,0))</f>
        <v>893907.30999999994</v>
      </c>
      <c r="L24" s="200">
        <f>+INDEX(DataEx!$1:$1048576,MATCH('2015'!$A24,DataEx!$D:$D,0),MATCH('2015'!L$6,DataEx!$7:$7,0))</f>
        <v>1347126.1600000001</v>
      </c>
      <c r="M24" s="200">
        <f>+INDEX(DataEx!$1:$1048576,MATCH('2015'!$A24,DataEx!$D:$D,0),MATCH('2015'!M$6,DataEx!$7:$7,0))</f>
        <v>1276781.7799999998</v>
      </c>
      <c r="N24" s="200">
        <f>+INDEX(DataEx!$1:$1048576,MATCH('2015'!$A24,DataEx!$D:$D,0),MATCH('2015'!N$6,DataEx!$7:$7,0))</f>
        <v>1455129.9900000002</v>
      </c>
      <c r="O24" s="200">
        <f>+INDEX(DataEx!$1:$1048576,MATCH('2015'!$A24,DataEx!$D:$D,0),MATCH('2015'!O$6,DataEx!$7:$7,0))</f>
        <v>1280973.7399999998</v>
      </c>
      <c r="P24" s="200">
        <f>+INDEX(DataEx!$1:$1048576,MATCH('2015'!$A24,DataEx!$D:$D,0),MATCH('2015'!P$6,DataEx!$7:$7,0))</f>
        <v>1121434.51</v>
      </c>
      <c r="Q24" s="200">
        <f>+INDEX(DataEx!$1:$1048576,MATCH('2015'!$A24,DataEx!$D:$D,0),MATCH('2015'!Q$6,DataEx!$7:$7,0))</f>
        <v>1007456.2700000003</v>
      </c>
      <c r="R24" s="274">
        <f>+INDEX(DataEx!$1:$1048576,MATCH('2015'!$A24,DataEx!$D:$D,0),MATCH('2015'!R$6,DataEx!$7:$7,0))</f>
        <v>1197323.1599999997</v>
      </c>
      <c r="S24" s="272">
        <f t="shared" si="3"/>
        <v>13154413.689999999</v>
      </c>
      <c r="T24" s="273">
        <f t="shared" si="4"/>
        <v>3.5990187934336524E-3</v>
      </c>
    </row>
    <row r="25" spans="1:24">
      <c r="A25" s="175">
        <v>714</v>
      </c>
      <c r="B25" s="456" t="str">
        <f>+VLOOKUP($A25,Master!$D$27:$G$225,4,FALSE)</f>
        <v>Fees</v>
      </c>
      <c r="C25" s="457"/>
      <c r="D25" s="457"/>
      <c r="E25" s="457"/>
      <c r="F25" s="457"/>
      <c r="G25" s="200">
        <f>+INDEX(DataEx!$1:$1048576,MATCH('2015'!$A25,DataEx!$D:$D,0),MATCH('2015'!G$6,DataEx!$7:$7,0))</f>
        <v>704766.22</v>
      </c>
      <c r="H25" s="200">
        <f>+INDEX(DataEx!$1:$1048576,MATCH('2015'!$A25,DataEx!$D:$D,0),MATCH('2015'!H$6,DataEx!$7:$7,0))</f>
        <v>1085966.3999999999</v>
      </c>
      <c r="I25" s="200">
        <f>+INDEX(DataEx!$1:$1048576,MATCH('2015'!$A25,DataEx!$D:$D,0),MATCH('2015'!I$6,DataEx!$7:$7,0))</f>
        <v>1540359.5299999998</v>
      </c>
      <c r="J25" s="200">
        <f>+INDEX(DataEx!$1:$1048576,MATCH('2015'!$A25,DataEx!$D:$D,0),MATCH('2015'!J$6,DataEx!$7:$7,0))</f>
        <v>925997.17999999993</v>
      </c>
      <c r="K25" s="200">
        <f>+INDEX(DataEx!$1:$1048576,MATCH('2015'!$A25,DataEx!$D:$D,0),MATCH('2015'!K$6,DataEx!$7:$7,0))</f>
        <v>2000871.4600000004</v>
      </c>
      <c r="L25" s="200">
        <f>+INDEX(DataEx!$1:$1048576,MATCH('2015'!$A25,DataEx!$D:$D,0),MATCH('2015'!L$6,DataEx!$7:$7,0))</f>
        <v>3067345.3699999996</v>
      </c>
      <c r="M25" s="200">
        <f>+INDEX(DataEx!$1:$1048576,MATCH('2015'!$A25,DataEx!$D:$D,0),MATCH('2015'!M$6,DataEx!$7:$7,0))</f>
        <v>3701757.8800000008</v>
      </c>
      <c r="N25" s="200">
        <f>+INDEX(DataEx!$1:$1048576,MATCH('2015'!$A25,DataEx!$D:$D,0),MATCH('2015'!N$6,DataEx!$7:$7,0))</f>
        <v>3472067.0699999994</v>
      </c>
      <c r="O25" s="200">
        <f>+INDEX(DataEx!$1:$1048576,MATCH('2015'!$A25,DataEx!$D:$D,0),MATCH('2015'!O$6,DataEx!$7:$7,0))</f>
        <v>4203901.9700000007</v>
      </c>
      <c r="P25" s="200">
        <f>+INDEX(DataEx!$1:$1048576,MATCH('2015'!$A25,DataEx!$D:$D,0),MATCH('2015'!P$6,DataEx!$7:$7,0))</f>
        <v>3485443.89</v>
      </c>
      <c r="Q25" s="200">
        <f>+INDEX(DataEx!$1:$1048576,MATCH('2015'!$A25,DataEx!$D:$D,0),MATCH('2015'!Q$6,DataEx!$7:$7,0))</f>
        <v>2847513.03</v>
      </c>
      <c r="R25" s="274">
        <f>+INDEX(DataEx!$1:$1048576,MATCH('2015'!$A25,DataEx!$D:$D,0),MATCH('2015'!R$6,DataEx!$7:$7,0))</f>
        <v>2594011.2999999998</v>
      </c>
      <c r="S25" s="272">
        <f t="shared" si="3"/>
        <v>29630001.300000001</v>
      </c>
      <c r="T25" s="273">
        <f t="shared" si="4"/>
        <v>8.1067035020519831E-3</v>
      </c>
    </row>
    <row r="26" spans="1:24">
      <c r="A26" s="175">
        <v>715</v>
      </c>
      <c r="B26" s="456" t="str">
        <f>+VLOOKUP($A26,Master!$D$27:$G$225,4,FALSE)</f>
        <v>Other revenues</v>
      </c>
      <c r="C26" s="457"/>
      <c r="D26" s="457"/>
      <c r="E26" s="457"/>
      <c r="F26" s="457"/>
      <c r="G26" s="200">
        <f>+INDEX(DataEx!$1:$1048576,MATCH('2015'!$A26,DataEx!$D:$D,0),MATCH('2015'!G$6,DataEx!$7:$7,0))</f>
        <v>1078993.6399999997</v>
      </c>
      <c r="H26" s="200">
        <f>+INDEX(DataEx!$1:$1048576,MATCH('2015'!$A26,DataEx!$D:$D,0),MATCH('2015'!H$6,DataEx!$7:$7,0))</f>
        <v>1358043.4399999995</v>
      </c>
      <c r="I26" s="200">
        <f>+INDEX(DataEx!$1:$1048576,MATCH('2015'!$A26,DataEx!$D:$D,0),MATCH('2015'!I$6,DataEx!$7:$7,0))</f>
        <v>1983595.5099999991</v>
      </c>
      <c r="J26" s="200">
        <f>+INDEX(DataEx!$1:$1048576,MATCH('2015'!$A26,DataEx!$D:$D,0),MATCH('2015'!J$6,DataEx!$7:$7,0))</f>
        <v>3053596.8600000003</v>
      </c>
      <c r="K26" s="200">
        <f>+INDEX(DataEx!$1:$1048576,MATCH('2015'!$A26,DataEx!$D:$D,0),MATCH('2015'!K$6,DataEx!$7:$7,0))</f>
        <v>2679781.1700000013</v>
      </c>
      <c r="L26" s="200">
        <f>+INDEX(DataEx!$1:$1048576,MATCH('2015'!$A26,DataEx!$D:$D,0),MATCH('2015'!L$6,DataEx!$7:$7,0))</f>
        <v>2216392.2099999981</v>
      </c>
      <c r="M26" s="200">
        <f>+INDEX(DataEx!$1:$1048576,MATCH('2015'!$A26,DataEx!$D:$D,0),MATCH('2015'!M$6,DataEx!$7:$7,0))</f>
        <v>2313689.6500000008</v>
      </c>
      <c r="N26" s="200">
        <f>+INDEX(DataEx!$1:$1048576,MATCH('2015'!$A26,DataEx!$D:$D,0),MATCH('2015'!N$6,DataEx!$7:$7,0))</f>
        <v>2702633.3299999977</v>
      </c>
      <c r="O26" s="200">
        <f>+INDEX(DataEx!$1:$1048576,MATCH('2015'!$A26,DataEx!$D:$D,0),MATCH('2015'!O$6,DataEx!$7:$7,0))</f>
        <v>1765568.7499999993</v>
      </c>
      <c r="P26" s="200">
        <f>+INDEX(DataEx!$1:$1048576,MATCH('2015'!$A26,DataEx!$D:$D,0),MATCH('2015'!P$6,DataEx!$7:$7,0))</f>
        <v>1563645.2699999993</v>
      </c>
      <c r="Q26" s="200">
        <f>+INDEX(DataEx!$1:$1048576,MATCH('2015'!$A26,DataEx!$D:$D,0),MATCH('2015'!Q$6,DataEx!$7:$7,0))</f>
        <v>2196631.1099999985</v>
      </c>
      <c r="R26" s="274">
        <f>+INDEX(DataEx!$1:$1048576,MATCH('2015'!$A26,DataEx!$D:$D,0),MATCH('2015'!R$6,DataEx!$7:$7,0))</f>
        <v>3657192.3399999989</v>
      </c>
      <c r="S26" s="272">
        <f t="shared" si="3"/>
        <v>26569763.279999994</v>
      </c>
      <c r="T26" s="273">
        <f t="shared" si="4"/>
        <v>7.2694290779753744E-3</v>
      </c>
    </row>
    <row r="27" spans="1:24">
      <c r="A27" s="175">
        <v>73</v>
      </c>
      <c r="B27" s="456" t="str">
        <f>+VLOOKUP($A27,Master!$D$27:$G$225,4,FALSE)</f>
        <v>Receipts from Repayment of Loans and Funds Carried over from Previous Year</v>
      </c>
      <c r="C27" s="457"/>
      <c r="D27" s="457"/>
      <c r="E27" s="457"/>
      <c r="F27" s="457"/>
      <c r="G27" s="200">
        <f>+INDEX(DataEx!$1:$1048576,MATCH('2015'!$A27,DataEx!$D:$D,0),MATCH('2015'!G$6,DataEx!$7:$7,0))</f>
        <v>444135.32</v>
      </c>
      <c r="H27" s="200">
        <f>+INDEX(DataEx!$1:$1048576,MATCH('2015'!$A27,DataEx!$D:$D,0),MATCH('2015'!H$6,DataEx!$7:$7,0))</f>
        <v>1847442.89</v>
      </c>
      <c r="I27" s="200">
        <f>+INDEX(DataEx!$1:$1048576,MATCH('2015'!$A27,DataEx!$D:$D,0),MATCH('2015'!I$6,DataEx!$7:$7,0))</f>
        <v>506716.21999999991</v>
      </c>
      <c r="J27" s="200">
        <f>+INDEX(DataEx!$1:$1048576,MATCH('2015'!$A27,DataEx!$D:$D,0),MATCH('2015'!J$6,DataEx!$7:$7,0))</f>
        <v>364215.68999999994</v>
      </c>
      <c r="K27" s="200">
        <f>+INDEX(DataEx!$1:$1048576,MATCH('2015'!$A27,DataEx!$D:$D,0),MATCH('2015'!K$6,DataEx!$7:$7,0))</f>
        <v>411816.75</v>
      </c>
      <c r="L27" s="200">
        <f>+INDEX(DataEx!$1:$1048576,MATCH('2015'!$A27,DataEx!$D:$D,0),MATCH('2015'!L$6,DataEx!$7:$7,0))</f>
        <v>1029407.6</v>
      </c>
      <c r="M27" s="200">
        <f>+INDEX(DataEx!$1:$1048576,MATCH('2015'!$A27,DataEx!$D:$D,0),MATCH('2015'!M$6,DataEx!$7:$7,0))</f>
        <v>90543.209999999992</v>
      </c>
      <c r="N27" s="200">
        <f>+INDEX(DataEx!$1:$1048576,MATCH('2015'!$A27,DataEx!$D:$D,0),MATCH('2015'!N$6,DataEx!$7:$7,0))</f>
        <v>79534.3</v>
      </c>
      <c r="O27" s="200">
        <f>+INDEX(DataEx!$1:$1048576,MATCH('2015'!$A27,DataEx!$D:$D,0),MATCH('2015'!O$6,DataEx!$7:$7,0))</f>
        <v>141338.74</v>
      </c>
      <c r="P27" s="200">
        <f>+INDEX(DataEx!$1:$1048576,MATCH('2015'!$A27,DataEx!$D:$D,0),MATCH('2015'!P$6,DataEx!$7:$7,0))</f>
        <v>599188.87</v>
      </c>
      <c r="Q27" s="200">
        <f>+INDEX(DataEx!$1:$1048576,MATCH('2015'!$A27,DataEx!$D:$D,0),MATCH('2015'!Q$6,DataEx!$7:$7,0))</f>
        <v>330568.99</v>
      </c>
      <c r="R27" s="274">
        <f>+INDEX(DataEx!$1:$1048576,MATCH('2015'!$A27,DataEx!$D:$D,0),MATCH('2015'!R$6,DataEx!$7:$7,0))</f>
        <v>2084879.29</v>
      </c>
      <c r="S27" s="272">
        <f t="shared" si="3"/>
        <v>7929787.8700000001</v>
      </c>
      <c r="T27" s="273">
        <f t="shared" si="4"/>
        <v>2.1695726046511627E-3</v>
      </c>
    </row>
    <row r="28" spans="1:24" ht="13.5" thickBot="1">
      <c r="A28" s="175">
        <v>74</v>
      </c>
      <c r="B28" s="460" t="str">
        <f>+VLOOKUP($A28,Master!$D$27:$G$225,4,FALSE)</f>
        <v>Grants and Transfers</v>
      </c>
      <c r="C28" s="461"/>
      <c r="D28" s="461"/>
      <c r="E28" s="461"/>
      <c r="F28" s="461"/>
      <c r="G28" s="200">
        <f>+INDEX(DataEx!$1:$1048576,MATCH('2015'!$A28,DataEx!$D:$D,0),MATCH('2015'!G$6,DataEx!$7:$7,0))</f>
        <v>261888.06</v>
      </c>
      <c r="H28" s="200">
        <f>+INDEX(DataEx!$1:$1048576,MATCH('2015'!$A28,DataEx!$D:$D,0),MATCH('2015'!H$6,DataEx!$7:$7,0))</f>
        <v>275848.11000000004</v>
      </c>
      <c r="I28" s="200">
        <f>+INDEX(DataEx!$1:$1048576,MATCH('2015'!$A28,DataEx!$D:$D,0),MATCH('2015'!I$6,DataEx!$7:$7,0))</f>
        <v>287203.82000000007</v>
      </c>
      <c r="J28" s="200">
        <f>+INDEX(DataEx!$1:$1048576,MATCH('2015'!$A28,DataEx!$D:$D,0),MATCH('2015'!J$6,DataEx!$7:$7,0))</f>
        <v>571154.25999999989</v>
      </c>
      <c r="K28" s="200">
        <f>+INDEX(DataEx!$1:$1048576,MATCH('2015'!$A28,DataEx!$D:$D,0),MATCH('2015'!K$6,DataEx!$7:$7,0))</f>
        <v>142862.19000000003</v>
      </c>
      <c r="L28" s="200">
        <f>+INDEX(DataEx!$1:$1048576,MATCH('2015'!$A28,DataEx!$D:$D,0),MATCH('2015'!L$6,DataEx!$7:$7,0))</f>
        <v>349110.17999999993</v>
      </c>
      <c r="M28" s="200">
        <f>+INDEX(DataEx!$1:$1048576,MATCH('2015'!$A28,DataEx!$D:$D,0),MATCH('2015'!M$6,DataEx!$7:$7,0))</f>
        <v>735788.29</v>
      </c>
      <c r="N28" s="200">
        <f>+INDEX(DataEx!$1:$1048576,MATCH('2015'!$A28,DataEx!$D:$D,0),MATCH('2015'!N$6,DataEx!$7:$7,0))</f>
        <v>159688.91999999998</v>
      </c>
      <c r="O28" s="200">
        <f>+INDEX(DataEx!$1:$1048576,MATCH('2015'!$A28,DataEx!$D:$D,0),MATCH('2015'!O$6,DataEx!$7:$7,0))</f>
        <v>386068.30999999988</v>
      </c>
      <c r="P28" s="200">
        <f>+INDEX(DataEx!$1:$1048576,MATCH('2015'!$A28,DataEx!$D:$D,0),MATCH('2015'!P$6,DataEx!$7:$7,0))</f>
        <v>623176.68999999994</v>
      </c>
      <c r="Q28" s="200">
        <f>+INDEX(DataEx!$1:$1048576,MATCH('2015'!$A28,DataEx!$D:$D,0),MATCH('2015'!Q$6,DataEx!$7:$7,0))</f>
        <v>442043.53999999992</v>
      </c>
      <c r="R28" s="274">
        <f>+INDEX(DataEx!$1:$1048576,MATCH('2015'!$A28,DataEx!$D:$D,0),MATCH('2015'!R$6,DataEx!$7:$7,0))</f>
        <v>2363231.5299999993</v>
      </c>
      <c r="S28" s="275">
        <f t="shared" si="3"/>
        <v>6598063.8999999994</v>
      </c>
      <c r="T28" s="276">
        <f t="shared" si="4"/>
        <v>1.8052158413132693E-3</v>
      </c>
    </row>
    <row r="29" spans="1:24" ht="13.5" thickBot="1">
      <c r="A29" s="175">
        <v>4</v>
      </c>
      <c r="B29" s="462" t="str">
        <f>+VLOOKUP($A29,Master!$D$27:$G$225,4,FALSE)</f>
        <v>Total Expenditures</v>
      </c>
      <c r="C29" s="463"/>
      <c r="D29" s="463"/>
      <c r="E29" s="463"/>
      <c r="F29" s="463"/>
      <c r="G29" s="176">
        <f>+G31+G42+G48+SUM(G49:G53)</f>
        <v>93440342.940000027</v>
      </c>
      <c r="H29" s="176">
        <f t="shared" ref="H29:R29" si="5">+H31+H42+H48+SUM(H49:H53)</f>
        <v>107988816.39000005</v>
      </c>
      <c r="I29" s="176">
        <f t="shared" si="5"/>
        <v>115296935.35000001</v>
      </c>
      <c r="J29" s="176">
        <f t="shared" si="5"/>
        <v>211067324.79000002</v>
      </c>
      <c r="K29" s="176">
        <f t="shared" si="5"/>
        <v>113217277.00999999</v>
      </c>
      <c r="L29" s="176">
        <f t="shared" si="5"/>
        <v>207657623.56999999</v>
      </c>
      <c r="M29" s="176">
        <f t="shared" si="5"/>
        <v>129314622.17000002</v>
      </c>
      <c r="N29" s="176">
        <f t="shared" si="5"/>
        <v>102347684.90000004</v>
      </c>
      <c r="O29" s="176">
        <f t="shared" si="5"/>
        <v>137700223.36000004</v>
      </c>
      <c r="P29" s="176">
        <f t="shared" si="5"/>
        <v>114438217.72999999</v>
      </c>
      <c r="Q29" s="176">
        <f t="shared" si="5"/>
        <v>109693790.04000002</v>
      </c>
      <c r="R29" s="176">
        <f t="shared" si="5"/>
        <v>175792853.04999998</v>
      </c>
      <c r="S29" s="277">
        <f>+SUM(G29:R29)</f>
        <v>1617955711.3000002</v>
      </c>
      <c r="T29" s="278">
        <f t="shared" si="4"/>
        <v>0.44266914125855</v>
      </c>
    </row>
    <row r="30" spans="1:24" ht="13.5" thickBot="1">
      <c r="A30" s="175">
        <v>41</v>
      </c>
      <c r="B30" s="464" t="str">
        <f>+VLOOKUP($A30,Master!$D$27:$G$225,4,FALSE)</f>
        <v>Current Expenditures</v>
      </c>
      <c r="C30" s="465"/>
      <c r="D30" s="465"/>
      <c r="E30" s="465"/>
      <c r="F30" s="465"/>
      <c r="G30" s="206">
        <f>+G29-G49</f>
        <v>93249308.020000026</v>
      </c>
      <c r="H30" s="206">
        <f t="shared" ref="H30:R30" si="6">+H29-H49</f>
        <v>95148595.190000042</v>
      </c>
      <c r="I30" s="206">
        <f t="shared" si="6"/>
        <v>112003107.90000001</v>
      </c>
      <c r="J30" s="206">
        <f t="shared" si="6"/>
        <v>126991021.00000001</v>
      </c>
      <c r="K30" s="206">
        <f t="shared" si="6"/>
        <v>111020187.32999998</v>
      </c>
      <c r="L30" s="206">
        <f t="shared" si="6"/>
        <v>127486989.11</v>
      </c>
      <c r="M30" s="206">
        <f>+M29-M49</f>
        <v>124960965.18000002</v>
      </c>
      <c r="N30" s="206">
        <f t="shared" si="6"/>
        <v>98532900.090000033</v>
      </c>
      <c r="O30" s="206">
        <f t="shared" si="6"/>
        <v>132812618.21000004</v>
      </c>
      <c r="P30" s="206">
        <f t="shared" si="6"/>
        <v>108367624.10999998</v>
      </c>
      <c r="Q30" s="206">
        <f t="shared" si="6"/>
        <v>105246104.91000003</v>
      </c>
      <c r="R30" s="206">
        <f t="shared" si="6"/>
        <v>154133181.67999998</v>
      </c>
      <c r="S30" s="279">
        <f t="shared" si="3"/>
        <v>1389952602.7300003</v>
      </c>
      <c r="T30" s="280">
        <f t="shared" si="4"/>
        <v>0.38028798980300965</v>
      </c>
    </row>
    <row r="31" spans="1:24">
      <c r="A31" s="175">
        <v>40</v>
      </c>
      <c r="B31" s="466" t="str">
        <f>+VLOOKUP($A31,Master!$D$27:$G$225,4,FALSE)</f>
        <v>Current Budgetary Expenditures</v>
      </c>
      <c r="C31" s="467"/>
      <c r="D31" s="467"/>
      <c r="E31" s="467"/>
      <c r="F31" s="467"/>
      <c r="G31" s="212">
        <f>+SUM(G32:G41)</f>
        <v>40456521.109999992</v>
      </c>
      <c r="H31" s="212">
        <f t="shared" ref="H31:R31" si="7">+SUM(H32:H41)</f>
        <v>46084712.240000032</v>
      </c>
      <c r="I31" s="212">
        <f t="shared" si="7"/>
        <v>56895035.119999997</v>
      </c>
      <c r="J31" s="212">
        <f t="shared" si="7"/>
        <v>65114943.019999996</v>
      </c>
      <c r="K31" s="212">
        <f t="shared" si="7"/>
        <v>59704743.789999999</v>
      </c>
      <c r="L31" s="212">
        <f t="shared" si="7"/>
        <v>47755334.330000006</v>
      </c>
      <c r="M31" s="212">
        <f t="shared" si="7"/>
        <v>58079422.540000036</v>
      </c>
      <c r="N31" s="212">
        <f t="shared" si="7"/>
        <v>44039554.36999999</v>
      </c>
      <c r="O31" s="212">
        <f t="shared" si="7"/>
        <v>68564469.950000003</v>
      </c>
      <c r="P31" s="212">
        <f t="shared" si="7"/>
        <v>46863131.799999997</v>
      </c>
      <c r="Q31" s="212">
        <f t="shared" si="7"/>
        <v>50758792.930000007</v>
      </c>
      <c r="R31" s="281">
        <f t="shared" si="7"/>
        <v>85340405.659999952</v>
      </c>
      <c r="S31" s="267">
        <f t="shared" si="3"/>
        <v>669657066.86000001</v>
      </c>
      <c r="T31" s="268">
        <f t="shared" si="4"/>
        <v>0.18321670775923393</v>
      </c>
      <c r="X31" s="359"/>
    </row>
    <row r="32" spans="1:24">
      <c r="A32" s="175">
        <v>411</v>
      </c>
      <c r="B32" s="454" t="str">
        <f>+VLOOKUP($A32,Master!$D$27:$G$225,4,FALSE)</f>
        <v>Gross Salaries and Contributions</v>
      </c>
      <c r="C32" s="455"/>
      <c r="D32" s="455"/>
      <c r="E32" s="455"/>
      <c r="F32" s="455"/>
      <c r="G32" s="188">
        <f>+INDEX(DataEx!$1:$1048576,MATCH('2015'!$A32,DataEx!$D:$D,0),MATCH('2015'!G$6,DataEx!$7:$7,0))</f>
        <v>31417131.419999998</v>
      </c>
      <c r="H32" s="188">
        <f>+INDEX(DataEx!$1:$1048576,MATCH('2015'!$A32,DataEx!$D:$D,0),MATCH('2015'!H$6,DataEx!$7:$7,0))</f>
        <v>31713123.150000025</v>
      </c>
      <c r="I32" s="188">
        <f>+INDEX(DataEx!$1:$1048576,MATCH('2015'!$A32,DataEx!$D:$D,0),MATCH('2015'!I$6,DataEx!$7:$7,0))</f>
        <v>31097646.160000004</v>
      </c>
      <c r="J32" s="188">
        <f>+INDEX(DataEx!$1:$1048576,MATCH('2015'!$A32,DataEx!$D:$D,0),MATCH('2015'!J$6,DataEx!$7:$7,0))</f>
        <v>30027106.569999997</v>
      </c>
      <c r="K32" s="188">
        <f>+INDEX(DataEx!$1:$1048576,MATCH('2015'!$A32,DataEx!$D:$D,0),MATCH('2015'!K$6,DataEx!$7:$7,0))</f>
        <v>30719874.460000001</v>
      </c>
      <c r="L32" s="188">
        <f>+INDEX(DataEx!$1:$1048576,MATCH('2015'!$A32,DataEx!$D:$D,0),MATCH('2015'!L$6,DataEx!$7:$7,0))</f>
        <v>31555486.389999993</v>
      </c>
      <c r="M32" s="188">
        <f>+INDEX(DataEx!$1:$1048576,MATCH('2015'!$A32,DataEx!$D:$D,0),MATCH('2015'!M$6,DataEx!$7:$7,0))</f>
        <v>33924786.88000004</v>
      </c>
      <c r="N32" s="188">
        <f>+INDEX(DataEx!$1:$1048576,MATCH('2015'!$A32,DataEx!$D:$D,0),MATCH('2015'!N$6,DataEx!$7:$7,0))</f>
        <v>28021328.509999987</v>
      </c>
      <c r="O32" s="188">
        <f>+INDEX(DataEx!$1:$1048576,MATCH('2015'!$A32,DataEx!$D:$D,0),MATCH('2015'!O$6,DataEx!$7:$7,0))</f>
        <v>34903249.240000002</v>
      </c>
      <c r="P32" s="188">
        <f>+INDEX(DataEx!$1:$1048576,MATCH('2015'!$A32,DataEx!$D:$D,0),MATCH('2015'!P$6,DataEx!$7:$7,0))</f>
        <v>29141461.659999989</v>
      </c>
      <c r="Q32" s="188">
        <f>+INDEX(DataEx!$1:$1048576,MATCH('2015'!$A32,DataEx!$D:$D,0),MATCH('2015'!Q$6,DataEx!$7:$7,0))</f>
        <v>35946041.440000005</v>
      </c>
      <c r="R32" s="188">
        <f>+INDEX(DataEx!$1:$1048576,MATCH('2015'!$A32,DataEx!$D:$D,0),MATCH('2015'!R$6,DataEx!$7:$7,0))</f>
        <v>33709845.93999996</v>
      </c>
      <c r="S32" s="269">
        <f t="shared" si="3"/>
        <v>382177081.81999993</v>
      </c>
      <c r="T32" s="270">
        <f t="shared" si="4"/>
        <v>0.10456281308344731</v>
      </c>
    </row>
    <row r="33" spans="1:22">
      <c r="A33" s="175">
        <v>412</v>
      </c>
      <c r="B33" s="454" t="str">
        <f>+VLOOKUP($A33,Master!$D$27:$G$225,4,FALSE)</f>
        <v>Other Personal Income</v>
      </c>
      <c r="C33" s="455"/>
      <c r="D33" s="455"/>
      <c r="E33" s="455"/>
      <c r="F33" s="455"/>
      <c r="G33" s="188">
        <f>+INDEX(DataEx!$1:$1048576,MATCH('2015'!$A33,DataEx!$D:$D,0),MATCH('2015'!G$6,DataEx!$7:$7,0))</f>
        <v>328535.11000000004</v>
      </c>
      <c r="H33" s="188">
        <f>+INDEX(DataEx!$1:$1048576,MATCH('2015'!$A33,DataEx!$D:$D,0),MATCH('2015'!H$6,DataEx!$7:$7,0))</f>
        <v>789684.18</v>
      </c>
      <c r="I33" s="188">
        <f>+INDEX(DataEx!$1:$1048576,MATCH('2015'!$A33,DataEx!$D:$D,0),MATCH('2015'!I$6,DataEx!$7:$7,0))</f>
        <v>1468702.27</v>
      </c>
      <c r="J33" s="188">
        <f>+INDEX(DataEx!$1:$1048576,MATCH('2015'!$A33,DataEx!$D:$D,0),MATCH('2015'!J$6,DataEx!$7:$7,0))</f>
        <v>2150331.69</v>
      </c>
      <c r="K33" s="188">
        <f>+INDEX(DataEx!$1:$1048576,MATCH('2015'!$A33,DataEx!$D:$D,0),MATCH('2015'!K$6,DataEx!$7:$7,0))</f>
        <v>810631.57</v>
      </c>
      <c r="L33" s="188">
        <f>+INDEX(DataEx!$1:$1048576,MATCH('2015'!$A33,DataEx!$D:$D,0),MATCH('2015'!L$6,DataEx!$7:$7,0))</f>
        <v>1139622.4099999999</v>
      </c>
      <c r="M33" s="188">
        <f>+INDEX(DataEx!$1:$1048576,MATCH('2015'!$A33,DataEx!$D:$D,0),MATCH('2015'!M$6,DataEx!$7:$7,0))</f>
        <v>1180689.73</v>
      </c>
      <c r="N33" s="188">
        <f>+INDEX(DataEx!$1:$1048576,MATCH('2015'!$A33,DataEx!$D:$D,0),MATCH('2015'!N$6,DataEx!$7:$7,0))</f>
        <v>642520.9</v>
      </c>
      <c r="O33" s="188">
        <f>+INDEX(DataEx!$1:$1048576,MATCH('2015'!$A33,DataEx!$D:$D,0),MATCH('2015'!O$6,DataEx!$7:$7,0))</f>
        <v>969018.3</v>
      </c>
      <c r="P33" s="188">
        <f>+INDEX(DataEx!$1:$1048576,MATCH('2015'!$A33,DataEx!$D:$D,0),MATCH('2015'!P$6,DataEx!$7:$7,0))</f>
        <v>1028829.69</v>
      </c>
      <c r="Q33" s="188">
        <f>+INDEX(DataEx!$1:$1048576,MATCH('2015'!$A33,DataEx!$D:$D,0),MATCH('2015'!Q$6,DataEx!$7:$7,0))</f>
        <v>1069021.58</v>
      </c>
      <c r="R33" s="188">
        <f>+INDEX(DataEx!$1:$1048576,MATCH('2015'!$A33,DataEx!$D:$D,0),MATCH('2015'!R$6,DataEx!$7:$7,0))</f>
        <v>3162906.38</v>
      </c>
      <c r="S33" s="269">
        <f t="shared" si="3"/>
        <v>14740493.810000002</v>
      </c>
      <c r="T33" s="270">
        <f t="shared" si="4"/>
        <v>4.0329668426812588E-3</v>
      </c>
    </row>
    <row r="34" spans="1:22">
      <c r="A34" s="175">
        <v>413</v>
      </c>
      <c r="B34" s="454" t="str">
        <f>+VLOOKUP($A34,Master!$D$27:$G$225,4,FALSE)</f>
        <v>Expenditures for Supplies</v>
      </c>
      <c r="C34" s="455"/>
      <c r="D34" s="455"/>
      <c r="E34" s="455"/>
      <c r="F34" s="455"/>
      <c r="G34" s="188">
        <f>+INDEX(DataEx!$1:$1048576,MATCH('2015'!$A34,DataEx!$D:$D,0),MATCH('2015'!G$6,DataEx!$7:$7,0))</f>
        <v>640534.49</v>
      </c>
      <c r="H34" s="188">
        <f>+INDEX(DataEx!$1:$1048576,MATCH('2015'!$A34,DataEx!$D:$D,0),MATCH('2015'!H$6,DataEx!$7:$7,0))</f>
        <v>2652307.81</v>
      </c>
      <c r="I34" s="188">
        <f>+INDEX(DataEx!$1:$1048576,MATCH('2015'!$A34,DataEx!$D:$D,0),MATCH('2015'!I$6,DataEx!$7:$7,0))</f>
        <v>2149164.21</v>
      </c>
      <c r="J34" s="188">
        <f>+INDEX(DataEx!$1:$1048576,MATCH('2015'!$A34,DataEx!$D:$D,0),MATCH('2015'!J$6,DataEx!$7:$7,0))</f>
        <v>1774807.44</v>
      </c>
      <c r="K34" s="188">
        <f>+INDEX(DataEx!$1:$1048576,MATCH('2015'!$A34,DataEx!$D:$D,0),MATCH('2015'!K$6,DataEx!$7:$7,0))</f>
        <v>1664126.37</v>
      </c>
      <c r="L34" s="188">
        <f>+INDEX(DataEx!$1:$1048576,MATCH('2015'!$A34,DataEx!$D:$D,0),MATCH('2015'!L$6,DataEx!$7:$7,0))</f>
        <v>1399738.97</v>
      </c>
      <c r="M34" s="188">
        <f>+INDEX(DataEx!$1:$1048576,MATCH('2015'!$A34,DataEx!$D:$D,0),MATCH('2015'!M$6,DataEx!$7:$7,0))</f>
        <v>1573651.5</v>
      </c>
      <c r="N34" s="188">
        <f>+INDEX(DataEx!$1:$1048576,MATCH('2015'!$A34,DataEx!$D:$D,0),MATCH('2015'!N$6,DataEx!$7:$7,0))</f>
        <v>1898974.16</v>
      </c>
      <c r="O34" s="188">
        <f>+INDEX(DataEx!$1:$1048576,MATCH('2015'!$A34,DataEx!$D:$D,0),MATCH('2015'!O$6,DataEx!$7:$7,0))</f>
        <v>1945590.43</v>
      </c>
      <c r="P34" s="188">
        <f>+INDEX(DataEx!$1:$1048576,MATCH('2015'!$A34,DataEx!$D:$D,0),MATCH('2015'!P$6,DataEx!$7:$7,0))</f>
        <v>1835158.53</v>
      </c>
      <c r="Q34" s="188">
        <f>+INDEX(DataEx!$1:$1048576,MATCH('2015'!$A34,DataEx!$D:$D,0),MATCH('2015'!Q$6,DataEx!$7:$7,0))</f>
        <v>2651287.6800000002</v>
      </c>
      <c r="R34" s="188">
        <f>+INDEX(DataEx!$1:$1048576,MATCH('2015'!$A34,DataEx!$D:$D,0),MATCH('2015'!R$6,DataEx!$7:$7,0))</f>
        <v>5420563.8799999999</v>
      </c>
      <c r="S34" s="269">
        <f t="shared" si="3"/>
        <v>25605905.469999999</v>
      </c>
      <c r="T34" s="270">
        <f t="shared" si="4"/>
        <v>7.0057196908344726E-3</v>
      </c>
    </row>
    <row r="35" spans="1:22">
      <c r="A35" s="175">
        <v>414</v>
      </c>
      <c r="B35" s="454" t="str">
        <f>+VLOOKUP($A35,Master!$D$27:$G$225,4,FALSE)</f>
        <v>Expenditures for Services</v>
      </c>
      <c r="C35" s="455"/>
      <c r="D35" s="455"/>
      <c r="E35" s="455"/>
      <c r="F35" s="455"/>
      <c r="G35" s="188">
        <f>+INDEX(DataEx!$1:$1048576,MATCH('2015'!$A35,DataEx!$D:$D,0),MATCH('2015'!G$6,DataEx!$7:$7,0))</f>
        <v>1662731.36</v>
      </c>
      <c r="H35" s="188">
        <f>2959220.45</f>
        <v>2959220.45</v>
      </c>
      <c r="I35" s="188">
        <f>3874037.27</f>
        <v>3874037.27</v>
      </c>
      <c r="J35" s="188">
        <f>5366232.75</f>
        <v>5366232.75</v>
      </c>
      <c r="K35" s="188">
        <f>3882305.58</f>
        <v>3882305.58</v>
      </c>
      <c r="L35" s="188">
        <f>3999739.45</f>
        <v>3999739.45</v>
      </c>
      <c r="M35" s="188">
        <f>5431030.81</f>
        <v>5431030.8099999996</v>
      </c>
      <c r="N35" s="188">
        <f>3431579.25</f>
        <v>3431579.25</v>
      </c>
      <c r="O35" s="188">
        <f>4672449.64</f>
        <v>4672449.6399999997</v>
      </c>
      <c r="P35" s="188">
        <f>+INDEX(DataEx!$1:$1048576,MATCH('2015'!$A35,DataEx!$D:$D,0),MATCH('2015'!P$6,DataEx!$7:$7,0))</f>
        <v>4220806.3600000003</v>
      </c>
      <c r="Q35" s="188">
        <f>+INDEX(DataEx!$1:$1048576,MATCH('2015'!$A35,DataEx!$D:$D,0),MATCH('2015'!Q$6,DataEx!$7:$7,0))</f>
        <v>4984923.72</v>
      </c>
      <c r="R35" s="188">
        <f>+INDEX(DataEx!$1:$1048576,MATCH('2015'!$A35,DataEx!$D:$D,0),MATCH('2015'!R$6,DataEx!$7:$7,0))</f>
        <v>13955599.460000001</v>
      </c>
      <c r="S35" s="269">
        <f t="shared" si="3"/>
        <v>58440656.099999994</v>
      </c>
      <c r="T35" s="270">
        <f t="shared" si="4"/>
        <v>1.5989235595075237E-2</v>
      </c>
    </row>
    <row r="36" spans="1:22">
      <c r="A36" s="175">
        <v>415</v>
      </c>
      <c r="B36" s="454" t="str">
        <f>+VLOOKUP($A36,Master!$D$27:$G$225,4,FALSE)</f>
        <v>Current Maintenance</v>
      </c>
      <c r="C36" s="455"/>
      <c r="D36" s="455"/>
      <c r="E36" s="455"/>
      <c r="F36" s="455"/>
      <c r="G36" s="188">
        <f>+INDEX(DataEx!$1:$1048576,MATCH('2015'!$A36,DataEx!$D:$D,0),MATCH('2015'!G$6,DataEx!$7:$7,0))</f>
        <v>605572.42000000004</v>
      </c>
      <c r="H36" s="188">
        <f>+INDEX(DataEx!$1:$1048576,MATCH('2015'!$A36,DataEx!$D:$D,0),MATCH('2015'!H$6,DataEx!$7:$7,0))</f>
        <v>1430948.2699999996</v>
      </c>
      <c r="I36" s="188">
        <f>+INDEX(DataEx!$1:$1048576,MATCH('2015'!$A36,DataEx!$D:$D,0),MATCH('2015'!I$6,DataEx!$7:$7,0))</f>
        <v>1541159.98</v>
      </c>
      <c r="J36" s="188">
        <f>+INDEX(DataEx!$1:$1048576,MATCH('2015'!$A36,DataEx!$D:$D,0),MATCH('2015'!J$6,DataEx!$7:$7,0))</f>
        <v>1495923.86</v>
      </c>
      <c r="K36" s="188">
        <f>+INDEX(DataEx!$1:$1048576,MATCH('2015'!$A36,DataEx!$D:$D,0),MATCH('2015'!K$6,DataEx!$7:$7,0))</f>
        <v>1537431.38</v>
      </c>
      <c r="L36" s="188">
        <f>+INDEX(DataEx!$1:$1048576,MATCH('2015'!$A36,DataEx!$D:$D,0),MATCH('2015'!L$6,DataEx!$7:$7,0))</f>
        <v>1471949.0899999999</v>
      </c>
      <c r="M36" s="188">
        <f>+INDEX(DataEx!$1:$1048576,MATCH('2015'!$A36,DataEx!$D:$D,0),MATCH('2015'!M$6,DataEx!$7:$7,0))</f>
        <v>787283.64</v>
      </c>
      <c r="N36" s="188">
        <f>+INDEX(DataEx!$1:$1048576,MATCH('2015'!$A36,DataEx!$D:$D,0),MATCH('2015'!N$6,DataEx!$7:$7,0))</f>
        <v>1786413.21</v>
      </c>
      <c r="O36" s="188">
        <f>+INDEX(DataEx!$1:$1048576,MATCH('2015'!$A36,DataEx!$D:$D,0),MATCH('2015'!O$6,DataEx!$7:$7,0))</f>
        <v>3880961.3100000005</v>
      </c>
      <c r="P36" s="188">
        <f>+INDEX(DataEx!$1:$1048576,MATCH('2015'!$A36,DataEx!$D:$D,0),MATCH('2015'!P$6,DataEx!$7:$7,0))</f>
        <v>962169.45</v>
      </c>
      <c r="Q36" s="188">
        <f>+INDEX(DataEx!$1:$1048576,MATCH('2015'!$A36,DataEx!$D:$D,0),MATCH('2015'!Q$6,DataEx!$7:$7,0))</f>
        <v>1789182.7099999997</v>
      </c>
      <c r="R36" s="188">
        <f>+INDEX(DataEx!$1:$1048576,MATCH('2015'!$A36,DataEx!$D:$D,0),MATCH('2015'!R$6,DataEx!$7:$7,0))</f>
        <v>2826847.3199999994</v>
      </c>
      <c r="S36" s="269">
        <f t="shared" si="3"/>
        <v>20115842.639999997</v>
      </c>
      <c r="T36" s="270">
        <f t="shared" si="4"/>
        <v>5.5036505170998626E-3</v>
      </c>
    </row>
    <row r="37" spans="1:22">
      <c r="A37" s="175">
        <v>416</v>
      </c>
      <c r="B37" s="454" t="str">
        <f>+VLOOKUP($A37,Master!$D$27:$G$225,4,FALSE)</f>
        <v>Interests</v>
      </c>
      <c r="C37" s="455"/>
      <c r="D37" s="455"/>
      <c r="E37" s="455"/>
      <c r="F37" s="455"/>
      <c r="G37" s="188">
        <f>+INDEX(DataEx!$1:$1048576,MATCH('2015'!$A37,DataEx!$D:$D,0),MATCH('2015'!G$6,DataEx!$7:$7,0))</f>
        <v>2231451.0099999998</v>
      </c>
      <c r="H37" s="188">
        <f>+INDEX(DataEx!$1:$1048576,MATCH('2015'!$A37,DataEx!$D:$D,0),MATCH('2015'!H$6,DataEx!$7:$7,0))</f>
        <v>2890207.88</v>
      </c>
      <c r="I37" s="188">
        <f>+INDEX(DataEx!$1:$1048576,MATCH('2015'!$A37,DataEx!$D:$D,0),MATCH('2015'!I$6,DataEx!$7:$7,0))</f>
        <v>8942154.3000000007</v>
      </c>
      <c r="J37" s="188">
        <f>+INDEX(DataEx!$1:$1048576,MATCH('2015'!$A37,DataEx!$D:$D,0),MATCH('2015'!J$6,DataEx!$7:$7,0))</f>
        <v>19073852.520000003</v>
      </c>
      <c r="K37" s="188">
        <f>+INDEX(DataEx!$1:$1048576,MATCH('2015'!$A37,DataEx!$D:$D,0),MATCH('2015'!K$6,DataEx!$7:$7,0))</f>
        <v>15976194.35</v>
      </c>
      <c r="L37" s="188">
        <f>+INDEX(DataEx!$1:$1048576,MATCH('2015'!$A37,DataEx!$D:$D,0),MATCH('2015'!L$6,DataEx!$7:$7,0))</f>
        <v>4369899.47</v>
      </c>
      <c r="M37" s="188">
        <f>+INDEX(DataEx!$1:$1048576,MATCH('2015'!$A37,DataEx!$D:$D,0),MATCH('2015'!M$6,DataEx!$7:$7,0))</f>
        <v>6120956.6900000004</v>
      </c>
      <c r="N37" s="188">
        <f>+INDEX(DataEx!$1:$1048576,MATCH('2015'!$A37,DataEx!$D:$D,0),MATCH('2015'!N$6,DataEx!$7:$7,0))</f>
        <v>983659.16</v>
      </c>
      <c r="O37" s="188">
        <f>+INDEX(DataEx!$1:$1048576,MATCH('2015'!$A37,DataEx!$D:$D,0),MATCH('2015'!O$6,DataEx!$7:$7,0))</f>
        <v>16142994.029999999</v>
      </c>
      <c r="P37" s="188">
        <f>+INDEX(DataEx!$1:$1048576,MATCH('2015'!$A37,DataEx!$D:$D,0),MATCH('2015'!P$6,DataEx!$7:$7,0))</f>
        <v>488401.27</v>
      </c>
      <c r="Q37" s="188">
        <f>+INDEX(DataEx!$1:$1048576,MATCH('2015'!$A37,DataEx!$D:$D,0),MATCH('2015'!Q$6,DataEx!$7:$7,0))</f>
        <v>462527.35</v>
      </c>
      <c r="R37" s="188">
        <f>+INDEX(DataEx!$1:$1048576,MATCH('2015'!$A37,DataEx!$D:$D,0),MATCH('2015'!R$6,DataEx!$7:$7,0))</f>
        <v>4120451.7199999997</v>
      </c>
      <c r="S37" s="269">
        <f t="shared" si="3"/>
        <v>81802749.749999985</v>
      </c>
      <c r="T37" s="270">
        <f t="shared" si="4"/>
        <v>2.2381053283173729E-2</v>
      </c>
    </row>
    <row r="38" spans="1:22">
      <c r="A38" s="175">
        <v>417</v>
      </c>
      <c r="B38" s="454" t="str">
        <f>+VLOOKUP($A38,Master!$D$27:$G$225,4,FALSE)</f>
        <v>Rent</v>
      </c>
      <c r="C38" s="455"/>
      <c r="D38" s="455"/>
      <c r="E38" s="455"/>
      <c r="F38" s="455"/>
      <c r="G38" s="188">
        <f>+INDEX(DataEx!$1:$1048576,MATCH('2015'!$A38,DataEx!$D:$D,0),MATCH('2015'!G$6,DataEx!$7:$7,0))</f>
        <v>1031507.4999999999</v>
      </c>
      <c r="H38" s="188">
        <f>+INDEX(DataEx!$1:$1048576,MATCH('2015'!$A38,DataEx!$D:$D,0),MATCH('2015'!H$6,DataEx!$7:$7,0))</f>
        <v>317157.60000000009</v>
      </c>
      <c r="I38" s="188">
        <f>+INDEX(DataEx!$1:$1048576,MATCH('2015'!$A38,DataEx!$D:$D,0),MATCH('2015'!I$6,DataEx!$7:$7,0))</f>
        <v>1109766.83</v>
      </c>
      <c r="J38" s="188">
        <f>+INDEX(DataEx!$1:$1048576,MATCH('2015'!$A38,DataEx!$D:$D,0),MATCH('2015'!J$6,DataEx!$7:$7,0))</f>
        <v>602143.53</v>
      </c>
      <c r="K38" s="188">
        <f>+INDEX(DataEx!$1:$1048576,MATCH('2015'!$A38,DataEx!$D:$D,0),MATCH('2015'!K$6,DataEx!$7:$7,0))</f>
        <v>694433.44000000006</v>
      </c>
      <c r="L38" s="188">
        <f>+INDEX(DataEx!$1:$1048576,MATCH('2015'!$A38,DataEx!$D:$D,0),MATCH('2015'!L$6,DataEx!$7:$7,0))</f>
        <v>646801.94999999995</v>
      </c>
      <c r="M38" s="188">
        <f>+INDEX(DataEx!$1:$1048576,MATCH('2015'!$A38,DataEx!$D:$D,0),MATCH('2015'!M$6,DataEx!$7:$7,0))</f>
        <v>742385.64000000025</v>
      </c>
      <c r="N38" s="188">
        <f>+INDEX(DataEx!$1:$1048576,MATCH('2015'!$A38,DataEx!$D:$D,0),MATCH('2015'!N$6,DataEx!$7:$7,0))</f>
        <v>646855.39</v>
      </c>
      <c r="O38" s="188">
        <f>+INDEX(DataEx!$1:$1048576,MATCH('2015'!$A38,DataEx!$D:$D,0),MATCH('2015'!O$6,DataEx!$7:$7,0))</f>
        <v>645629.5</v>
      </c>
      <c r="P38" s="188">
        <f>+INDEX(DataEx!$1:$1048576,MATCH('2015'!$A38,DataEx!$D:$D,0),MATCH('2015'!P$6,DataEx!$7:$7,0))</f>
        <v>307234.48999999993</v>
      </c>
      <c r="Q38" s="188">
        <f>+INDEX(DataEx!$1:$1048576,MATCH('2015'!$A38,DataEx!$D:$D,0),MATCH('2015'!Q$6,DataEx!$7:$7,0))</f>
        <v>532511.6</v>
      </c>
      <c r="R38" s="188">
        <f>+INDEX(DataEx!$1:$1048576,MATCH('2015'!$A38,DataEx!$D:$D,0),MATCH('2015'!R$6,DataEx!$7:$7,0))</f>
        <v>642314.84999999963</v>
      </c>
      <c r="S38" s="269">
        <f t="shared" si="3"/>
        <v>7918742.3199999994</v>
      </c>
      <c r="T38" s="270">
        <f t="shared" si="4"/>
        <v>2.1665505663474691E-3</v>
      </c>
    </row>
    <row r="39" spans="1:22">
      <c r="A39" s="175">
        <v>418</v>
      </c>
      <c r="B39" s="454" t="str">
        <f>+VLOOKUP($A39,Master!$D$27:$G$225,4,FALSE)</f>
        <v>Subsidies</v>
      </c>
      <c r="C39" s="455"/>
      <c r="D39" s="455"/>
      <c r="E39" s="455"/>
      <c r="F39" s="455"/>
      <c r="G39" s="188">
        <f>+INDEX(DataEx!$1:$1048576,MATCH('2015'!$A39,DataEx!$D:$D,0),MATCH('2015'!G$6,DataEx!$7:$7,0))</f>
        <v>1086971.1499999999</v>
      </c>
      <c r="H39" s="188">
        <f>+INDEX(DataEx!$1:$1048576,MATCH('2015'!$A39,DataEx!$D:$D,0),MATCH('2015'!H$6,DataEx!$7:$7,0))</f>
        <v>1306305.6900000002</v>
      </c>
      <c r="I39" s="188">
        <f>+INDEX(DataEx!$1:$1048576,MATCH('2015'!$A39,DataEx!$D:$D,0),MATCH('2015'!I$6,DataEx!$7:$7,0))</f>
        <v>2404016.9299999992</v>
      </c>
      <c r="J39" s="188">
        <f>+INDEX(DataEx!$1:$1048576,MATCH('2015'!$A39,DataEx!$D:$D,0),MATCH('2015'!J$6,DataEx!$7:$7,0))</f>
        <v>539463.14999999991</v>
      </c>
      <c r="K39" s="188">
        <f>+INDEX(DataEx!$1:$1048576,MATCH('2015'!$A39,DataEx!$D:$D,0),MATCH('2015'!K$6,DataEx!$7:$7,0))</f>
        <v>455124.36999999994</v>
      </c>
      <c r="L39" s="188">
        <f>+INDEX(DataEx!$1:$1048576,MATCH('2015'!$A39,DataEx!$D:$D,0),MATCH('2015'!L$6,DataEx!$7:$7,0))</f>
        <v>403939.28999999992</v>
      </c>
      <c r="M39" s="188">
        <f>+INDEX(DataEx!$1:$1048576,MATCH('2015'!$A39,DataEx!$D:$D,0),MATCH('2015'!M$6,DataEx!$7:$7,0))</f>
        <v>762127.46000000008</v>
      </c>
      <c r="N39" s="188">
        <f>+INDEX(DataEx!$1:$1048576,MATCH('2015'!$A39,DataEx!$D:$D,0),MATCH('2015'!N$6,DataEx!$7:$7,0))</f>
        <v>2984947.5200000005</v>
      </c>
      <c r="O39" s="188">
        <f>+INDEX(DataEx!$1:$1048576,MATCH('2015'!$A39,DataEx!$D:$D,0),MATCH('2015'!O$6,DataEx!$7:$7,0))</f>
        <v>987522.90000000037</v>
      </c>
      <c r="P39" s="188">
        <f>+INDEX(DataEx!$1:$1048576,MATCH('2015'!$A39,DataEx!$D:$D,0),MATCH('2015'!P$6,DataEx!$7:$7,0))</f>
        <v>2646264.2999999998</v>
      </c>
      <c r="Q39" s="188">
        <f>+INDEX(DataEx!$1:$1048576,MATCH('2015'!$A39,DataEx!$D:$D,0),MATCH('2015'!Q$6,DataEx!$7:$7,0))</f>
        <v>740675.31</v>
      </c>
      <c r="R39" s="188">
        <f>+INDEX(DataEx!$1:$1048576,MATCH('2015'!$A39,DataEx!$D:$D,0),MATCH('2015'!R$6,DataEx!$7:$7,0))</f>
        <v>5305995.96</v>
      </c>
      <c r="S39" s="269">
        <f t="shared" si="3"/>
        <v>19623354.030000001</v>
      </c>
      <c r="T39" s="270">
        <f t="shared" si="4"/>
        <v>5.3689067113543093E-3</v>
      </c>
    </row>
    <row r="40" spans="1:22">
      <c r="A40" s="175">
        <v>419</v>
      </c>
      <c r="B40" s="454" t="str">
        <f>+VLOOKUP($A40,Master!$D$27:$G$225,4,FALSE)</f>
        <v>Other expenditures</v>
      </c>
      <c r="C40" s="455"/>
      <c r="D40" s="455"/>
      <c r="E40" s="455"/>
      <c r="F40" s="455"/>
      <c r="G40" s="188">
        <f>+INDEX(DataEx!$1:$1048576,MATCH('2015'!$A40,DataEx!$D:$D,0),MATCH('2015'!G$6,DataEx!$7:$7,0))</f>
        <v>711681.39</v>
      </c>
      <c r="H40" s="188">
        <f>+INDEX(DataEx!$1:$1048576,MATCH('2015'!$A40,DataEx!$D:$D,0),MATCH('2015'!H$6,DataEx!$7:$7,0))</f>
        <v>1713202.34</v>
      </c>
      <c r="I40" s="188">
        <f>+INDEX(DataEx!$1:$1048576,MATCH('2015'!$A40,DataEx!$D:$D,0),MATCH('2015'!I$6,DataEx!$7:$7,0))</f>
        <v>2690115</v>
      </c>
      <c r="J40" s="188">
        <f>+INDEX(DataEx!$1:$1048576,MATCH('2015'!$A40,DataEx!$D:$D,0),MATCH('2015'!J$6,DataEx!$7:$7,0))</f>
        <v>1995010.18</v>
      </c>
      <c r="K40" s="188">
        <f>+INDEX(DataEx!$1:$1048576,MATCH('2015'!$A40,DataEx!$D:$D,0),MATCH('2015'!K$6,DataEx!$7:$7,0))</f>
        <v>2810397.76</v>
      </c>
      <c r="L40" s="188">
        <f>+INDEX(DataEx!$1:$1048576,MATCH('2015'!$A40,DataEx!$D:$D,0),MATCH('2015'!L$6,DataEx!$7:$7,0))</f>
        <v>1799602.39</v>
      </c>
      <c r="M40" s="188">
        <f>+INDEX(DataEx!$1:$1048576,MATCH('2015'!$A40,DataEx!$D:$D,0),MATCH('2015'!M$6,DataEx!$7:$7,0))</f>
        <v>3588410.08</v>
      </c>
      <c r="N40" s="188">
        <f>+INDEX(DataEx!$1:$1048576,MATCH('2015'!$A40,DataEx!$D:$D,0),MATCH('2015'!N$6,DataEx!$7:$7,0))</f>
        <v>1624978.82</v>
      </c>
      <c r="O40" s="188">
        <f>+INDEX(DataEx!$1:$1048576,MATCH('2015'!$A40,DataEx!$D:$D,0),MATCH('2015'!O$6,DataEx!$7:$7,0))</f>
        <v>2825020.19</v>
      </c>
      <c r="P40" s="188">
        <f>+INDEX(DataEx!$1:$1048576,MATCH('2015'!$A40,DataEx!$D:$D,0),MATCH('2015'!P$6,DataEx!$7:$7,0))</f>
        <v>2074664.12</v>
      </c>
      <c r="Q40" s="188">
        <f>+INDEX(DataEx!$1:$1048576,MATCH('2015'!$A40,DataEx!$D:$D,0),MATCH('2015'!Q$6,DataEx!$7:$7,0))</f>
        <v>1731618.74</v>
      </c>
      <c r="R40" s="188">
        <f>+INDEX(DataEx!$1:$1048576,MATCH('2015'!$A40,DataEx!$D:$D,0),MATCH('2015'!R$6,DataEx!$7:$7,0))</f>
        <v>7182059.0599999996</v>
      </c>
      <c r="S40" s="269">
        <f t="shared" si="3"/>
        <v>30746760.07</v>
      </c>
      <c r="T40" s="270">
        <f t="shared" si="4"/>
        <v>8.4122462571819424E-3</v>
      </c>
    </row>
    <row r="41" spans="1:22">
      <c r="A41" s="175">
        <v>440</v>
      </c>
      <c r="B41" s="454" t="str">
        <f>+VLOOKUP($A41,Master!$D$27:$G$225,4,FALSE)</f>
        <v>Current Capital Expenditure</v>
      </c>
      <c r="C41" s="455"/>
      <c r="D41" s="455"/>
      <c r="E41" s="455"/>
      <c r="F41" s="455"/>
      <c r="G41" s="188">
        <f>+INDEX(DataEx!$1:$1048576,MATCH('2015'!$A41,DataEx!$D:$D,0),MATCH('2015'!G$6,DataEx!$7:$7,0))</f>
        <v>740405.26</v>
      </c>
      <c r="H41" s="188">
        <f>+INDEX(DataEx!$1:$1048576,MATCH('2015'!$A41,DataEx!$D:$D,0),MATCH('2015'!H$6,DataEx!$7:$7,0))</f>
        <v>312554.87</v>
      </c>
      <c r="I41" s="188">
        <f>+INDEX(DataEx!$1:$1048576,MATCH('2015'!$A41,DataEx!$D:$D,0),MATCH('2015'!I$6,DataEx!$7:$7,0))</f>
        <v>1618272.1700000025</v>
      </c>
      <c r="J41" s="188">
        <f>+INDEX(DataEx!$1:$1048576,MATCH('2015'!$A41,DataEx!$D:$D,0),MATCH('2015'!J$6,DataEx!$7:$7,0))</f>
        <v>2090071.33</v>
      </c>
      <c r="K41" s="188">
        <f>+INDEX(DataEx!$1:$1048576,MATCH('2015'!$A41,DataEx!$D:$D,0),MATCH('2015'!K$6,DataEx!$7:$7,0))</f>
        <v>1154224.5099999998</v>
      </c>
      <c r="L41" s="188">
        <f>+INDEX(DataEx!$1:$1048576,MATCH('2015'!$A41,DataEx!$D:$D,0),MATCH('2015'!L$6,DataEx!$7:$7,0))</f>
        <v>968554.92</v>
      </c>
      <c r="M41" s="188">
        <f>+INDEX(DataEx!$1:$1048576,MATCH('2015'!$A41,DataEx!$D:$D,0),MATCH('2015'!M$6,DataEx!$7:$7,0))</f>
        <v>3968100.1100000003</v>
      </c>
      <c r="N41" s="188">
        <f>+INDEX(DataEx!$1:$1048576,MATCH('2015'!$A41,DataEx!$D:$D,0),MATCH('2015'!N$6,DataEx!$7:$7,0))</f>
        <v>2018297.4499999997</v>
      </c>
      <c r="O41" s="188">
        <f>+INDEX(DataEx!$1:$1048576,MATCH('2015'!$A41,DataEx!$D:$D,0),MATCH('2015'!O$6,DataEx!$7:$7,0))</f>
        <v>1592034.4099999995</v>
      </c>
      <c r="P41" s="188">
        <f>+INDEX(DataEx!$1:$1048576,MATCH('2015'!$A41,DataEx!$D:$D,0),MATCH('2015'!P$6,DataEx!$7:$7,0))</f>
        <v>4158141.93</v>
      </c>
      <c r="Q41" s="188">
        <f>+INDEX(DataEx!$1:$1048576,MATCH('2015'!$A41,DataEx!$D:$D,0),MATCH('2015'!Q$6,DataEx!$7:$7,0))</f>
        <v>851002.7999999997</v>
      </c>
      <c r="R41" s="188">
        <f>+INDEX(DataEx!$1:$1048576,MATCH('2015'!$A41,DataEx!$D:$D,0),MATCH('2015'!R$6,DataEx!$7:$7,0))</f>
        <v>9013821.0899999943</v>
      </c>
      <c r="S41" s="269">
        <f t="shared" si="3"/>
        <v>28485480.849999994</v>
      </c>
      <c r="T41" s="270">
        <f t="shared" si="4"/>
        <v>7.7935652120383024E-3</v>
      </c>
    </row>
    <row r="42" spans="1:22">
      <c r="A42" s="175">
        <v>42</v>
      </c>
      <c r="B42" s="470" t="str">
        <f>+VLOOKUP($A42,Master!$D$27:$G$225,4,FALSE)</f>
        <v>Social Security Transfers</v>
      </c>
      <c r="C42" s="471"/>
      <c r="D42" s="471"/>
      <c r="E42" s="471"/>
      <c r="F42" s="471"/>
      <c r="G42" s="218">
        <f>+SUM(G43:G47)</f>
        <v>39786085.87000002</v>
      </c>
      <c r="H42" s="218">
        <f t="shared" ref="H42:R42" si="8">+SUM(H43:H47)</f>
        <v>40069751.660000004</v>
      </c>
      <c r="I42" s="218">
        <f t="shared" si="8"/>
        <v>40864096.719999999</v>
      </c>
      <c r="J42" s="218">
        <f t="shared" si="8"/>
        <v>40502347.820000008</v>
      </c>
      <c r="K42" s="218">
        <f t="shared" si="8"/>
        <v>40971406.99000001</v>
      </c>
      <c r="L42" s="218">
        <f t="shared" si="8"/>
        <v>40988719.57</v>
      </c>
      <c r="M42" s="218">
        <f t="shared" si="8"/>
        <v>40367487.210000023</v>
      </c>
      <c r="N42" s="218">
        <f t="shared" si="8"/>
        <v>39162482.690000027</v>
      </c>
      <c r="O42" s="218">
        <f t="shared" si="8"/>
        <v>41715778.810000032</v>
      </c>
      <c r="P42" s="218">
        <f t="shared" si="8"/>
        <v>40336270.130000018</v>
      </c>
      <c r="Q42" s="218">
        <f t="shared" si="8"/>
        <v>40385800.150000006</v>
      </c>
      <c r="R42" s="282">
        <f t="shared" si="8"/>
        <v>41891632.480000027</v>
      </c>
      <c r="S42" s="272">
        <f t="shared" si="3"/>
        <v>487041860.10000014</v>
      </c>
      <c r="T42" s="273">
        <f t="shared" si="4"/>
        <v>0.13325358689466488</v>
      </c>
      <c r="V42" s="303"/>
    </row>
    <row r="43" spans="1:22">
      <c r="A43" s="175">
        <v>421</v>
      </c>
      <c r="B43" s="454" t="str">
        <f>+VLOOKUP($A43,Master!$D$27:$G$225,4,FALSE)</f>
        <v>Social Security</v>
      </c>
      <c r="C43" s="455"/>
      <c r="D43" s="455"/>
      <c r="E43" s="455"/>
      <c r="F43" s="455"/>
      <c r="G43" s="188">
        <f>+INDEX(DataEx!$1:$1048576,MATCH('2015'!$A43,DataEx!$D:$D,0),MATCH('2015'!G$6,DataEx!$7:$7,0))</f>
        <v>4939929.87</v>
      </c>
      <c r="H43" s="188">
        <f>+INDEX(DataEx!$1:$1048576,MATCH('2015'!$A43,DataEx!$D:$D,0),MATCH('2015'!H$6,DataEx!$7:$7,0))</f>
        <v>5097441.17</v>
      </c>
      <c r="I43" s="188">
        <f>+INDEX(DataEx!$1:$1048576,MATCH('2015'!$A43,DataEx!$D:$D,0),MATCH('2015'!I$6,DataEx!$7:$7,0))</f>
        <v>5071055.13</v>
      </c>
      <c r="J43" s="188">
        <f>+INDEX(DataEx!$1:$1048576,MATCH('2015'!$A43,DataEx!$D:$D,0),MATCH('2015'!J$6,DataEx!$7:$7,0))</f>
        <v>5139689.5999999996</v>
      </c>
      <c r="K43" s="188">
        <f>+INDEX(DataEx!$1:$1048576,MATCH('2015'!$A43,DataEx!$D:$D,0),MATCH('2015'!K$6,DataEx!$7:$7,0))</f>
        <v>4851223.5199999996</v>
      </c>
      <c r="L43" s="188">
        <f>+INDEX(DataEx!$1:$1048576,MATCH('2015'!$A43,DataEx!$D:$D,0),MATCH('2015'!L$6,DataEx!$7:$7,0))</f>
        <v>4951711.88</v>
      </c>
      <c r="M43" s="188">
        <f>+INDEX(DataEx!$1:$1048576,MATCH('2015'!$A43,DataEx!$D:$D,0),MATCH('2015'!M$6,DataEx!$7:$7,0))</f>
        <v>5250320.330000001</v>
      </c>
      <c r="N43" s="188">
        <f>+INDEX(DataEx!$1:$1048576,MATCH('2015'!$A43,DataEx!$D:$D,0),MATCH('2015'!N$6,DataEx!$7:$7,0))</f>
        <v>4825685.17</v>
      </c>
      <c r="O43" s="188">
        <f>+INDEX(DataEx!$1:$1048576,MATCH('2015'!$A43,DataEx!$D:$D,0),MATCH('2015'!O$6,DataEx!$7:$7,0))</f>
        <v>5003935.6600000011</v>
      </c>
      <c r="P43" s="188">
        <f>+INDEX(DataEx!$1:$1048576,MATCH('2015'!$A43,DataEx!$D:$D,0),MATCH('2015'!P$6,DataEx!$7:$7,0))</f>
        <v>5224803.1099999994</v>
      </c>
      <c r="Q43" s="188">
        <f>+INDEX(DataEx!$1:$1048576,MATCH('2015'!$A43,DataEx!$D:$D,0),MATCH('2015'!Q$6,DataEx!$7:$7,0))</f>
        <v>5200634.1900000013</v>
      </c>
      <c r="R43" s="188">
        <f>+INDEX(DataEx!$1:$1048576,MATCH('2015'!$A43,DataEx!$D:$D,0),MATCH('2015'!R$6,DataEx!$7:$7,0))</f>
        <v>5279675.0199999996</v>
      </c>
      <c r="S43" s="269">
        <f t="shared" si="3"/>
        <v>60836104.649999991</v>
      </c>
      <c r="T43" s="270">
        <f t="shared" si="4"/>
        <v>1.6644625075239394E-2</v>
      </c>
    </row>
    <row r="44" spans="1:22">
      <c r="A44" s="175">
        <v>422</v>
      </c>
      <c r="B44" s="454" t="str">
        <f>+VLOOKUP($A44,Master!$D$27:$G$225,4,FALSE)</f>
        <v>Funds for redundant labor</v>
      </c>
      <c r="C44" s="455"/>
      <c r="D44" s="455"/>
      <c r="E44" s="455"/>
      <c r="F44" s="455"/>
      <c r="G44" s="188">
        <f>+INDEX(DataEx!$1:$1048576,MATCH('2015'!$A44,DataEx!$D:$D,0),MATCH('2015'!G$6,DataEx!$7:$7,0))</f>
        <v>123264</v>
      </c>
      <c r="H44" s="188">
        <f>+INDEX(DataEx!$1:$1048576,MATCH('2015'!$A44,DataEx!$D:$D,0),MATCH('2015'!H$6,DataEx!$7:$7,0))</f>
        <v>1502573.79</v>
      </c>
      <c r="I44" s="188">
        <f>+INDEX(DataEx!$1:$1048576,MATCH('2015'!$A44,DataEx!$D:$D,0),MATCH('2015'!I$6,DataEx!$7:$7,0))</f>
        <v>1308387.6299999999</v>
      </c>
      <c r="J44" s="188">
        <f>+INDEX(DataEx!$1:$1048576,MATCH('2015'!$A44,DataEx!$D:$D,0),MATCH('2015'!J$6,DataEx!$7:$7,0))</f>
        <v>1469394.41</v>
      </c>
      <c r="K44" s="188">
        <f>+INDEX(DataEx!$1:$1048576,MATCH('2015'!$A44,DataEx!$D:$D,0),MATCH('2015'!K$6,DataEx!$7:$7,0))</f>
        <v>2049731.8899999997</v>
      </c>
      <c r="L44" s="188">
        <f>+INDEX(DataEx!$1:$1048576,MATCH('2015'!$A44,DataEx!$D:$D,0),MATCH('2015'!L$6,DataEx!$7:$7,0))</f>
        <v>2688479.92</v>
      </c>
      <c r="M44" s="188">
        <f>+INDEX(DataEx!$1:$1048576,MATCH('2015'!$A44,DataEx!$D:$D,0),MATCH('2015'!M$6,DataEx!$7:$7,0))</f>
        <v>975222.94</v>
      </c>
      <c r="N44" s="188">
        <f>+INDEX(DataEx!$1:$1048576,MATCH('2015'!$A44,DataEx!$D:$D,0),MATCH('2015'!N$6,DataEx!$7:$7,0))</f>
        <v>683868.67</v>
      </c>
      <c r="O44" s="188">
        <f>+INDEX(DataEx!$1:$1048576,MATCH('2015'!$A44,DataEx!$D:$D,0),MATCH('2015'!O$6,DataEx!$7:$7,0))</f>
        <v>2245233.77</v>
      </c>
      <c r="P44" s="188">
        <f>+INDEX(DataEx!$1:$1048576,MATCH('2015'!$A44,DataEx!$D:$D,0),MATCH('2015'!P$6,DataEx!$7:$7,0))</f>
        <v>787040.37000000011</v>
      </c>
      <c r="Q44" s="188">
        <f>+INDEX(DataEx!$1:$1048576,MATCH('2015'!$A44,DataEx!$D:$D,0),MATCH('2015'!Q$6,DataEx!$7:$7,0))</f>
        <v>1015844.7199999999</v>
      </c>
      <c r="R44" s="188">
        <f>+INDEX(DataEx!$1:$1048576,MATCH('2015'!$A44,DataEx!$D:$D,0),MATCH('2015'!R$6,DataEx!$7:$7,0))</f>
        <v>1806274.54</v>
      </c>
      <c r="S44" s="269">
        <f t="shared" si="3"/>
        <v>16655316.650000002</v>
      </c>
      <c r="T44" s="270">
        <f t="shared" si="4"/>
        <v>4.5568581805745557E-3</v>
      </c>
    </row>
    <row r="45" spans="1:22">
      <c r="A45" s="175">
        <v>423</v>
      </c>
      <c r="B45" s="454" t="str">
        <f>+VLOOKUP($A45,Master!$D$27:$G$225,4,FALSE)</f>
        <v>Pension and Disability Insurance</v>
      </c>
      <c r="C45" s="455"/>
      <c r="D45" s="455"/>
      <c r="E45" s="455"/>
      <c r="F45" s="455"/>
      <c r="G45" s="188">
        <f>+INDEX(DataEx!$1:$1048576,MATCH('2015'!$A45,DataEx!$D:$D,0),MATCH('2015'!G$6,DataEx!$7:$7,0))</f>
        <v>31902604.520000014</v>
      </c>
      <c r="H45" s="188">
        <f>+INDEX(DataEx!$1:$1048576,MATCH('2015'!$A45,DataEx!$D:$D,0),MATCH('2015'!H$6,DataEx!$7:$7,0))</f>
        <v>31653949.310000002</v>
      </c>
      <c r="I45" s="188">
        <f>+INDEX(DataEx!$1:$1048576,MATCH('2015'!$A45,DataEx!$D:$D,0),MATCH('2015'!I$6,DataEx!$7:$7,0))</f>
        <v>32846294.43</v>
      </c>
      <c r="J45" s="188">
        <f>+INDEX(DataEx!$1:$1048576,MATCH('2015'!$A45,DataEx!$D:$D,0),MATCH('2015'!J$6,DataEx!$7:$7,0))</f>
        <v>32093069.74000001</v>
      </c>
      <c r="K45" s="188">
        <f>+INDEX(DataEx!$1:$1048576,MATCH('2015'!$A45,DataEx!$D:$D,0),MATCH('2015'!K$6,DataEx!$7:$7,0))</f>
        <v>32083695.330000009</v>
      </c>
      <c r="L45" s="188">
        <f>+INDEX(DataEx!$1:$1048576,MATCH('2015'!$A45,DataEx!$D:$D,0),MATCH('2015'!L$6,DataEx!$7:$7,0))</f>
        <v>32184677.510000002</v>
      </c>
      <c r="M45" s="188">
        <f>+INDEX(DataEx!$1:$1048576,MATCH('2015'!$A45,DataEx!$D:$D,0),MATCH('2015'!M$6,DataEx!$7:$7,0))</f>
        <v>32230821.330000017</v>
      </c>
      <c r="N45" s="188">
        <f>+INDEX(DataEx!$1:$1048576,MATCH('2015'!$A45,DataEx!$D:$D,0),MATCH('2015'!N$6,DataEx!$7:$7,0))</f>
        <v>32321913.98000003</v>
      </c>
      <c r="O45" s="188">
        <f>+INDEX(DataEx!$1:$1048576,MATCH('2015'!$A45,DataEx!$D:$D,0),MATCH('2015'!O$6,DataEx!$7:$7,0))</f>
        <v>32215414.010000028</v>
      </c>
      <c r="P45" s="188">
        <f>+INDEX(DataEx!$1:$1048576,MATCH('2015'!$A45,DataEx!$D:$D,0),MATCH('2015'!P$6,DataEx!$7:$7,0))</f>
        <v>32423340.340000022</v>
      </c>
      <c r="Q45" s="188">
        <f>+INDEX(DataEx!$1:$1048576,MATCH('2015'!$A45,DataEx!$D:$D,0),MATCH('2015'!Q$6,DataEx!$7:$7,0))</f>
        <v>32644778.940000001</v>
      </c>
      <c r="R45" s="188">
        <f>+INDEX(DataEx!$1:$1048576,MATCH('2015'!$A45,DataEx!$D:$D,0),MATCH('2015'!R$6,DataEx!$7:$7,0))</f>
        <v>32438337.290000025</v>
      </c>
      <c r="S45" s="269">
        <f t="shared" si="3"/>
        <v>387038896.73000014</v>
      </c>
      <c r="T45" s="270">
        <f t="shared" si="4"/>
        <v>0.10589299500136802</v>
      </c>
    </row>
    <row r="46" spans="1:22">
      <c r="A46" s="175">
        <v>424</v>
      </c>
      <c r="B46" s="454" t="str">
        <f>+VLOOKUP($A46,Master!$D$27:$G$225,4,FALSE)</f>
        <v>Other Health Care Transfers</v>
      </c>
      <c r="C46" s="455"/>
      <c r="D46" s="455"/>
      <c r="E46" s="455"/>
      <c r="F46" s="455"/>
      <c r="G46" s="188">
        <f>+INDEX(DataEx!$1:$1048576,MATCH('2015'!$A46,DataEx!$D:$D,0),MATCH('2015'!G$6,DataEx!$7:$7,0))</f>
        <v>2071244.14</v>
      </c>
      <c r="H46" s="188">
        <f>+INDEX(DataEx!$1:$1048576,MATCH('2015'!$A46,DataEx!$D:$D,0),MATCH('2015'!H$6,DataEx!$7:$7,0))</f>
        <v>1199019.9400000002</v>
      </c>
      <c r="I46" s="188">
        <f>+INDEX(DataEx!$1:$1048576,MATCH('2015'!$A46,DataEx!$D:$D,0),MATCH('2015'!I$6,DataEx!$7:$7,0))</f>
        <v>1102979.5</v>
      </c>
      <c r="J46" s="188">
        <f>+INDEX(DataEx!$1:$1048576,MATCH('2015'!$A46,DataEx!$D:$D,0),MATCH('2015'!J$6,DataEx!$7:$7,0))</f>
        <v>1146889.2000000004</v>
      </c>
      <c r="K46" s="188">
        <f>+INDEX(DataEx!$1:$1048576,MATCH('2015'!$A46,DataEx!$D:$D,0),MATCH('2015'!K$6,DataEx!$7:$7,0))</f>
        <v>1220185.26</v>
      </c>
      <c r="L46" s="188">
        <f>+INDEX(DataEx!$1:$1048576,MATCH('2015'!$A46,DataEx!$D:$D,0),MATCH('2015'!L$6,DataEx!$7:$7,0))</f>
        <v>594321.54</v>
      </c>
      <c r="M46" s="188">
        <f>+INDEX(DataEx!$1:$1048576,MATCH('2015'!$A46,DataEx!$D:$D,0),MATCH('2015'!M$6,DataEx!$7:$7,0))</f>
        <v>1273205.0199999998</v>
      </c>
      <c r="N46" s="188">
        <f>+INDEX(DataEx!$1:$1048576,MATCH('2015'!$A46,DataEx!$D:$D,0),MATCH('2015'!N$6,DataEx!$7:$7,0))</f>
        <v>1006470.19</v>
      </c>
      <c r="O46" s="188">
        <f>+INDEX(DataEx!$1:$1048576,MATCH('2015'!$A46,DataEx!$D:$D,0),MATCH('2015'!O$6,DataEx!$7:$7,0))</f>
        <v>1242793.6300000001</v>
      </c>
      <c r="P46" s="188">
        <f>+INDEX(DataEx!$1:$1048576,MATCH('2015'!$A46,DataEx!$D:$D,0),MATCH('2015'!P$6,DataEx!$7:$7,0))</f>
        <v>1182832.1200000001</v>
      </c>
      <c r="Q46" s="188">
        <f>+INDEX(DataEx!$1:$1048576,MATCH('2015'!$A46,DataEx!$D:$D,0),MATCH('2015'!Q$6,DataEx!$7:$7,0))</f>
        <v>745599.45999999985</v>
      </c>
      <c r="R46" s="188">
        <f>+INDEX(DataEx!$1:$1048576,MATCH('2015'!$A46,DataEx!$D:$D,0),MATCH('2015'!R$6,DataEx!$7:$7,0))</f>
        <v>1664459.9999999995</v>
      </c>
      <c r="S46" s="269">
        <f t="shared" si="3"/>
        <v>14449999.999999998</v>
      </c>
      <c r="T46" s="270">
        <f t="shared" si="4"/>
        <v>3.9534883720930229E-3</v>
      </c>
    </row>
    <row r="47" spans="1:22">
      <c r="A47" s="175">
        <v>425</v>
      </c>
      <c r="B47" s="454" t="str">
        <f>+VLOOKUP($A47,Master!$D$27:$G$225,4,FALSE)</f>
        <v>Other Health Care Insurance</v>
      </c>
      <c r="C47" s="455"/>
      <c r="D47" s="455"/>
      <c r="E47" s="455"/>
      <c r="F47" s="455"/>
      <c r="G47" s="188">
        <f>+INDEX(DataEx!$1:$1048576,MATCH('2015'!$A47,DataEx!$D:$D,0),MATCH('2015'!G$6,DataEx!$7:$7,0))</f>
        <v>749043.34</v>
      </c>
      <c r="H47" s="188">
        <f>+INDEX(DataEx!$1:$1048576,MATCH('2015'!$A47,DataEx!$D:$D,0),MATCH('2015'!H$6,DataEx!$7:$7,0))</f>
        <v>616767.44999999984</v>
      </c>
      <c r="I47" s="188">
        <f>+INDEX(DataEx!$1:$1048576,MATCH('2015'!$A47,DataEx!$D:$D,0),MATCH('2015'!I$6,DataEx!$7:$7,0))</f>
        <v>535380.03</v>
      </c>
      <c r="J47" s="188">
        <f>+INDEX(DataEx!$1:$1048576,MATCH('2015'!$A47,DataEx!$D:$D,0),MATCH('2015'!J$6,DataEx!$7:$7,0))</f>
        <v>653304.86999999988</v>
      </c>
      <c r="K47" s="188">
        <f>+INDEX(DataEx!$1:$1048576,MATCH('2015'!$A47,DataEx!$D:$D,0),MATCH('2015'!K$6,DataEx!$7:$7,0))</f>
        <v>766570.99</v>
      </c>
      <c r="L47" s="188">
        <f>+INDEX(DataEx!$1:$1048576,MATCH('2015'!$A47,DataEx!$D:$D,0),MATCH('2015'!L$6,DataEx!$7:$7,0))</f>
        <v>569528.72</v>
      </c>
      <c r="M47" s="188">
        <f>+INDEX(DataEx!$1:$1048576,MATCH('2015'!$A47,DataEx!$D:$D,0),MATCH('2015'!M$6,DataEx!$7:$7,0))</f>
        <v>637917.58999999985</v>
      </c>
      <c r="N47" s="188">
        <f>+INDEX(DataEx!$1:$1048576,MATCH('2015'!$A47,DataEx!$D:$D,0),MATCH('2015'!N$6,DataEx!$7:$7,0))</f>
        <v>324544.67999999993</v>
      </c>
      <c r="O47" s="188">
        <f>+INDEX(DataEx!$1:$1048576,MATCH('2015'!$A47,DataEx!$D:$D,0),MATCH('2015'!O$6,DataEx!$7:$7,0))</f>
        <v>1008401.7400000005</v>
      </c>
      <c r="P47" s="188">
        <f>+INDEX(DataEx!$1:$1048576,MATCH('2015'!$A47,DataEx!$D:$D,0),MATCH('2015'!P$6,DataEx!$7:$7,0))</f>
        <v>718254.19</v>
      </c>
      <c r="Q47" s="188">
        <f>+INDEX(DataEx!$1:$1048576,MATCH('2015'!$A47,DataEx!$D:$D,0),MATCH('2015'!Q$6,DataEx!$7:$7,0))</f>
        <v>778942.84</v>
      </c>
      <c r="R47" s="188">
        <f>+INDEX(DataEx!$1:$1048576,MATCH('2015'!$A47,DataEx!$D:$D,0),MATCH('2015'!R$6,DataEx!$7:$7,0))</f>
        <v>702885.63</v>
      </c>
      <c r="S47" s="269">
        <f t="shared" si="3"/>
        <v>8061542.0699999994</v>
      </c>
      <c r="T47" s="270">
        <f t="shared" si="4"/>
        <v>2.2056202653898769E-3</v>
      </c>
    </row>
    <row r="48" spans="1:22">
      <c r="A48" s="175">
        <v>43</v>
      </c>
      <c r="B48" s="468" t="str">
        <f>+VLOOKUP($A48,Master!$D$27:$G$225,4,FALSE)</f>
        <v xml:space="preserve">Transfers to Institutions, Individuals, NGO and Public Sector </v>
      </c>
      <c r="C48" s="469"/>
      <c r="D48" s="469"/>
      <c r="E48" s="469"/>
      <c r="F48" s="469"/>
      <c r="G48" s="200">
        <f>+INDEX(DataEx!$1:$1048576,MATCH('2015'!$A48,DataEx!$D:$D,0),MATCH('2015'!G$6,DataEx!$7:$7,0))</f>
        <v>11457600.680000011</v>
      </c>
      <c r="H48" s="200">
        <f>+INDEX(DataEx!$1:$1048576,MATCH('2015'!$A48,DataEx!$D:$D,0),MATCH('2015'!H$6,DataEx!$7:$7,0))</f>
        <v>6752624.2700000033</v>
      </c>
      <c r="I48" s="200">
        <f>+INDEX(DataEx!$1:$1048576,MATCH('2015'!$A48,DataEx!$D:$D,0),MATCH('2015'!I$6,DataEx!$7:$7,0))</f>
        <v>11420501.770000005</v>
      </c>
      <c r="J48" s="200">
        <f>+INDEX(DataEx!$1:$1048576,MATCH('2015'!$A48,DataEx!$D:$D,0),MATCH('2015'!J$6,DataEx!$7:$7,0))</f>
        <v>14999479.220000006</v>
      </c>
      <c r="K48" s="200">
        <f>+INDEX(DataEx!$1:$1048576,MATCH('2015'!$A48,DataEx!$D:$D,0),MATCH('2015'!K$6,DataEx!$7:$7,0))</f>
        <v>7593694.929999995</v>
      </c>
      <c r="L48" s="200">
        <f>+INDEX(DataEx!$1:$1048576,MATCH('2015'!$A48,DataEx!$D:$D,0),MATCH('2015'!L$6,DataEx!$7:$7,0))</f>
        <v>8426871.379999999</v>
      </c>
      <c r="M48" s="200">
        <f>+INDEX(DataEx!$1:$1048576,MATCH('2015'!$A48,DataEx!$D:$D,0),MATCH('2015'!M$6,DataEx!$7:$7,0))</f>
        <v>10744092.740000006</v>
      </c>
      <c r="N48" s="200">
        <f>+INDEX(DataEx!$1:$1048576,MATCH('2015'!$A48,DataEx!$D:$D,0),MATCH('2015'!N$6,DataEx!$7:$7,0))</f>
        <v>11333981.32</v>
      </c>
      <c r="O48" s="200">
        <f>+INDEX(DataEx!$1:$1048576,MATCH('2015'!$A48,DataEx!$D:$D,0),MATCH('2015'!O$6,DataEx!$7:$7,0))</f>
        <v>10383700.710000008</v>
      </c>
      <c r="P48" s="200">
        <f>+INDEX(DataEx!$1:$1048576,MATCH('2015'!$A48,DataEx!$D:$D,0),MATCH('2015'!P$6,DataEx!$7:$7,0))</f>
        <v>11050474.780000005</v>
      </c>
      <c r="Q48" s="200">
        <f>+INDEX(DataEx!$1:$1048576,MATCH('2015'!$A48,DataEx!$D:$D,0),MATCH('2015'!Q$6,DataEx!$7:$7,0))</f>
        <v>10760211.210000003</v>
      </c>
      <c r="R48" s="274">
        <f>+INDEX(DataEx!$1:$1048576,MATCH('2015'!$A48,DataEx!$D:$D,0),MATCH('2015'!R$6,DataEx!$7:$7,0))</f>
        <v>21302981.459999997</v>
      </c>
      <c r="S48" s="272">
        <f t="shared" si="3"/>
        <v>136226214.47000006</v>
      </c>
      <c r="T48" s="273">
        <f t="shared" si="4"/>
        <v>3.7271194109439139E-2</v>
      </c>
    </row>
    <row r="49" spans="1:20">
      <c r="A49" s="175">
        <v>44</v>
      </c>
      <c r="B49" s="468" t="str">
        <f>+VLOOKUP($A49,Master!$D$27:$G$225,4,FALSE)</f>
        <v>Capital Expenditure</v>
      </c>
      <c r="C49" s="469"/>
      <c r="D49" s="469"/>
      <c r="E49" s="469"/>
      <c r="F49" s="469"/>
      <c r="G49" s="200">
        <v>191034.92</v>
      </c>
      <c r="H49" s="200">
        <v>12840221.199999999</v>
      </c>
      <c r="I49" s="200">
        <v>3293827.45</v>
      </c>
      <c r="J49" s="200">
        <v>84076303.790000007</v>
      </c>
      <c r="K49" s="200">
        <v>2197089.6800000002</v>
      </c>
      <c r="L49" s="200">
        <v>80170634.459999993</v>
      </c>
      <c r="M49" s="200">
        <v>4353656.99</v>
      </c>
      <c r="N49" s="200">
        <v>3814784.81</v>
      </c>
      <c r="O49" s="200">
        <v>4887605.1500000004</v>
      </c>
      <c r="P49" s="200">
        <f>+INDEX(DataEx!$1:$1048576,MATCH('2015'!$A49,DataEx!$D:$D,0),MATCH('2015'!P$6,DataEx!$7:$7,0))</f>
        <v>6070593.6200000001</v>
      </c>
      <c r="Q49" s="200">
        <f>+INDEX(DataEx!$1:$1048576,MATCH('2015'!$A49,DataEx!$D:$D,0),MATCH('2015'!Q$6,DataEx!$7:$7,0))</f>
        <v>4447685.13</v>
      </c>
      <c r="R49" s="200">
        <f>+INDEX(DataEx!$1:$1048576,MATCH('2015'!$A49,DataEx!$D:$D,0),MATCH('2015'!R$6,DataEx!$7:$7,0))</f>
        <v>21659671.370000001</v>
      </c>
      <c r="S49" s="272">
        <f t="shared" si="3"/>
        <v>228003108.57000002</v>
      </c>
      <c r="T49" s="273">
        <f t="shared" si="4"/>
        <v>6.2381151455540365E-2</v>
      </c>
    </row>
    <row r="50" spans="1:20">
      <c r="A50" s="175">
        <v>451</v>
      </c>
      <c r="B50" s="472" t="str">
        <f>+VLOOKUP($A50,Master!$D$27:$G$225,4,FALSE)</f>
        <v>Credits and Borrowings</v>
      </c>
      <c r="C50" s="473"/>
      <c r="D50" s="473"/>
      <c r="E50" s="473"/>
      <c r="F50" s="473"/>
      <c r="G50" s="188">
        <f>+INDEX(DataEx!$1:$1048576,MATCH('2015'!$A50,DataEx!$D:$D,0),MATCH('2015'!G$6,DataEx!$7:$7,0))</f>
        <v>13003.12</v>
      </c>
      <c r="H50" s="188">
        <f>+INDEX(DataEx!$1:$1048576,MATCH('2015'!$A50,DataEx!$D:$D,0),MATCH('2015'!H$6,DataEx!$7:$7,0))</f>
        <v>303628</v>
      </c>
      <c r="I50" s="188">
        <f>+INDEX(DataEx!$1:$1048576,MATCH('2015'!$A50,DataEx!$D:$D,0),MATCH('2015'!I$6,DataEx!$7:$7,0))</f>
        <v>0</v>
      </c>
      <c r="J50" s="188">
        <f>+INDEX(DataEx!$1:$1048576,MATCH('2015'!$A50,DataEx!$D:$D,0),MATCH('2015'!J$6,DataEx!$7:$7,0))</f>
        <v>287926</v>
      </c>
      <c r="K50" s="188">
        <f>+INDEX(DataEx!$1:$1048576,MATCH('2015'!$A50,DataEx!$D:$D,0),MATCH('2015'!K$6,DataEx!$7:$7,0))</f>
        <v>0</v>
      </c>
      <c r="L50" s="188">
        <f>+INDEX(DataEx!$1:$1048576,MATCH('2015'!$A50,DataEx!$D:$D,0),MATCH('2015'!L$6,DataEx!$7:$7,0))</f>
        <v>298266</v>
      </c>
      <c r="M50" s="188">
        <f>+INDEX(DataEx!$1:$1048576,MATCH('2015'!$A50,DataEx!$D:$D,0),MATCH('2015'!M$6,DataEx!$7:$7,0))</f>
        <v>163833.34</v>
      </c>
      <c r="N50" s="188">
        <f>+INDEX(DataEx!$1:$1048576,MATCH('2015'!$A50,DataEx!$D:$D,0),MATCH('2015'!N$6,DataEx!$7:$7,0))</f>
        <v>161666.66999999998</v>
      </c>
      <c r="O50" s="188">
        <f>+INDEX(DataEx!$1:$1048576,MATCH('2015'!$A50,DataEx!$D:$D,0),MATCH('2015'!O$6,DataEx!$7:$7,0))</f>
        <v>287766</v>
      </c>
      <c r="P50" s="188">
        <f>+INDEX(DataEx!$1:$1048576,MATCH('2015'!$A50,DataEx!$D:$D,0),MATCH('2015'!P$6,DataEx!$7:$7,0))</f>
        <v>331666.67</v>
      </c>
      <c r="Q50" s="188">
        <f>+INDEX(DataEx!$1:$1048576,MATCH('2015'!$A50,DataEx!$D:$D,0),MATCH('2015'!Q$6,DataEx!$7:$7,0))</f>
        <v>432566.31999999995</v>
      </c>
      <c r="R50" s="188">
        <f>+INDEX(DataEx!$1:$1048576,MATCH('2015'!$A50,DataEx!$D:$D,0),MATCH('2015'!R$6,DataEx!$7:$7,0))</f>
        <v>695508</v>
      </c>
      <c r="S50" s="269">
        <f t="shared" si="3"/>
        <v>2975830.1199999996</v>
      </c>
      <c r="T50" s="270">
        <f t="shared" si="4"/>
        <v>8.1418060738714076E-4</v>
      </c>
    </row>
    <row r="51" spans="1:20">
      <c r="A51" s="175">
        <v>47</v>
      </c>
      <c r="B51" s="472" t="str">
        <f>+VLOOKUP($A51,Master!$D$27:$G$225,4,FALSE)</f>
        <v>Reserves</v>
      </c>
      <c r="C51" s="473"/>
      <c r="D51" s="473"/>
      <c r="E51" s="473"/>
      <c r="F51" s="473"/>
      <c r="G51" s="188">
        <f>+INDEX(DataEx!$1:$1048576,MATCH('2015'!$A51,DataEx!$D:$D,0),MATCH('2015'!G$6,DataEx!$7:$7,0))</f>
        <v>0</v>
      </c>
      <c r="H51" s="188">
        <f>+INDEX(DataEx!$1:$1048576,MATCH('2015'!$A51,DataEx!$D:$D,0),MATCH('2015'!H$6,DataEx!$7:$7,0))</f>
        <v>0</v>
      </c>
      <c r="I51" s="188">
        <f>+INDEX(DataEx!$1:$1048576,MATCH('2015'!$A51,DataEx!$D:$D,0),MATCH('2015'!I$6,DataEx!$7:$7,0))</f>
        <v>851526.67</v>
      </c>
      <c r="J51" s="188">
        <f>+INDEX(DataEx!$1:$1048576,MATCH('2015'!$A51,DataEx!$D:$D,0),MATCH('2015'!J$6,DataEx!$7:$7,0))</f>
        <v>2065789.5</v>
      </c>
      <c r="K51" s="188">
        <f>+INDEX(DataEx!$1:$1048576,MATCH('2015'!$A51,DataEx!$D:$D,0),MATCH('2015'!K$6,DataEx!$7:$7,0))</f>
        <v>349813.47000000003</v>
      </c>
      <c r="L51" s="188">
        <f>+INDEX(DataEx!$1:$1048576,MATCH('2015'!$A51,DataEx!$D:$D,0),MATCH('2015'!L$6,DataEx!$7:$7,0))</f>
        <v>2801716.91</v>
      </c>
      <c r="M51" s="188">
        <f>+INDEX(DataEx!$1:$1048576,MATCH('2015'!$A51,DataEx!$D:$D,0),MATCH('2015'!M$6,DataEx!$7:$7,0))</f>
        <v>4098120.5999999996</v>
      </c>
      <c r="N51" s="188">
        <f>+INDEX(DataEx!$1:$1048576,MATCH('2015'!$A51,DataEx!$D:$D,0),MATCH('2015'!N$6,DataEx!$7:$7,0))</f>
        <v>487975.56</v>
      </c>
      <c r="O51" s="188">
        <f>+INDEX(DataEx!$1:$1048576,MATCH('2015'!$A51,DataEx!$D:$D,0),MATCH('2015'!O$6,DataEx!$7:$7,0))</f>
        <v>3584705.7499999995</v>
      </c>
      <c r="P51" s="188">
        <f>+INDEX(DataEx!$1:$1048576,MATCH('2015'!$A51,DataEx!$D:$D,0),MATCH('2015'!P$6,DataEx!$7:$7,0))</f>
        <v>589832.69999999995</v>
      </c>
      <c r="Q51" s="188">
        <f>+INDEX(DataEx!$1:$1048576,MATCH('2015'!$A51,DataEx!$D:$D,0),MATCH('2015'!Q$6,DataEx!$7:$7,0))</f>
        <v>80295.47</v>
      </c>
      <c r="R51" s="188">
        <f>+INDEX(DataEx!$1:$1048576,MATCH('2015'!$A51,DataEx!$D:$D,0),MATCH('2015'!R$6,DataEx!$7:$7,0))</f>
        <v>1733917.4</v>
      </c>
      <c r="S51" s="269">
        <f t="shared" si="3"/>
        <v>16643694.030000001</v>
      </c>
      <c r="T51" s="270">
        <f t="shared" si="4"/>
        <v>4.5536782571819426E-3</v>
      </c>
    </row>
    <row r="52" spans="1:20" ht="13.5" thickBot="1">
      <c r="A52" s="175">
        <v>462</v>
      </c>
      <c r="B52" s="474" t="str">
        <f>+VLOOKUP($A52,Master!$D$27:$G$225,4,FALSE)</f>
        <v>Repayment of Guarantees</v>
      </c>
      <c r="C52" s="475"/>
      <c r="D52" s="475"/>
      <c r="E52" s="475"/>
      <c r="F52" s="475"/>
      <c r="G52" s="224">
        <f>+INDEX(DataEx!$1:$1048576,MATCH('2015'!$A52,DataEx!$D:$D,0),MATCH('2015'!G$6,DataEx!$7:$7,0))</f>
        <v>0</v>
      </c>
      <c r="H52" s="224">
        <f>+INDEX(DataEx!$1:$1048576,MATCH('2015'!$A52,DataEx!$D:$D,0),MATCH('2015'!H$6,DataEx!$7:$7,0))</f>
        <v>0</v>
      </c>
      <c r="I52" s="224">
        <f>+INDEX(DataEx!$1:$1048576,MATCH('2015'!$A52,DataEx!$D:$D,0),MATCH('2015'!I$6,DataEx!$7:$7,0))</f>
        <v>0</v>
      </c>
      <c r="J52" s="224">
        <f>+INDEX(DataEx!$1:$1048576,MATCH('2015'!$A52,DataEx!$D:$D,0),MATCH('2015'!J$6,DataEx!$7:$7,0))</f>
        <v>0</v>
      </c>
      <c r="K52" s="224">
        <f>+INDEX(DataEx!$1:$1048576,MATCH('2015'!$A52,DataEx!$D:$D,0),MATCH('2015'!K$6,DataEx!$7:$7,0))</f>
        <v>0</v>
      </c>
      <c r="L52" s="224">
        <f>+INDEX(DataEx!$1:$1048576,MATCH('2015'!$A52,DataEx!$D:$D,0),MATCH('2015'!L$6,DataEx!$7:$7,0))</f>
        <v>0</v>
      </c>
      <c r="M52" s="224">
        <f>+INDEX(DataEx!$1:$1048576,MATCH('2015'!$A52,DataEx!$D:$D,0),MATCH('2015'!M$6,DataEx!$7:$7,0))</f>
        <v>0</v>
      </c>
      <c r="N52" s="224">
        <f>+INDEX(DataEx!$1:$1048576,MATCH('2015'!$A52,DataEx!$D:$D,0),MATCH('2015'!N$6,DataEx!$7:$7,0))</f>
        <v>0</v>
      </c>
      <c r="O52" s="224">
        <f>+INDEX(DataEx!$1:$1048576,MATCH('2015'!$A52,DataEx!$D:$D,0),MATCH('2015'!O$6,DataEx!$7:$7,0))</f>
        <v>0</v>
      </c>
      <c r="P52" s="224">
        <f>+INDEX(DataEx!$1:$1048576,MATCH('2015'!$A52,DataEx!$D:$D,0),MATCH('2015'!P$6,DataEx!$7:$7,0))</f>
        <v>0</v>
      </c>
      <c r="Q52" s="224">
        <f>+INDEX(DataEx!$1:$1048576,MATCH('2015'!$A52,DataEx!$D:$D,0),MATCH('2015'!Q$6,DataEx!$7:$7,0))</f>
        <v>0</v>
      </c>
      <c r="R52" s="224">
        <f>+INDEX(DataEx!$1:$1048576,MATCH('2015'!$A52,DataEx!$D:$D,0),MATCH('2015'!R$6,DataEx!$7:$7,0))</f>
        <v>0</v>
      </c>
      <c r="S52" s="283">
        <f t="shared" si="3"/>
        <v>0</v>
      </c>
      <c r="T52" s="284">
        <f t="shared" si="4"/>
        <v>0</v>
      </c>
    </row>
    <row r="53" spans="1:20" ht="13.5" thickBot="1">
      <c r="A53" s="169">
        <v>4630</v>
      </c>
      <c r="B53" s="474" t="str">
        <f>+VLOOKUP($A53,Master!$D$27:$G$225,4,TRUE)</f>
        <v>Repayments of Arrears</v>
      </c>
      <c r="C53" s="475"/>
      <c r="D53" s="475"/>
      <c r="E53" s="475"/>
      <c r="F53" s="475"/>
      <c r="G53" s="224">
        <f>+INDEX(DataEx!$1:$1048576,MATCH('2015'!$A53,DataEx!$D:$D,0),MATCH('2015'!G$6,DataEx!$7:$7,0))</f>
        <v>1536097.2400000002</v>
      </c>
      <c r="H53" s="224">
        <f>+INDEX(DataEx!$1:$1048576,MATCH('2015'!$A53,DataEx!$D:$D,0),MATCH('2015'!H$6,DataEx!$7:$7,0))</f>
        <v>1937879.0199999991</v>
      </c>
      <c r="I53" s="224">
        <f>+INDEX(DataEx!$1:$1048576,MATCH('2015'!$A53,DataEx!$D:$D,0),MATCH('2015'!I$6,DataEx!$7:$7,0))</f>
        <v>1971947.6200000008</v>
      </c>
      <c r="J53" s="224">
        <f>+INDEX(DataEx!$1:$1048576,MATCH('2015'!$A53,DataEx!$D:$D,0),MATCH('2015'!J$6,DataEx!$7:$7,0))</f>
        <v>4020535.4399999976</v>
      </c>
      <c r="K53" s="224">
        <f>+INDEX(DataEx!$1:$1048576,MATCH('2015'!$A53,DataEx!$D:$D,0),MATCH('2015'!K$6,DataEx!$7:$7,0))</f>
        <v>2400528.1499999985</v>
      </c>
      <c r="L53" s="224">
        <f>+INDEX(DataEx!$1:$1048576,MATCH('2015'!$A53,DataEx!$D:$D,0),MATCH('2015'!L$6,DataEx!$7:$7,0))</f>
        <v>27216080.920000013</v>
      </c>
      <c r="M53" s="224">
        <f>+INDEX(DataEx!$1:$1048576,MATCH('2015'!$A53,DataEx!$D:$D,0),MATCH('2015'!M$6,DataEx!$7:$7,0))</f>
        <v>11508008.749999952</v>
      </c>
      <c r="N53" s="224">
        <f>+INDEX(DataEx!$1:$1048576,MATCH('2015'!$A53,DataEx!$D:$D,0),MATCH('2015'!N$6,DataEx!$7:$7,0))</f>
        <v>3347239.480000014</v>
      </c>
      <c r="O53" s="224">
        <f>+INDEX(DataEx!$1:$1048576,MATCH('2015'!$A53,DataEx!$D:$D,0),MATCH('2015'!O$6,DataEx!$7:$7,0))</f>
        <v>8276196.9900000012</v>
      </c>
      <c r="P53" s="224">
        <f>+INDEX(DataEx!$1:$1048576,MATCH('2015'!$A53,DataEx!$D:$D,0),MATCH('2015'!P$6,DataEx!$7:$7,0))</f>
        <v>9196248.0299999882</v>
      </c>
      <c r="Q53" s="224">
        <f>+INDEX(DataEx!$1:$1048576,MATCH('2015'!$A53,DataEx!$D:$D,0),MATCH('2015'!Q$6,DataEx!$7:$7,0))</f>
        <v>2828438.83</v>
      </c>
      <c r="R53" s="224">
        <f>+INDEX(DataEx!$1:$1048576,MATCH('2015'!$A53,DataEx!$D:$D,0),MATCH('2015'!R$6,DataEx!$7:$7,0))</f>
        <v>3168736.6799999992</v>
      </c>
      <c r="S53" s="283">
        <f>+SUM(G53:R53)</f>
        <v>77407937.149999946</v>
      </c>
      <c r="T53" s="284">
        <f>+S53/$T$7</f>
        <v>2.1178642175102586E-2</v>
      </c>
    </row>
    <row r="54" spans="1:20" ht="13.5" thickBot="1">
      <c r="A54" s="71">
        <v>1005</v>
      </c>
      <c r="B54" s="556" t="str">
        <f>+VLOOKUP($A54,Master!$D$27:$G$227,4,FALSE)</f>
        <v>Net increase of liabilities</v>
      </c>
      <c r="C54" s="557"/>
      <c r="D54" s="557"/>
      <c r="E54" s="557"/>
      <c r="F54" s="557"/>
      <c r="G54" s="99">
        <f>+INDEX(DataEx!$1:$1048576,MATCH('2015'!$A54,DataEx!$D:$D,0),MATCH('2015'!G$6,DataEx!$7:$7,0))</f>
        <v>0</v>
      </c>
      <c r="H54" s="99">
        <f>+INDEX(DataEx!$1:$1048576,MATCH('2015'!$A54,DataEx!$D:$D,0),MATCH('2015'!H$6,DataEx!$7:$7,0))</f>
        <v>0</v>
      </c>
      <c r="I54" s="99">
        <f>+INDEX(DataEx!$1:$1048576,MATCH('2015'!$A54,DataEx!$D:$D,0),MATCH('2015'!I$6,DataEx!$7:$7,0))</f>
        <v>0</v>
      </c>
      <c r="J54" s="99">
        <f>+INDEX(DataEx!$1:$1048576,MATCH('2015'!$A54,DataEx!$D:$D,0),MATCH('2015'!J$6,DataEx!$7:$7,0))</f>
        <v>0</v>
      </c>
      <c r="K54" s="99">
        <f>+INDEX(DataEx!$1:$1048576,MATCH('2015'!$A54,DataEx!$D:$D,0),MATCH('2015'!K$6,DataEx!$7:$7,0))</f>
        <v>0</v>
      </c>
      <c r="L54" s="99">
        <f>+INDEX(DataEx!$1:$1048576,MATCH('2015'!$A54,DataEx!$D:$D,0),MATCH('2015'!L$6,DataEx!$7:$7,0))</f>
        <v>0</v>
      </c>
      <c r="M54" s="99">
        <f>+INDEX(DataEx!$1:$1048576,MATCH('2015'!$A54,DataEx!$D:$D,0),MATCH('2015'!M$6,DataEx!$7:$7,0))</f>
        <v>0</v>
      </c>
      <c r="N54" s="99">
        <f>+INDEX(DataEx!$1:$1048576,MATCH('2015'!$A54,DataEx!$D:$D,0),MATCH('2015'!N$6,DataEx!$7:$7,0))</f>
        <v>0</v>
      </c>
      <c r="O54" s="99">
        <f>+INDEX(DataEx!$1:$1048576,MATCH('2015'!$A54,DataEx!$D:$D,0),MATCH('2015'!O$6,DataEx!$7:$7,0))</f>
        <v>0</v>
      </c>
      <c r="P54" s="99">
        <f>+INDEX(DataEx!$1:$1048576,MATCH('2015'!$A54,DataEx!$D:$D,0),MATCH('2015'!P$6,DataEx!$7:$7,0))</f>
        <v>0</v>
      </c>
      <c r="Q54" s="99">
        <f>+INDEX(DataEx!$1:$1048576,MATCH('2015'!$A54,DataEx!$D:$D,0),MATCH('2015'!Q$6,DataEx!$7:$7,0))</f>
        <v>0</v>
      </c>
      <c r="R54" s="99">
        <f>+INDEX(DataEx!$1:$1048576,MATCH('2015'!$A54,DataEx!$D:$D,0),MATCH('2015'!R$6,DataEx!$7:$7,0))</f>
        <v>-15133946.66</v>
      </c>
      <c r="S54" s="135">
        <f>+SUM(G54:R54)</f>
        <v>-15133946.66</v>
      </c>
      <c r="T54" s="136">
        <f>+S54/$T$7</f>
        <v>-4.1406146812585504E-3</v>
      </c>
    </row>
    <row r="55" spans="1:20" ht="13.5" thickBot="1">
      <c r="A55" s="169">
        <v>1000</v>
      </c>
      <c r="B55" s="476" t="str">
        <f>+VLOOKUP($A55,Master!$D$27:$G$225,4,FALSE)</f>
        <v>Surplus / deficit</v>
      </c>
      <c r="C55" s="477"/>
      <c r="D55" s="477"/>
      <c r="E55" s="477"/>
      <c r="F55" s="477"/>
      <c r="G55" s="176">
        <f t="shared" ref="G55:R55" si="9">+G10-G29</f>
        <v>-22259003.270000041</v>
      </c>
      <c r="H55" s="176">
        <f t="shared" si="9"/>
        <v>-21175911.290000036</v>
      </c>
      <c r="I55" s="176">
        <f t="shared" si="9"/>
        <v>-14870178.950000048</v>
      </c>
      <c r="J55" s="176">
        <f t="shared" si="9"/>
        <v>-99513788.12000002</v>
      </c>
      <c r="K55" s="176">
        <f t="shared" si="9"/>
        <v>-13401778.729999989</v>
      </c>
      <c r="L55" s="176">
        <f t="shared" si="9"/>
        <v>-89416384.899999991</v>
      </c>
      <c r="M55" s="176">
        <f t="shared" si="9"/>
        <v>-1801075.4900000095</v>
      </c>
      <c r="N55" s="176">
        <f t="shared" si="9"/>
        <v>22055708.419999927</v>
      </c>
      <c r="O55" s="176">
        <f t="shared" si="9"/>
        <v>-14003087.050000027</v>
      </c>
      <c r="P55" s="176">
        <f t="shared" si="9"/>
        <v>-3740767.389999941</v>
      </c>
      <c r="Q55" s="176">
        <f t="shared" si="9"/>
        <v>-13739927.210000008</v>
      </c>
      <c r="R55" s="176">
        <f t="shared" si="9"/>
        <v>-19381080.25</v>
      </c>
      <c r="S55" s="285">
        <f t="shared" si="3"/>
        <v>-291247274.23000014</v>
      </c>
      <c r="T55" s="286">
        <f t="shared" si="4"/>
        <v>-7.9684616752394022E-2</v>
      </c>
    </row>
    <row r="56" spans="1:20" s="303" customFormat="1" ht="13.5" thickBot="1">
      <c r="A56" s="169"/>
      <c r="B56" s="434" t="s">
        <v>777</v>
      </c>
      <c r="C56" s="435"/>
      <c r="D56" s="435"/>
      <c r="E56" s="435"/>
      <c r="F56" s="435"/>
      <c r="G56" s="176">
        <f>G55-G54</f>
        <v>-22259003.270000041</v>
      </c>
      <c r="H56" s="176">
        <f t="shared" ref="H56:Q56" si="10">H55-H54</f>
        <v>-21175911.290000036</v>
      </c>
      <c r="I56" s="176">
        <f t="shared" si="10"/>
        <v>-14870178.950000048</v>
      </c>
      <c r="J56" s="176">
        <f t="shared" si="10"/>
        <v>-99513788.12000002</v>
      </c>
      <c r="K56" s="176">
        <f t="shared" si="10"/>
        <v>-13401778.729999989</v>
      </c>
      <c r="L56" s="176">
        <f t="shared" si="10"/>
        <v>-89416384.899999991</v>
      </c>
      <c r="M56" s="176">
        <f t="shared" si="10"/>
        <v>-1801075.4900000095</v>
      </c>
      <c r="N56" s="176">
        <f t="shared" si="10"/>
        <v>22055708.419999927</v>
      </c>
      <c r="O56" s="176">
        <f t="shared" si="10"/>
        <v>-14003087.050000027</v>
      </c>
      <c r="P56" s="176">
        <f t="shared" si="10"/>
        <v>-3740767.389999941</v>
      </c>
      <c r="Q56" s="176">
        <f t="shared" si="10"/>
        <v>-13739927.210000008</v>
      </c>
      <c r="R56" s="176">
        <f>R55-R54</f>
        <v>-4247133.59</v>
      </c>
      <c r="S56" s="285">
        <f t="shared" si="3"/>
        <v>-276113327.57000011</v>
      </c>
      <c r="T56" s="286">
        <f t="shared" si="4"/>
        <v>-7.5544002071135458E-2</v>
      </c>
    </row>
    <row r="57" spans="1:20" ht="13.5" thickBot="1">
      <c r="A57" s="169">
        <v>1001</v>
      </c>
      <c r="B57" s="478" t="str">
        <f>+VLOOKUP($A57,Master!$D$27:$G$225,4,FALSE)</f>
        <v>Primary balance</v>
      </c>
      <c r="C57" s="479"/>
      <c r="D57" s="479"/>
      <c r="E57" s="479"/>
      <c r="F57" s="479"/>
      <c r="G57" s="230">
        <f>+G56+G37</f>
        <v>-20027552.260000043</v>
      </c>
      <c r="H57" s="230">
        <f t="shared" ref="H57:R57" si="11">+H56+H37</f>
        <v>-18285703.410000037</v>
      </c>
      <c r="I57" s="230">
        <f t="shared" si="11"/>
        <v>-5928024.6500000469</v>
      </c>
      <c r="J57" s="230">
        <f t="shared" si="11"/>
        <v>-80439935.600000024</v>
      </c>
      <c r="K57" s="230">
        <f t="shared" si="11"/>
        <v>2574415.6200000104</v>
      </c>
      <c r="L57" s="230">
        <f t="shared" si="11"/>
        <v>-85046485.429999992</v>
      </c>
      <c r="M57" s="230">
        <f t="shared" si="11"/>
        <v>4319881.1999999909</v>
      </c>
      <c r="N57" s="230">
        <f t="shared" si="11"/>
        <v>23039367.579999927</v>
      </c>
      <c r="O57" s="230">
        <f t="shared" si="11"/>
        <v>2139906.9799999725</v>
      </c>
      <c r="P57" s="230">
        <f t="shared" si="11"/>
        <v>-3252366.119999941</v>
      </c>
      <c r="Q57" s="230">
        <f t="shared" si="11"/>
        <v>-13277399.860000009</v>
      </c>
      <c r="R57" s="230">
        <f t="shared" si="11"/>
        <v>-126681.87000000011</v>
      </c>
      <c r="S57" s="285">
        <f t="shared" si="3"/>
        <v>-194310577.82000023</v>
      </c>
      <c r="T57" s="286">
        <f t="shared" si="4"/>
        <v>-5.316294878796176E-2</v>
      </c>
    </row>
    <row r="58" spans="1:20">
      <c r="A58" s="169">
        <v>46</v>
      </c>
      <c r="B58" s="470" t="str">
        <f>+VLOOKUP($A58,Master!$D$27:$G$225,4,FALSE)</f>
        <v>Repayment of Debt</v>
      </c>
      <c r="C58" s="471"/>
      <c r="D58" s="471"/>
      <c r="E58" s="471"/>
      <c r="F58" s="471"/>
      <c r="G58" s="218">
        <f t="shared" ref="G58:R58" si="12">+SUM(G59:G60)</f>
        <v>30743987.649999999</v>
      </c>
      <c r="H58" s="218">
        <f t="shared" si="12"/>
        <v>41933056.25</v>
      </c>
      <c r="I58" s="218">
        <f t="shared" si="12"/>
        <v>60545576.710000008</v>
      </c>
      <c r="J58" s="218">
        <f t="shared" si="12"/>
        <v>39716380.309999995</v>
      </c>
      <c r="K58" s="218">
        <f t="shared" si="12"/>
        <v>5165036.2</v>
      </c>
      <c r="L58" s="218">
        <f t="shared" si="12"/>
        <v>34898791.960000001</v>
      </c>
      <c r="M58" s="218">
        <f t="shared" si="12"/>
        <v>65561192.199999996</v>
      </c>
      <c r="N58" s="218">
        <f t="shared" si="12"/>
        <v>41358707.579999998</v>
      </c>
      <c r="O58" s="218">
        <f t="shared" si="12"/>
        <v>179757421.46000001</v>
      </c>
      <c r="P58" s="218">
        <f t="shared" si="12"/>
        <v>5631090.1799999997</v>
      </c>
      <c r="Q58" s="218">
        <f t="shared" si="12"/>
        <v>5375527.7300000004</v>
      </c>
      <c r="R58" s="218">
        <f t="shared" si="12"/>
        <v>31056200.529999994</v>
      </c>
      <c r="S58" s="287">
        <f t="shared" si="3"/>
        <v>541742968.76000011</v>
      </c>
      <c r="T58" s="288">
        <f t="shared" si="4"/>
        <v>0.14821969049521208</v>
      </c>
    </row>
    <row r="59" spans="1:20">
      <c r="A59" s="169">
        <v>4611</v>
      </c>
      <c r="B59" s="496" t="str">
        <f>+VLOOKUP($A59,Master!$D$27:$G$225,4,FALSE)</f>
        <v>Repayment of Domestic Debt</v>
      </c>
      <c r="C59" s="497"/>
      <c r="D59" s="497"/>
      <c r="E59" s="497"/>
      <c r="F59" s="497"/>
      <c r="G59" s="236">
        <f>+INDEX(DataEx!$1:$1048576,MATCH('2015'!$A59,DataEx!$D:$D,0),MATCH('2015'!G$6,DataEx!$7:$7,0))</f>
        <v>14310568.83</v>
      </c>
      <c r="H59" s="236">
        <f>+INDEX(DataEx!$1:$1048576,MATCH('2015'!$A59,DataEx!$D:$D,0),MATCH('2015'!H$6,DataEx!$7:$7,0))</f>
        <v>40814379.619999997</v>
      </c>
      <c r="I59" s="236">
        <f>+INDEX(DataEx!$1:$1048576,MATCH('2015'!$A59,DataEx!$D:$D,0),MATCH('2015'!I$6,DataEx!$7:$7,0))</f>
        <v>48535287.670000002</v>
      </c>
      <c r="J59" s="236">
        <f>+INDEX(DataEx!$1:$1048576,MATCH('2015'!$A59,DataEx!$D:$D,0),MATCH('2015'!J$6,DataEx!$7:$7,0))</f>
        <v>4348886.3999999994</v>
      </c>
      <c r="K59" s="236">
        <f>+INDEX(DataEx!$1:$1048576,MATCH('2015'!$A59,DataEx!$D:$D,0),MATCH('2015'!K$6,DataEx!$7:$7,0))</f>
        <v>97613.569999999992</v>
      </c>
      <c r="L59" s="236">
        <f>+INDEX(DataEx!$1:$1048576,MATCH('2015'!$A59,DataEx!$D:$D,0),MATCH('2015'!L$6,DataEx!$7:$7,0))</f>
        <v>13454297.34</v>
      </c>
      <c r="M59" s="236">
        <f>+INDEX(DataEx!$1:$1048576,MATCH('2015'!$A59,DataEx!$D:$D,0),MATCH('2015'!M$6,DataEx!$7:$7,0))</f>
        <v>37597928.459999993</v>
      </c>
      <c r="N59" s="236">
        <f>+INDEX(DataEx!$1:$1048576,MATCH('2015'!$A59,DataEx!$D:$D,0),MATCH('2015'!N$6,DataEx!$7:$7,0))</f>
        <v>40099266.369999997</v>
      </c>
      <c r="O59" s="236">
        <f>+INDEX(DataEx!$1:$1048576,MATCH('2015'!$A59,DataEx!$D:$D,0),MATCH('2015'!O$6,DataEx!$7:$7,0))</f>
        <v>12696185.689999999</v>
      </c>
      <c r="P59" s="236">
        <f>+INDEX(DataEx!$1:$1048576,MATCH('2015'!$A59,DataEx!$D:$D,0),MATCH('2015'!P$6,DataEx!$7:$7,0))</f>
        <v>100557.85</v>
      </c>
      <c r="Q59" s="236">
        <f>+INDEX(DataEx!$1:$1048576,MATCH('2015'!$A59,DataEx!$D:$D,0),MATCH('2015'!Q$6,DataEx!$7:$7,0))</f>
        <v>100930.69</v>
      </c>
      <c r="R59" s="236">
        <f>+INDEX(DataEx!$1:$1048576,MATCH('2015'!$A59,DataEx!$D:$D,0),MATCH('2015'!R$6,DataEx!$7:$7,0))</f>
        <v>9553749.629999999</v>
      </c>
      <c r="S59" s="289">
        <f t="shared" si="3"/>
        <v>221709652.11999997</v>
      </c>
      <c r="T59" s="290">
        <f t="shared" si="4"/>
        <v>6.0659275545827625E-2</v>
      </c>
    </row>
    <row r="60" spans="1:20" ht="13.5" thickBot="1">
      <c r="A60" s="169">
        <v>4612</v>
      </c>
      <c r="B60" s="472" t="str">
        <f>+VLOOKUP($A60,Master!$D$27:$G$225,4,FALSE)</f>
        <v>Repayment of Foreign Debt</v>
      </c>
      <c r="C60" s="473"/>
      <c r="D60" s="473"/>
      <c r="E60" s="473"/>
      <c r="F60" s="473"/>
      <c r="G60" s="236">
        <f>+INDEX(DataEx!$1:$1048576,MATCH('2015'!$A60,DataEx!$D:$D,0),MATCH('2015'!G$6,DataEx!$7:$7,0))</f>
        <v>16433418.82</v>
      </c>
      <c r="H60" s="236">
        <f>+INDEX(DataEx!$1:$1048576,MATCH('2015'!$A60,DataEx!$D:$D,0),MATCH('2015'!H$6,DataEx!$7:$7,0))</f>
        <v>1118676.6299999999</v>
      </c>
      <c r="I60" s="236">
        <f>+INDEX(DataEx!$1:$1048576,MATCH('2015'!$A60,DataEx!$D:$D,0),MATCH('2015'!I$6,DataEx!$7:$7,0))</f>
        <v>12010289.040000005</v>
      </c>
      <c r="J60" s="236">
        <f>+INDEX(DataEx!$1:$1048576,MATCH('2015'!$A60,DataEx!$D:$D,0),MATCH('2015'!J$6,DataEx!$7:$7,0))</f>
        <v>35367493.909999996</v>
      </c>
      <c r="K60" s="236">
        <f>+INDEX(DataEx!$1:$1048576,MATCH('2015'!$A60,DataEx!$D:$D,0),MATCH('2015'!K$6,DataEx!$7:$7,0))</f>
        <v>5067422.63</v>
      </c>
      <c r="L60" s="236">
        <f>+INDEX(DataEx!$1:$1048576,MATCH('2015'!$A60,DataEx!$D:$D,0),MATCH('2015'!L$6,DataEx!$7:$7,0))</f>
        <v>21444494.620000001</v>
      </c>
      <c r="M60" s="236">
        <f>+INDEX(DataEx!$1:$1048576,MATCH('2015'!$A60,DataEx!$D:$D,0),MATCH('2015'!M$6,DataEx!$7:$7,0))</f>
        <v>27963263.740000002</v>
      </c>
      <c r="N60" s="236">
        <f>+INDEX(DataEx!$1:$1048576,MATCH('2015'!$A60,DataEx!$D:$D,0),MATCH('2015'!N$6,DataEx!$7:$7,0))</f>
        <v>1259441.21</v>
      </c>
      <c r="O60" s="236">
        <f>+INDEX(DataEx!$1:$1048576,MATCH('2015'!$A60,DataEx!$D:$D,0),MATCH('2015'!O$6,DataEx!$7:$7,0))</f>
        <v>167061235.77000001</v>
      </c>
      <c r="P60" s="236">
        <f>+INDEX(DataEx!$1:$1048576,MATCH('2015'!$A60,DataEx!$D:$D,0),MATCH('2015'!P$6,DataEx!$7:$7,0))</f>
        <v>5530532.3300000001</v>
      </c>
      <c r="Q60" s="236">
        <f>+INDEX(DataEx!$1:$1048576,MATCH('2015'!$A60,DataEx!$D:$D,0),MATCH('2015'!Q$6,DataEx!$7:$7,0))</f>
        <v>5274597.04</v>
      </c>
      <c r="R60" s="236">
        <f>+INDEX(DataEx!$1:$1048576,MATCH('2015'!$A60,DataEx!$D:$D,0),MATCH('2015'!R$6,DataEx!$7:$7,0))</f>
        <v>21502450.899999995</v>
      </c>
      <c r="S60" s="289">
        <f t="shared" si="3"/>
        <v>320033316.63999999</v>
      </c>
      <c r="T60" s="290">
        <f t="shared" si="4"/>
        <v>8.7560414949384408E-2</v>
      </c>
    </row>
    <row r="61" spans="1:20" ht="13.5" thickBot="1">
      <c r="A61" s="169">
        <v>1002</v>
      </c>
      <c r="B61" s="498" t="str">
        <f>+VLOOKUP($A61,Master!$D$27:$G$225,4,FALSE)</f>
        <v>Financing needs</v>
      </c>
      <c r="C61" s="499"/>
      <c r="D61" s="499"/>
      <c r="E61" s="499"/>
      <c r="F61" s="499"/>
      <c r="G61" s="242">
        <f>+G55-G58</f>
        <v>-53002990.920000039</v>
      </c>
      <c r="H61" s="242">
        <f t="shared" ref="H61:R61" si="13">+H55-H58</f>
        <v>-63108967.540000036</v>
      </c>
      <c r="I61" s="242">
        <f t="shared" si="13"/>
        <v>-75415755.660000056</v>
      </c>
      <c r="J61" s="242">
        <f t="shared" si="13"/>
        <v>-139230168.43000001</v>
      </c>
      <c r="K61" s="242">
        <f t="shared" si="13"/>
        <v>-18566814.929999989</v>
      </c>
      <c r="L61" s="242">
        <f t="shared" si="13"/>
        <v>-124315176.85999998</v>
      </c>
      <c r="M61" s="242">
        <f t="shared" si="13"/>
        <v>-67362267.689999998</v>
      </c>
      <c r="N61" s="242">
        <f t="shared" si="13"/>
        <v>-19302999.160000071</v>
      </c>
      <c r="O61" s="242">
        <f t="shared" si="13"/>
        <v>-193760508.51000005</v>
      </c>
      <c r="P61" s="242">
        <f t="shared" si="13"/>
        <v>-9371857.5699999407</v>
      </c>
      <c r="Q61" s="242">
        <f t="shared" si="13"/>
        <v>-19115454.940000009</v>
      </c>
      <c r="R61" s="242">
        <f t="shared" si="13"/>
        <v>-50437280.779999994</v>
      </c>
      <c r="S61" s="291">
        <f>S55-S54-S58+S66</f>
        <v>-825499520.90999997</v>
      </c>
      <c r="T61" s="292">
        <f t="shared" si="4"/>
        <v>-0.22585486208207933</v>
      </c>
    </row>
    <row r="62" spans="1:20" ht="13.5" thickBot="1">
      <c r="A62" s="169">
        <v>1003</v>
      </c>
      <c r="B62" s="462" t="str">
        <f>+VLOOKUP($A62,Master!$D$27:$G$225,4,FALSE)</f>
        <v>Financing</v>
      </c>
      <c r="C62" s="463"/>
      <c r="D62" s="463"/>
      <c r="E62" s="463"/>
      <c r="F62" s="463"/>
      <c r="G62" s="176">
        <f t="shared" ref="G62:R62" si="14">+SUM(G63:G66)</f>
        <v>53002990.920000039</v>
      </c>
      <c r="H62" s="176">
        <f t="shared" si="14"/>
        <v>63108967.540000036</v>
      </c>
      <c r="I62" s="176">
        <f t="shared" si="14"/>
        <v>75415755.660000026</v>
      </c>
      <c r="J62" s="176">
        <f t="shared" si="14"/>
        <v>139230168.43000001</v>
      </c>
      <c r="K62" s="176">
        <f t="shared" si="14"/>
        <v>18566814.929999989</v>
      </c>
      <c r="L62" s="176">
        <f t="shared" si="14"/>
        <v>124315176.85999998</v>
      </c>
      <c r="M62" s="176">
        <f t="shared" si="14"/>
        <v>67362267.689999998</v>
      </c>
      <c r="N62" s="176">
        <f t="shared" si="14"/>
        <v>19302999.160000071</v>
      </c>
      <c r="O62" s="176">
        <f t="shared" si="14"/>
        <v>193760508.51000005</v>
      </c>
      <c r="P62" s="176">
        <f t="shared" si="14"/>
        <v>9371857.5699999407</v>
      </c>
      <c r="Q62" s="176">
        <f t="shared" si="14"/>
        <v>19115454.940000009</v>
      </c>
      <c r="R62" s="176">
        <f t="shared" si="14"/>
        <v>50437280.779999994</v>
      </c>
      <c r="S62" s="293">
        <f>SUM(S63:S65)+S54</f>
        <v>825499520.90999997</v>
      </c>
      <c r="T62" s="294">
        <f t="shared" si="4"/>
        <v>0.22585486208207933</v>
      </c>
    </row>
    <row r="63" spans="1:20">
      <c r="A63" s="169">
        <v>7511</v>
      </c>
      <c r="B63" s="496" t="str">
        <f>+VLOOKUP($A63,Master!$D$27:$G$225,4,FALSE)</f>
        <v>Domestic Loans and Borrowings</v>
      </c>
      <c r="C63" s="497"/>
      <c r="D63" s="497"/>
      <c r="E63" s="497"/>
      <c r="F63" s="497"/>
      <c r="G63" s="236">
        <f>+INDEX(DataEx!$1:$1048576,MATCH('2015'!$A63,DataEx!$D:$D,0),MATCH('2015'!G$6,DataEx!$7:$7,0))</f>
        <v>34828188.379999995</v>
      </c>
      <c r="H63" s="236">
        <f>+INDEX(DataEx!$1:$1048576,MATCH('2015'!$A63,DataEx!$D:$D,0),MATCH('2015'!H$6,DataEx!$7:$7,0))</f>
        <v>41475711.619999997</v>
      </c>
      <c r="I63" s="236">
        <f>+INDEX(DataEx!$1:$1048576,MATCH('2015'!$A63,DataEx!$D:$D,0),MATCH('2015'!I$6,DataEx!$7:$7,0))</f>
        <v>21230003.140000001</v>
      </c>
      <c r="J63" s="236">
        <f>+INDEX(DataEx!$1:$1048576,MATCH('2015'!$A63,DataEx!$D:$D,0),MATCH('2015'!J$6,DataEx!$7:$7,0))</f>
        <v>0</v>
      </c>
      <c r="K63" s="236">
        <f>+INDEX(DataEx!$1:$1048576,MATCH('2015'!$A63,DataEx!$D:$D,0),MATCH('2015'!K$6,DataEx!$7:$7,0))</f>
        <v>0</v>
      </c>
      <c r="L63" s="236">
        <f>+INDEX(DataEx!$1:$1048576,MATCH('2015'!$A63,DataEx!$D:$D,0),MATCH('2015'!L$6,DataEx!$7:$7,0))</f>
        <v>0</v>
      </c>
      <c r="M63" s="236">
        <f>+INDEX(DataEx!$1:$1048576,MATCH('2015'!$A63,DataEx!$D:$D,0),MATCH('2015'!M$6,DataEx!$7:$7,0))</f>
        <v>15234209.67</v>
      </c>
      <c r="N63" s="236">
        <f>+INDEX(DataEx!$1:$1048576,MATCH('2015'!$A63,DataEx!$D:$D,0),MATCH('2015'!N$6,DataEx!$7:$7,0))</f>
        <v>40000000</v>
      </c>
      <c r="O63" s="236">
        <f>+INDEX(DataEx!$1:$1048576,MATCH('2015'!$A63,DataEx!$D:$D,0),MATCH('2015'!O$6,DataEx!$7:$7,0))</f>
        <v>21230000</v>
      </c>
      <c r="P63" s="236">
        <f>+INDEX(DataEx!$1:$1048576,MATCH('2015'!$A63,DataEx!$D:$D,0),MATCH('2015'!P$6,DataEx!$7:$7,0))</f>
        <v>1250090.33</v>
      </c>
      <c r="Q63" s="236">
        <f>+INDEX(DataEx!$1:$1048576,MATCH('2015'!$A63,DataEx!$D:$D,0),MATCH('2015'!Q$6,DataEx!$7:$7,0))</f>
        <v>0</v>
      </c>
      <c r="R63" s="236">
        <f>+INDEX(DataEx!$1:$1048576,MATCH('2015'!$A63,DataEx!$D:$D,0),MATCH('2015'!R$6,DataEx!$7:$7,0))</f>
        <v>0</v>
      </c>
      <c r="S63" s="289">
        <f t="shared" si="3"/>
        <v>175248203.14000002</v>
      </c>
      <c r="T63" s="290">
        <f t="shared" si="4"/>
        <v>4.7947524798905614E-2</v>
      </c>
    </row>
    <row r="64" spans="1:20">
      <c r="A64" s="169">
        <v>7512</v>
      </c>
      <c r="B64" s="472" t="str">
        <f>+VLOOKUP($A64,Master!$D$27:$G$225,4,FALSE)</f>
        <v>Foreign Loans and Borrowings</v>
      </c>
      <c r="C64" s="473"/>
      <c r="D64" s="473"/>
      <c r="E64" s="473"/>
      <c r="F64" s="473"/>
      <c r="G64" s="236">
        <f>+INDEX(DataEx!$1:$1048576,MATCH('2015'!$A64,DataEx!$D:$D,0),MATCH('2015'!G$6,DataEx!$7:$7,0))</f>
        <v>709714.84</v>
      </c>
      <c r="H64" s="236">
        <f>+INDEX(DataEx!$1:$1048576,MATCH('2015'!$A64,DataEx!$D:$D,0),MATCH('2015'!H$6,DataEx!$7:$7,0))</f>
        <v>329970.52</v>
      </c>
      <c r="I64" s="236">
        <f>+INDEX(DataEx!$1:$1048576,MATCH('2015'!$A64,DataEx!$D:$D,0),MATCH('2015'!I$6,DataEx!$7:$7,0))</f>
        <v>500431461.46999997</v>
      </c>
      <c r="J64" s="236">
        <f>+INDEX(DataEx!$1:$1048576,MATCH('2015'!$A64,DataEx!$D:$D,0),MATCH('2015'!J$6,DataEx!$7:$7,0))</f>
        <v>70720087.209999979</v>
      </c>
      <c r="K64" s="236">
        <f>+INDEX(DataEx!$1:$1048576,MATCH('2015'!$A64,DataEx!$D:$D,0),MATCH('2015'!K$6,DataEx!$7:$7,0))</f>
        <v>844590.42999999993</v>
      </c>
      <c r="L64" s="236">
        <f>+INDEX(DataEx!$1:$1048576,MATCH('2015'!$A64,DataEx!$D:$D,0),MATCH('2015'!L$6,DataEx!$7:$7,0))</f>
        <v>69787474.810000002</v>
      </c>
      <c r="M64" s="236">
        <f>+INDEX(DataEx!$1:$1048576,MATCH('2015'!$A64,DataEx!$D:$D,0),MATCH('2015'!M$6,DataEx!$7:$7,0))</f>
        <v>4058101.87</v>
      </c>
      <c r="N64" s="236">
        <f>+INDEX(DataEx!$1:$1048576,MATCH('2015'!$A64,DataEx!$D:$D,0),MATCH('2015'!N$6,DataEx!$7:$7,0))</f>
        <v>857073.49999999988</v>
      </c>
      <c r="O64" s="236">
        <f>+INDEX(DataEx!$1:$1048576,MATCH('2015'!$A64,DataEx!$D:$D,0),MATCH('2015'!O$6,DataEx!$7:$7,0))</f>
        <v>613054.99</v>
      </c>
      <c r="P64" s="236">
        <f>+INDEX(DataEx!$1:$1048576,MATCH('2015'!$A64,DataEx!$D:$D,0),MATCH('2015'!P$6,DataEx!$7:$7,0))</f>
        <v>5090658.8100000005</v>
      </c>
      <c r="Q64" s="236">
        <f>+INDEX(DataEx!$1:$1048576,MATCH('2015'!$A64,DataEx!$D:$D,0),MATCH('2015'!Q$6,DataEx!$7:$7,0))</f>
        <v>1224576.83</v>
      </c>
      <c r="R64" s="236">
        <f>+INDEX(DataEx!$1:$1048576,MATCH('2015'!$A64,DataEx!$D:$D,0),MATCH('2015'!R$6,DataEx!$7:$7,0))</f>
        <v>2875354.7999999993</v>
      </c>
      <c r="S64" s="289">
        <f t="shared" si="3"/>
        <v>657542120.07999992</v>
      </c>
      <c r="T64" s="290">
        <f t="shared" si="4"/>
        <v>0.17990208483720929</v>
      </c>
    </row>
    <row r="65" spans="1:22">
      <c r="A65" s="169">
        <v>72</v>
      </c>
      <c r="B65" s="472" t="str">
        <f>+VLOOKUP($A65,Master!$D$27:$G$225,4,FALSE)</f>
        <v>Revenues from Selling Assets</v>
      </c>
      <c r="C65" s="473"/>
      <c r="D65" s="473"/>
      <c r="E65" s="473"/>
      <c r="F65" s="473"/>
      <c r="G65" s="236">
        <f>+INDEX(DataEx!$1:$1048576,MATCH('2015'!$A65,DataEx!$D:$D,0),MATCH('2015'!G$6,DataEx!$7:$7,0))</f>
        <v>78698.81</v>
      </c>
      <c r="H65" s="236">
        <f>+INDEX(DataEx!$1:$1048576,MATCH('2015'!$A65,DataEx!$D:$D,0),MATCH('2015'!H$6,DataEx!$7:$7,0))</f>
        <v>172824.69</v>
      </c>
      <c r="I65" s="236">
        <f>+INDEX(DataEx!$1:$1048576,MATCH('2015'!$A65,DataEx!$D:$D,0),MATCH('2015'!I$6,DataEx!$7:$7,0))</f>
        <v>1025099.47</v>
      </c>
      <c r="J65" s="236">
        <f>+INDEX(DataEx!$1:$1048576,MATCH('2015'!$A65,DataEx!$D:$D,0),MATCH('2015'!J$6,DataEx!$7:$7,0))</f>
        <v>23946.27</v>
      </c>
      <c r="K65" s="236">
        <f>+INDEX(DataEx!$1:$1048576,MATCH('2015'!$A65,DataEx!$D:$D,0),MATCH('2015'!K$6,DataEx!$7:$7,0))</f>
        <v>2673826.0900000003</v>
      </c>
      <c r="L65" s="236">
        <f>+INDEX(DataEx!$1:$1048576,MATCH('2015'!$A65,DataEx!$D:$D,0),MATCH('2015'!L$6,DataEx!$7:$7,0))</f>
        <v>70019.59</v>
      </c>
      <c r="M65" s="236">
        <f>+INDEX(DataEx!$1:$1048576,MATCH('2015'!$A65,DataEx!$D:$D,0),MATCH('2015'!M$6,DataEx!$7:$7,0))</f>
        <v>829842.76</v>
      </c>
      <c r="N65" s="236">
        <f>+INDEX(DataEx!$1:$1048576,MATCH('2015'!$A65,DataEx!$D:$D,0),MATCH('2015'!N$6,DataEx!$7:$7,0))</f>
        <v>1748791.8</v>
      </c>
      <c r="O65" s="236">
        <f>+INDEX(DataEx!$1:$1048576,MATCH('2015'!$A65,DataEx!$D:$D,0),MATCH('2015'!O$6,DataEx!$7:$7,0))</f>
        <v>24096.58</v>
      </c>
      <c r="P65" s="236">
        <f>+INDEX(DataEx!$1:$1048576,MATCH('2015'!$A65,DataEx!$D:$D,0),MATCH('2015'!P$6,DataEx!$7:$7,0))</f>
        <v>156908.39000000001</v>
      </c>
      <c r="Q65" s="236">
        <f>+INDEX(DataEx!$1:$1048576,MATCH('2015'!$A65,DataEx!$D:$D,0),MATCH('2015'!Q$6,DataEx!$7:$7,0))</f>
        <v>109348.38</v>
      </c>
      <c r="R65" s="236">
        <f>+INDEX(DataEx!$1:$1048576,MATCH('2015'!$A65,DataEx!$D:$D,0),MATCH('2015'!R$6,DataEx!$7:$7,0))</f>
        <v>929741.52</v>
      </c>
      <c r="S65" s="289">
        <f t="shared" si="3"/>
        <v>7843144.3499999996</v>
      </c>
      <c r="T65" s="290">
        <f t="shared" si="4"/>
        <v>2.1458671272229822E-3</v>
      </c>
      <c r="V65" s="366"/>
    </row>
    <row r="66" spans="1:22" ht="13.5" thickBot="1">
      <c r="A66" s="169">
        <v>1004</v>
      </c>
      <c r="B66" s="248" t="str">
        <f>+VLOOKUP($A66,Master!$D$27:$G$225,4,FALSE)</f>
        <v>Increase / decrease of deposits</v>
      </c>
      <c r="C66" s="249"/>
      <c r="D66" s="249"/>
      <c r="E66" s="249"/>
      <c r="F66" s="249"/>
      <c r="G66" s="250">
        <f>-G61-SUM(G63:G65)</f>
        <v>17386388.890000038</v>
      </c>
      <c r="H66" s="250">
        <f t="shared" ref="H66:R66" si="15">-H61-SUM(H63:H65)</f>
        <v>21130460.710000038</v>
      </c>
      <c r="I66" s="250">
        <f t="shared" si="15"/>
        <v>-447270808.41999996</v>
      </c>
      <c r="J66" s="250">
        <f t="shared" si="15"/>
        <v>68486134.950000033</v>
      </c>
      <c r="K66" s="250">
        <f t="shared" si="15"/>
        <v>15048398.409999989</v>
      </c>
      <c r="L66" s="250">
        <f t="shared" si="15"/>
        <v>54457682.459999979</v>
      </c>
      <c r="M66" s="250">
        <f t="shared" si="15"/>
        <v>47240113.390000001</v>
      </c>
      <c r="N66" s="250">
        <f t="shared" si="15"/>
        <v>-23302866.139999926</v>
      </c>
      <c r="O66" s="250">
        <f t="shared" si="15"/>
        <v>171893356.94000006</v>
      </c>
      <c r="P66" s="250">
        <f t="shared" si="15"/>
        <v>2874200.0399999404</v>
      </c>
      <c r="Q66" s="250">
        <f t="shared" si="15"/>
        <v>17781529.730000008</v>
      </c>
      <c r="R66" s="250">
        <f t="shared" si="15"/>
        <v>46632184.459999993</v>
      </c>
      <c r="S66" s="295">
        <f t="shared" si="3"/>
        <v>-7643224.5799998194</v>
      </c>
      <c r="T66" s="296">
        <f t="shared" si="4"/>
        <v>-2.0911695157318248E-3</v>
      </c>
    </row>
    <row r="69" spans="1:22" ht="15">
      <c r="R69" s="438"/>
      <c r="S69" s="359"/>
    </row>
    <row r="100" spans="1:21">
      <c r="G100" s="147"/>
      <c r="H100" s="147"/>
      <c r="I100" s="147"/>
      <c r="J100" s="147"/>
      <c r="K100" s="147"/>
      <c r="L100" s="147"/>
      <c r="M100" s="147"/>
      <c r="N100" s="147"/>
      <c r="O100" s="147"/>
      <c r="P100" s="147"/>
      <c r="Q100" s="147"/>
      <c r="R100" s="147"/>
    </row>
    <row r="101" spans="1:21" ht="13.5" thickBot="1">
      <c r="G101" s="69" t="str">
        <f t="shared" ref="G101:R101" si="16">+CONCATENATE(G6,"p")</f>
        <v>2015-01p</v>
      </c>
      <c r="H101" s="69" t="str">
        <f t="shared" si="16"/>
        <v>2015-02p</v>
      </c>
      <c r="I101" s="69" t="str">
        <f t="shared" si="16"/>
        <v>2015-03p</v>
      </c>
      <c r="J101" s="69" t="str">
        <f t="shared" si="16"/>
        <v>2015-04p</v>
      </c>
      <c r="K101" s="69" t="str">
        <f t="shared" si="16"/>
        <v>2015-05p</v>
      </c>
      <c r="L101" s="69" t="str">
        <f t="shared" si="16"/>
        <v>2015-06p</v>
      </c>
      <c r="M101" s="69" t="str">
        <f t="shared" si="16"/>
        <v>2015-07p</v>
      </c>
      <c r="N101" s="69" t="str">
        <f t="shared" si="16"/>
        <v>2015-08p</v>
      </c>
      <c r="O101" s="69" t="str">
        <f t="shared" si="16"/>
        <v>2015-09p</v>
      </c>
      <c r="P101" s="69" t="str">
        <f t="shared" si="16"/>
        <v>2015-10p</v>
      </c>
      <c r="Q101" s="69" t="str">
        <f t="shared" si="16"/>
        <v>2015-11p</v>
      </c>
      <c r="R101" s="69" t="str">
        <f t="shared" si="16"/>
        <v>2015-12p</v>
      </c>
    </row>
    <row r="102" spans="1:21" ht="15.75" customHeight="1" thickBot="1">
      <c r="B102" s="522" t="str">
        <f>+Master!G252</f>
        <v>Planned Budget Execution</v>
      </c>
      <c r="C102" s="523"/>
      <c r="D102" s="523"/>
      <c r="E102" s="523"/>
      <c r="F102" s="523"/>
      <c r="G102" s="513">
        <v>2015</v>
      </c>
      <c r="H102" s="514"/>
      <c r="I102" s="514"/>
      <c r="J102" s="514"/>
      <c r="K102" s="514"/>
      <c r="L102" s="514"/>
      <c r="M102" s="514"/>
      <c r="N102" s="514"/>
      <c r="O102" s="514"/>
      <c r="P102" s="514"/>
      <c r="Q102" s="514"/>
      <c r="R102" s="515"/>
      <c r="S102" s="115" t="str">
        <f>+S7</f>
        <v>GDP</v>
      </c>
      <c r="T102" s="116">
        <f>+T7</f>
        <v>3655000000</v>
      </c>
    </row>
    <row r="103" spans="1:21" ht="15.75" customHeight="1">
      <c r="B103" s="524"/>
      <c r="C103" s="525"/>
      <c r="D103" s="525"/>
      <c r="E103" s="525"/>
      <c r="F103" s="526"/>
      <c r="G103" s="73" t="str">
        <f t="shared" ref="G103:R103" si="17">+G8</f>
        <v>January</v>
      </c>
      <c r="H103" s="73" t="str">
        <f t="shared" si="17"/>
        <v>February</v>
      </c>
      <c r="I103" s="73" t="str">
        <f t="shared" si="17"/>
        <v>March</v>
      </c>
      <c r="J103" s="73" t="str">
        <f t="shared" si="17"/>
        <v>April</v>
      </c>
      <c r="K103" s="73" t="str">
        <f t="shared" si="17"/>
        <v>May</v>
      </c>
      <c r="L103" s="73" t="str">
        <f t="shared" si="17"/>
        <v>June</v>
      </c>
      <c r="M103" s="73" t="str">
        <f t="shared" si="17"/>
        <v>July</v>
      </c>
      <c r="N103" s="73" t="str">
        <f t="shared" si="17"/>
        <v>August</v>
      </c>
      <c r="O103" s="73" t="str">
        <f t="shared" si="17"/>
        <v>September</v>
      </c>
      <c r="P103" s="73" t="str">
        <f t="shared" si="17"/>
        <v>October</v>
      </c>
      <c r="Q103" s="73" t="str">
        <f t="shared" si="17"/>
        <v>November</v>
      </c>
      <c r="R103" s="73" t="str">
        <f t="shared" si="17"/>
        <v>December</v>
      </c>
      <c r="S103" s="513" t="str">
        <f>+Master!G246</f>
        <v>Jan - Dec</v>
      </c>
      <c r="T103" s="515">
        <f>+T8</f>
        <v>0</v>
      </c>
    </row>
    <row r="104" spans="1:21" ht="13.5" thickBot="1">
      <c r="B104" s="527"/>
      <c r="C104" s="528"/>
      <c r="D104" s="528"/>
      <c r="E104" s="528"/>
      <c r="F104" s="529"/>
      <c r="G104" s="68" t="s">
        <v>428</v>
      </c>
      <c r="H104" s="68" t="s">
        <v>428</v>
      </c>
      <c r="I104" s="68" t="s">
        <v>428</v>
      </c>
      <c r="J104" s="68" t="s">
        <v>428</v>
      </c>
      <c r="K104" s="68" t="s">
        <v>428</v>
      </c>
      <c r="L104" s="68" t="s">
        <v>428</v>
      </c>
      <c r="M104" s="68" t="s">
        <v>428</v>
      </c>
      <c r="N104" s="68" t="s">
        <v>428</v>
      </c>
      <c r="O104" s="68" t="s">
        <v>428</v>
      </c>
      <c r="P104" s="68" t="s">
        <v>428</v>
      </c>
      <c r="Q104" s="68" t="s">
        <v>428</v>
      </c>
      <c r="R104" s="68" t="s">
        <v>428</v>
      </c>
      <c r="S104" s="66" t="s">
        <v>428</v>
      </c>
      <c r="T104" s="67" t="str">
        <f>+T9</f>
        <v>% GDP</v>
      </c>
    </row>
    <row r="105" spans="1:21" ht="13.5" thickBot="1">
      <c r="A105" s="137" t="str">
        <f t="shared" ref="A105:A147" si="18">+CONCATENATE(A10,"p")</f>
        <v>7p</v>
      </c>
      <c r="B105" s="516" t="str">
        <f>+VLOOKUP(LEFT($A105,LEN(A105)-1)*1,Master!$D$27:$G$225,4,FALSE)</f>
        <v>Total Revenues</v>
      </c>
      <c r="C105" s="517"/>
      <c r="D105" s="517"/>
      <c r="E105" s="517"/>
      <c r="F105" s="517"/>
      <c r="G105" s="97">
        <f t="shared" ref="G105:R105" si="19">+G106+G114+SUM(G119:G123)</f>
        <v>69711123.673160329</v>
      </c>
      <c r="H105" s="97">
        <f t="shared" si="19"/>
        <v>81327458.054152414</v>
      </c>
      <c r="I105" s="97">
        <f t="shared" si="19"/>
        <v>101074773.72935867</v>
      </c>
      <c r="J105" s="97">
        <f t="shared" si="19"/>
        <v>110868335.86211218</v>
      </c>
      <c r="K105" s="97">
        <f t="shared" si="19"/>
        <v>103941453.42009163</v>
      </c>
      <c r="L105" s="97">
        <f t="shared" si="19"/>
        <v>112398873.78315812</v>
      </c>
      <c r="M105" s="97">
        <f t="shared" si="19"/>
        <v>124717975.14619333</v>
      </c>
      <c r="N105" s="97">
        <f t="shared" si="19"/>
        <v>129916805.18338476</v>
      </c>
      <c r="O105" s="97">
        <f t="shared" si="19"/>
        <v>121599030.86684042</v>
      </c>
      <c r="P105" s="97">
        <f t="shared" si="19"/>
        <v>115436070.88666166</v>
      </c>
      <c r="Q105" s="97">
        <f t="shared" si="19"/>
        <v>100830471.93450241</v>
      </c>
      <c r="R105" s="97">
        <f t="shared" si="19"/>
        <v>157356889.11376727</v>
      </c>
      <c r="S105" s="121">
        <f>+SUM(G105:R105)</f>
        <v>1329179261.6533833</v>
      </c>
      <c r="T105" s="122">
        <f>+S105/$T$7</f>
        <v>0.363660536704072</v>
      </c>
      <c r="U105" s="303"/>
    </row>
    <row r="106" spans="1:21">
      <c r="A106" s="137" t="str">
        <f t="shared" si="18"/>
        <v>711p</v>
      </c>
      <c r="B106" s="518" t="str">
        <f>+VLOOKUP(LEFT($A106,LEN(A106)-1)*1,Master!$D$27:$G$225,4,FALSE)</f>
        <v>Taxes</v>
      </c>
      <c r="C106" s="519"/>
      <c r="D106" s="519"/>
      <c r="E106" s="519"/>
      <c r="F106" s="519"/>
      <c r="G106" s="81">
        <f t="shared" ref="G106:R106" si="20">+SUM(G107:G113)</f>
        <v>47438461.833814912</v>
      </c>
      <c r="H106" s="81">
        <f t="shared" si="20"/>
        <v>48051254.173922725</v>
      </c>
      <c r="I106" s="81">
        <f t="shared" si="20"/>
        <v>68643020.701511934</v>
      </c>
      <c r="J106" s="81">
        <f t="shared" si="20"/>
        <v>74644324.702040896</v>
      </c>
      <c r="K106" s="81">
        <f t="shared" si="20"/>
        <v>62371540.361953884</v>
      </c>
      <c r="L106" s="81">
        <f t="shared" si="20"/>
        <v>70088728.880090371</v>
      </c>
      <c r="M106" s="81">
        <f t="shared" si="20"/>
        <v>83389342.293927491</v>
      </c>
      <c r="N106" s="81">
        <f t="shared" si="20"/>
        <v>87963080.772664562</v>
      </c>
      <c r="O106" s="81">
        <f t="shared" si="20"/>
        <v>80794946.466777354</v>
      </c>
      <c r="P106" s="81">
        <f t="shared" si="20"/>
        <v>70587663.849750429</v>
      </c>
      <c r="Q106" s="81">
        <f t="shared" si="20"/>
        <v>60436221.191738874</v>
      </c>
      <c r="R106" s="82">
        <f t="shared" si="20"/>
        <v>78264034.341148108</v>
      </c>
      <c r="S106" s="123">
        <f t="shared" ref="S106:S159" si="21">+SUM(G106:R106)</f>
        <v>832672619.56934154</v>
      </c>
      <c r="T106" s="124">
        <f t="shared" ref="T106:T159" si="22">+S106/$T$7</f>
        <v>0.22781740617492244</v>
      </c>
      <c r="U106" s="302"/>
    </row>
    <row r="107" spans="1:21">
      <c r="A107" s="137" t="str">
        <f t="shared" si="18"/>
        <v>7111p</v>
      </c>
      <c r="B107" s="520" t="str">
        <f>+VLOOKUP(LEFT($A107,LEN(A107)-1)*1,Master!$D$27:$G$225,4,FALSE)</f>
        <v>Personal Income Tax</v>
      </c>
      <c r="C107" s="521"/>
      <c r="D107" s="521"/>
      <c r="E107" s="521"/>
      <c r="F107" s="521"/>
      <c r="G107" s="91">
        <f>+INDEX(DataEx!$1:$1048576,MATCH('2015'!$A107,DataEx!$D:$D,0),MATCH('2015'!G$101,DataEx!$216:$216,0))</f>
        <v>3573995.3554284605</v>
      </c>
      <c r="H107" s="91">
        <f>+INDEX(DataEx!$1:$1048576,MATCH('2015'!$A107,DataEx!$D:$D,0),MATCH('2015'!H$101,DataEx!$216:$216,0))</f>
        <v>6873843.9545441465</v>
      </c>
      <c r="I107" s="91">
        <f>+INDEX(DataEx!$1:$1048576,MATCH('2015'!$A107,DataEx!$D:$D,0),MATCH('2015'!I$101,DataEx!$216:$216,0))</f>
        <v>8628957.8256391361</v>
      </c>
      <c r="J107" s="91">
        <f>+INDEX(DataEx!$1:$1048576,MATCH('2015'!$A107,DataEx!$D:$D,0),MATCH('2015'!J$101,DataEx!$216:$216,0))</f>
        <v>8483434.6457901541</v>
      </c>
      <c r="K107" s="91">
        <f>+INDEX(DataEx!$1:$1048576,MATCH('2015'!$A107,DataEx!$D:$D,0),MATCH('2015'!K$101,DataEx!$216:$216,0))</f>
        <v>9434922.5878236145</v>
      </c>
      <c r="L107" s="91">
        <f>+INDEX(DataEx!$1:$1048576,MATCH('2015'!$A107,DataEx!$D:$D,0),MATCH('2015'!L$101,DataEx!$216:$216,0))</f>
        <v>8991934.6560795475</v>
      </c>
      <c r="M107" s="91">
        <f>+INDEX(DataEx!$1:$1048576,MATCH('2015'!$A107,DataEx!$D:$D,0),MATCH('2015'!M$101,DataEx!$216:$216,0))</f>
        <v>9046366.0797531549</v>
      </c>
      <c r="N107" s="91">
        <f>+INDEX(DataEx!$1:$1048576,MATCH('2015'!$A107,DataEx!$D:$D,0),MATCH('2015'!N$101,DataEx!$216:$216,0))</f>
        <v>9922440.3850700893</v>
      </c>
      <c r="O107" s="91">
        <f>+INDEX(DataEx!$1:$1048576,MATCH('2015'!$A107,DataEx!$D:$D,0),MATCH('2015'!O$101,DataEx!$216:$216,0))</f>
        <v>9246654.8577025365</v>
      </c>
      <c r="P107" s="91">
        <f>+INDEX(DataEx!$1:$1048576,MATCH('2015'!$A107,DataEx!$D:$D,0),MATCH('2015'!P$101,DataEx!$216:$216,0))</f>
        <v>8428028.1672596131</v>
      </c>
      <c r="Q107" s="91">
        <f>+INDEX(DataEx!$1:$1048576,MATCH('2015'!$A107,DataEx!$D:$D,0),MATCH('2015'!Q$101,DataEx!$216:$216,0))</f>
        <v>8212187.9289413234</v>
      </c>
      <c r="R107" s="91">
        <f>+INDEX(DataEx!$1:$1048576,MATCH('2015'!$A107,DataEx!$D:$D,0),MATCH('2015'!R$101,DataEx!$216:$216,0))</f>
        <v>17086876.381307587</v>
      </c>
      <c r="S107" s="125">
        <f t="shared" si="21"/>
        <v>107929642.82533936</v>
      </c>
      <c r="T107" s="126">
        <f t="shared" si="22"/>
        <v>2.9529314042500511E-2</v>
      </c>
    </row>
    <row r="108" spans="1:21">
      <c r="A108" s="137" t="str">
        <f t="shared" si="18"/>
        <v>7112p</v>
      </c>
      <c r="B108" s="520" t="str">
        <f>+VLOOKUP(LEFT($A108,LEN(A108)-1)*1,Master!$D$27:$G$225,4,FALSE)</f>
        <v>Corporate Income Tax</v>
      </c>
      <c r="C108" s="521"/>
      <c r="D108" s="521"/>
      <c r="E108" s="521"/>
      <c r="F108" s="521"/>
      <c r="G108" s="91">
        <f>+INDEX(DataEx!$1:$1048576,MATCH('2015'!$A108,DataEx!$D:$D,0),MATCH('2015'!G$101,DataEx!$216:$216,0))</f>
        <v>932399.70044660708</v>
      </c>
      <c r="H108" s="91">
        <f>+INDEX(DataEx!$1:$1048576,MATCH('2015'!$A108,DataEx!$D:$D,0),MATCH('2015'!H$101,DataEx!$216:$216,0))</f>
        <v>960648.1117244123</v>
      </c>
      <c r="I108" s="91">
        <f>+INDEX(DataEx!$1:$1048576,MATCH('2015'!$A108,DataEx!$D:$D,0),MATCH('2015'!I$101,DataEx!$216:$216,0))</f>
        <v>11938576.266732469</v>
      </c>
      <c r="J108" s="91">
        <f>+INDEX(DataEx!$1:$1048576,MATCH('2015'!$A108,DataEx!$D:$D,0),MATCH('2015'!J$101,DataEx!$216:$216,0))</f>
        <v>12301967.31174976</v>
      </c>
      <c r="K108" s="91">
        <f>+INDEX(DataEx!$1:$1048576,MATCH('2015'!$A108,DataEx!$D:$D,0),MATCH('2015'!K$101,DataEx!$216:$216,0))</f>
        <v>2674098.0198717569</v>
      </c>
      <c r="L108" s="91">
        <f>+INDEX(DataEx!$1:$1048576,MATCH('2015'!$A108,DataEx!$D:$D,0),MATCH('2015'!L$101,DataEx!$216:$216,0))</f>
        <v>3180140.852284038</v>
      </c>
      <c r="M108" s="91">
        <f>+INDEX(DataEx!$1:$1048576,MATCH('2015'!$A108,DataEx!$D:$D,0),MATCH('2015'!M$101,DataEx!$216:$216,0))</f>
        <v>5395660.7985904692</v>
      </c>
      <c r="N108" s="91">
        <f>+INDEX(DataEx!$1:$1048576,MATCH('2015'!$A108,DataEx!$D:$D,0),MATCH('2015'!N$101,DataEx!$216:$216,0))</f>
        <v>2863130.1493314239</v>
      </c>
      <c r="O108" s="91">
        <f>+INDEX(DataEx!$1:$1048576,MATCH('2015'!$A108,DataEx!$D:$D,0),MATCH('2015'!O$101,DataEx!$216:$216,0))</f>
        <v>2353497.2340047848</v>
      </c>
      <c r="P108" s="91">
        <f>+INDEX(DataEx!$1:$1048576,MATCH('2015'!$A108,DataEx!$D:$D,0),MATCH('2015'!P$101,DataEx!$216:$216,0))</f>
        <v>1665538.328390266</v>
      </c>
      <c r="Q108" s="91">
        <f>+INDEX(DataEx!$1:$1048576,MATCH('2015'!$A108,DataEx!$D:$D,0),MATCH('2015'!Q$101,DataEx!$216:$216,0))</f>
        <v>862427.72685132292</v>
      </c>
      <c r="R108" s="91">
        <f>+INDEX(DataEx!$1:$1048576,MATCH('2015'!$A108,DataEx!$D:$D,0),MATCH('2015'!R$101,DataEx!$216:$216,0))</f>
        <v>1507473.9400802045</v>
      </c>
      <c r="S108" s="125">
        <f t="shared" si="21"/>
        <v>46635558.440057509</v>
      </c>
      <c r="T108" s="126">
        <f t="shared" si="22"/>
        <v>1.2759386714106022E-2</v>
      </c>
    </row>
    <row r="109" spans="1:21">
      <c r="A109" s="137" t="str">
        <f t="shared" si="18"/>
        <v>7113p</v>
      </c>
      <c r="B109" s="520" t="str">
        <f>+VLOOKUP(LEFT($A109,LEN(A109)-1)*1,Master!$D$27:$G$225,4,FALSE)</f>
        <v xml:space="preserve">Taxes on Sales of Property </v>
      </c>
      <c r="C109" s="521"/>
      <c r="D109" s="521"/>
      <c r="E109" s="521"/>
      <c r="F109" s="521"/>
      <c r="G109" s="91">
        <f>+INDEX(DataEx!$1:$1048576,MATCH('2015'!$A109,DataEx!$D:$D,0),MATCH('2015'!G$101,DataEx!$216:$216,0))</f>
        <v>106071.79527146854</v>
      </c>
      <c r="H109" s="91">
        <f>+INDEX(DataEx!$1:$1048576,MATCH('2015'!$A109,DataEx!$D:$D,0),MATCH('2015'!H$101,DataEx!$216:$216,0))</f>
        <v>113039.14761772362</v>
      </c>
      <c r="I109" s="91">
        <f>+INDEX(DataEx!$1:$1048576,MATCH('2015'!$A109,DataEx!$D:$D,0),MATCH('2015'!I$101,DataEx!$216:$216,0))</f>
        <v>152502.18590714125</v>
      </c>
      <c r="J109" s="91">
        <f>+INDEX(DataEx!$1:$1048576,MATCH('2015'!$A109,DataEx!$D:$D,0),MATCH('2015'!J$101,DataEx!$216:$216,0))</f>
        <v>145745.80915293895</v>
      </c>
      <c r="K109" s="91">
        <f>+INDEX(DataEx!$1:$1048576,MATCH('2015'!$A109,DataEx!$D:$D,0),MATCH('2015'!K$101,DataEx!$216:$216,0))</f>
        <v>101292.23668851655</v>
      </c>
      <c r="L109" s="91">
        <f>+INDEX(DataEx!$1:$1048576,MATCH('2015'!$A109,DataEx!$D:$D,0),MATCH('2015'!L$101,DataEx!$216:$216,0))</f>
        <v>111819.65140138169</v>
      </c>
      <c r="M109" s="91">
        <f>+INDEX(DataEx!$1:$1048576,MATCH('2015'!$A109,DataEx!$D:$D,0),MATCH('2015'!M$101,DataEx!$216:$216,0))</f>
        <v>140720.54956844845</v>
      </c>
      <c r="N109" s="91">
        <f>+INDEX(DataEx!$1:$1048576,MATCH('2015'!$A109,DataEx!$D:$D,0),MATCH('2015'!N$101,DataEx!$216:$216,0))</f>
        <v>137458.83152417373</v>
      </c>
      <c r="O109" s="91">
        <f>+INDEX(DataEx!$1:$1048576,MATCH('2015'!$A109,DataEx!$D:$D,0),MATCH('2015'!O$101,DataEx!$216:$216,0))</f>
        <v>121512.32009326115</v>
      </c>
      <c r="P109" s="91">
        <f>+INDEX(DataEx!$1:$1048576,MATCH('2015'!$A109,DataEx!$D:$D,0),MATCH('2015'!P$101,DataEx!$216:$216,0))</f>
        <v>144611.55666919687</v>
      </c>
      <c r="Q109" s="91">
        <f>+INDEX(DataEx!$1:$1048576,MATCH('2015'!$A109,DataEx!$D:$D,0),MATCH('2015'!Q$101,DataEx!$216:$216,0))</f>
        <v>114784.79933118433</v>
      </c>
      <c r="R109" s="91">
        <f>+INDEX(DataEx!$1:$1048576,MATCH('2015'!$A109,DataEx!$D:$D,0),MATCH('2015'!R$101,DataEx!$216:$216,0))</f>
        <v>165968.97191897244</v>
      </c>
      <c r="S109" s="125">
        <f t="shared" si="21"/>
        <v>1555527.8551444074</v>
      </c>
      <c r="T109" s="126">
        <f t="shared" si="22"/>
        <v>4.2558901645537822E-4</v>
      </c>
    </row>
    <row r="110" spans="1:21">
      <c r="A110" s="137" t="str">
        <f t="shared" si="18"/>
        <v>7114p</v>
      </c>
      <c r="B110" s="520" t="str">
        <f>+VLOOKUP(LEFT($A110,LEN(A110)-1)*1,Master!$D$27:$G$225,4,FALSE)</f>
        <v>Value Added Tax</v>
      </c>
      <c r="C110" s="521"/>
      <c r="D110" s="521"/>
      <c r="E110" s="521"/>
      <c r="F110" s="521"/>
      <c r="G110" s="91">
        <f>+INDEX(DataEx!$1:$1048576,MATCH('2015'!$A110,DataEx!$D:$D,0),MATCH('2015'!G$101,DataEx!$216:$216,0))</f>
        <v>30830393.947525311</v>
      </c>
      <c r="H110" s="91">
        <f>+INDEX(DataEx!$1:$1048576,MATCH('2015'!$A110,DataEx!$D:$D,0),MATCH('2015'!H$101,DataEx!$216:$216,0))</f>
        <v>29918550.540655378</v>
      </c>
      <c r="I110" s="91">
        <f>+INDEX(DataEx!$1:$1048576,MATCH('2015'!$A110,DataEx!$D:$D,0),MATCH('2015'!I$101,DataEx!$216:$216,0))</f>
        <v>35625079.391823784</v>
      </c>
      <c r="J110" s="91">
        <f>+INDEX(DataEx!$1:$1048576,MATCH('2015'!$A110,DataEx!$D:$D,0),MATCH('2015'!J$101,DataEx!$216:$216,0))</f>
        <v>39690661.471009046</v>
      </c>
      <c r="K110" s="91">
        <f>+INDEX(DataEx!$1:$1048576,MATCH('2015'!$A110,DataEx!$D:$D,0),MATCH('2015'!K$101,DataEx!$216:$216,0))</f>
        <v>34500290.720307246</v>
      </c>
      <c r="L110" s="91">
        <f>+INDEX(DataEx!$1:$1048576,MATCH('2015'!$A110,DataEx!$D:$D,0),MATCH('2015'!L$101,DataEx!$216:$216,0))</f>
        <v>39877523.160066463</v>
      </c>
      <c r="M110" s="91">
        <f>+INDEX(DataEx!$1:$1048576,MATCH('2015'!$A110,DataEx!$D:$D,0),MATCH('2015'!M$101,DataEx!$216:$216,0))</f>
        <v>48690601.648068875</v>
      </c>
      <c r="N110" s="91">
        <f>+INDEX(DataEx!$1:$1048576,MATCH('2015'!$A110,DataEx!$D:$D,0),MATCH('2015'!N$101,DataEx!$216:$216,0))</f>
        <v>51015618.452793375</v>
      </c>
      <c r="O110" s="91">
        <f>+INDEX(DataEx!$1:$1048576,MATCH('2015'!$A110,DataEx!$D:$D,0),MATCH('2015'!O$101,DataEx!$216:$216,0))</f>
        <v>48088264.75380183</v>
      </c>
      <c r="P110" s="91">
        <f>+INDEX(DataEx!$1:$1048576,MATCH('2015'!$A110,DataEx!$D:$D,0),MATCH('2015'!P$101,DataEx!$216:$216,0))</f>
        <v>43467846.583736315</v>
      </c>
      <c r="Q110" s="91">
        <f>+INDEX(DataEx!$1:$1048576,MATCH('2015'!$A110,DataEx!$D:$D,0),MATCH('2015'!Q$101,DataEx!$216:$216,0))</f>
        <v>35933948.977140471</v>
      </c>
      <c r="R110" s="91">
        <f>+INDEX(DataEx!$1:$1048576,MATCH('2015'!$A110,DataEx!$D:$D,0),MATCH('2015'!R$101,DataEx!$216:$216,0))</f>
        <v>42606370.74912481</v>
      </c>
      <c r="S110" s="125">
        <f t="shared" si="21"/>
        <v>480245150.3960529</v>
      </c>
      <c r="T110" s="126">
        <f t="shared" si="22"/>
        <v>0.13139402199618411</v>
      </c>
    </row>
    <row r="111" spans="1:21">
      <c r="A111" s="137" t="str">
        <f t="shared" si="18"/>
        <v>7115p</v>
      </c>
      <c r="B111" s="520" t="str">
        <f>+VLOOKUP(LEFT($A111,LEN(A111)-1)*1,Master!$D$27:$G$225,4,FALSE)</f>
        <v>Excises</v>
      </c>
      <c r="C111" s="521"/>
      <c r="D111" s="521"/>
      <c r="E111" s="521"/>
      <c r="F111" s="521"/>
      <c r="G111" s="91">
        <f>+INDEX(DataEx!$1:$1048576,MATCH('2015'!$A111,DataEx!$D:$D,0),MATCH('2015'!G$101,DataEx!$216:$216,0))</f>
        <v>10746682.682418374</v>
      </c>
      <c r="H111" s="91">
        <f>+INDEX(DataEx!$1:$1048576,MATCH('2015'!$A111,DataEx!$D:$D,0),MATCH('2015'!H$101,DataEx!$216:$216,0))</f>
        <v>8544013.7622055728</v>
      </c>
      <c r="I111" s="91">
        <f>+INDEX(DataEx!$1:$1048576,MATCH('2015'!$A111,DataEx!$D:$D,0),MATCH('2015'!I$101,DataEx!$216:$216,0))</f>
        <v>10140030.796069261</v>
      </c>
      <c r="J111" s="91">
        <f>+INDEX(DataEx!$1:$1048576,MATCH('2015'!$A111,DataEx!$D:$D,0),MATCH('2015'!J$101,DataEx!$216:$216,0))</f>
        <v>11606566.966498964</v>
      </c>
      <c r="K111" s="91">
        <f>+INDEX(DataEx!$1:$1048576,MATCH('2015'!$A111,DataEx!$D:$D,0),MATCH('2015'!K$101,DataEx!$216:$216,0))</f>
        <v>13190871.109895388</v>
      </c>
      <c r="L111" s="91">
        <f>+INDEX(DataEx!$1:$1048576,MATCH('2015'!$A111,DataEx!$D:$D,0),MATCH('2015'!L$101,DataEx!$216:$216,0))</f>
        <v>15159196.537793403</v>
      </c>
      <c r="M111" s="91">
        <f>+INDEX(DataEx!$1:$1048576,MATCH('2015'!$A111,DataEx!$D:$D,0),MATCH('2015'!M$101,DataEx!$216:$216,0))</f>
        <v>16918854.99757503</v>
      </c>
      <c r="N111" s="91">
        <f>+INDEX(DataEx!$1:$1048576,MATCH('2015'!$A111,DataEx!$D:$D,0),MATCH('2015'!N$101,DataEx!$216:$216,0))</f>
        <v>21078349.425046727</v>
      </c>
      <c r="O111" s="91">
        <f>+INDEX(DataEx!$1:$1048576,MATCH('2015'!$A111,DataEx!$D:$D,0),MATCH('2015'!O$101,DataEx!$216:$216,0))</f>
        <v>18202665.814412087</v>
      </c>
      <c r="P111" s="91">
        <f>+INDEX(DataEx!$1:$1048576,MATCH('2015'!$A111,DataEx!$D:$D,0),MATCH('2015'!P$101,DataEx!$216:$216,0))</f>
        <v>14340556.433877697</v>
      </c>
      <c r="Q111" s="91">
        <f>+INDEX(DataEx!$1:$1048576,MATCH('2015'!$A111,DataEx!$D:$D,0),MATCH('2015'!Q$101,DataEx!$216:$216,0))</f>
        <v>13344977.795261111</v>
      </c>
      <c r="R111" s="91">
        <f>+INDEX(DataEx!$1:$1048576,MATCH('2015'!$A111,DataEx!$D:$D,0),MATCH('2015'!R$101,DataEx!$216:$216,0))</f>
        <v>14437025.106566409</v>
      </c>
      <c r="S111" s="125">
        <f t="shared" si="21"/>
        <v>167709791.42762002</v>
      </c>
      <c r="T111" s="126">
        <f t="shared" si="22"/>
        <v>4.5885031854342007E-2</v>
      </c>
    </row>
    <row r="112" spans="1:21">
      <c r="A112" s="137" t="str">
        <f t="shared" si="18"/>
        <v>7116p</v>
      </c>
      <c r="B112" s="520" t="str">
        <f>+VLOOKUP(LEFT($A112,LEN(A112)-1)*1,Master!$D$27:$G$225,4,FALSE)</f>
        <v>Tax on International Trade and Transactions</v>
      </c>
      <c r="C112" s="521"/>
      <c r="D112" s="521"/>
      <c r="E112" s="521"/>
      <c r="F112" s="521"/>
      <c r="G112" s="91">
        <f>+INDEX(DataEx!$1:$1048576,MATCH('2015'!$A112,DataEx!$D:$D,0),MATCH('2015'!G$101,DataEx!$216:$216,0))</f>
        <v>997113.97705013887</v>
      </c>
      <c r="H112" s="91">
        <f>+INDEX(DataEx!$1:$1048576,MATCH('2015'!$A112,DataEx!$D:$D,0),MATCH('2015'!H$101,DataEx!$216:$216,0))</f>
        <v>1331009.1716165582</v>
      </c>
      <c r="I112" s="91">
        <f>+INDEX(DataEx!$1:$1048576,MATCH('2015'!$A112,DataEx!$D:$D,0),MATCH('2015'!I$101,DataEx!$216:$216,0))</f>
        <v>1733008.7830788183</v>
      </c>
      <c r="J112" s="91">
        <f>+INDEX(DataEx!$1:$1048576,MATCH('2015'!$A112,DataEx!$D:$D,0),MATCH('2015'!J$101,DataEx!$216:$216,0))</f>
        <v>1927566.0054556574</v>
      </c>
      <c r="K112" s="91">
        <f>+INDEX(DataEx!$1:$1048576,MATCH('2015'!$A112,DataEx!$D:$D,0),MATCH('2015'!K$101,DataEx!$216:$216,0))</f>
        <v>1957633.128395471</v>
      </c>
      <c r="L112" s="91">
        <f>+INDEX(DataEx!$1:$1048576,MATCH('2015'!$A112,DataEx!$D:$D,0),MATCH('2015'!L$101,DataEx!$216:$216,0))</f>
        <v>2209426.9121462442</v>
      </c>
      <c r="M112" s="91">
        <f>+INDEX(DataEx!$1:$1048576,MATCH('2015'!$A112,DataEx!$D:$D,0),MATCH('2015'!M$101,DataEx!$216:$216,0))</f>
        <v>2614239.3870693785</v>
      </c>
      <c r="N112" s="91">
        <f>+INDEX(DataEx!$1:$1048576,MATCH('2015'!$A112,DataEx!$D:$D,0),MATCH('2015'!N$101,DataEx!$216:$216,0))</f>
        <v>2369436.9150621137</v>
      </c>
      <c r="O112" s="91">
        <f>+INDEX(DataEx!$1:$1048576,MATCH('2015'!$A112,DataEx!$D:$D,0),MATCH('2015'!O$101,DataEx!$216:$216,0))</f>
        <v>2212771.4239951861</v>
      </c>
      <c r="P112" s="91">
        <f>+INDEX(DataEx!$1:$1048576,MATCH('2015'!$A112,DataEx!$D:$D,0),MATCH('2015'!P$101,DataEx!$216:$216,0))</f>
        <v>2036251.8621765992</v>
      </c>
      <c r="Q112" s="91">
        <f>+INDEX(DataEx!$1:$1048576,MATCH('2015'!$A112,DataEx!$D:$D,0),MATCH('2015'!Q$101,DataEx!$216:$216,0))</f>
        <v>1518566.9065134812</v>
      </c>
      <c r="R112" s="91">
        <f>+INDEX(DataEx!$1:$1048576,MATCH('2015'!$A112,DataEx!$D:$D,0),MATCH('2015'!R$101,DataEx!$216:$216,0))</f>
        <v>1969417.8725266533</v>
      </c>
      <c r="S112" s="125">
        <f t="shared" si="21"/>
        <v>22876442.345086303</v>
      </c>
      <c r="T112" s="126">
        <f t="shared" si="22"/>
        <v>6.2589445540591803E-3</v>
      </c>
    </row>
    <row r="113" spans="1:20">
      <c r="A113" s="137" t="str">
        <f t="shared" si="18"/>
        <v>7118p</v>
      </c>
      <c r="B113" s="520" t="str">
        <f>+VLOOKUP(LEFT($A113,LEN(A113)-1)*1,Master!$D$27:$G$225,4,FALSE)</f>
        <v>Other Republic Taxes</v>
      </c>
      <c r="C113" s="521"/>
      <c r="D113" s="521"/>
      <c r="E113" s="521"/>
      <c r="F113" s="521"/>
      <c r="G113" s="91">
        <f>+INDEX(DataEx!$1:$1048576,MATCH('2015'!$A113,DataEx!$D:$D,0),MATCH('2015'!G$101,DataEx!$216:$216,0))</f>
        <v>251804.37567454769</v>
      </c>
      <c r="H113" s="91">
        <f>+INDEX(DataEx!$1:$1048576,MATCH('2015'!$A113,DataEx!$D:$D,0),MATCH('2015'!H$101,DataEx!$216:$216,0))</f>
        <v>310149.4855589362</v>
      </c>
      <c r="I113" s="91">
        <f>+INDEX(DataEx!$1:$1048576,MATCH('2015'!$A113,DataEx!$D:$D,0),MATCH('2015'!I$101,DataEx!$216:$216,0))</f>
        <v>424865.45226132218</v>
      </c>
      <c r="J113" s="91">
        <f>+INDEX(DataEx!$1:$1048576,MATCH('2015'!$A113,DataEx!$D:$D,0),MATCH('2015'!J$101,DataEx!$216:$216,0))</f>
        <v>488382.49238437577</v>
      </c>
      <c r="K113" s="91">
        <f>+INDEX(DataEx!$1:$1048576,MATCH('2015'!$A113,DataEx!$D:$D,0),MATCH('2015'!K$101,DataEx!$216:$216,0))</f>
        <v>512432.55897189945</v>
      </c>
      <c r="L113" s="91">
        <f>+INDEX(DataEx!$1:$1048576,MATCH('2015'!$A113,DataEx!$D:$D,0),MATCH('2015'!L$101,DataEx!$216:$216,0))</f>
        <v>558687.11031930195</v>
      </c>
      <c r="M113" s="91">
        <f>+INDEX(DataEx!$1:$1048576,MATCH('2015'!$A113,DataEx!$D:$D,0),MATCH('2015'!M$101,DataEx!$216:$216,0))</f>
        <v>582898.8333021343</v>
      </c>
      <c r="N113" s="91">
        <f>+INDEX(DataEx!$1:$1048576,MATCH('2015'!$A113,DataEx!$D:$D,0),MATCH('2015'!N$101,DataEx!$216:$216,0))</f>
        <v>576646.61383665679</v>
      </c>
      <c r="O113" s="91">
        <f>+INDEX(DataEx!$1:$1048576,MATCH('2015'!$A113,DataEx!$D:$D,0),MATCH('2015'!O$101,DataEx!$216:$216,0))</f>
        <v>569580.06276767002</v>
      </c>
      <c r="P113" s="91">
        <f>+INDEX(DataEx!$1:$1048576,MATCH('2015'!$A113,DataEx!$D:$D,0),MATCH('2015'!P$101,DataEx!$216:$216,0))</f>
        <v>504830.91764073976</v>
      </c>
      <c r="Q113" s="91">
        <f>+INDEX(DataEx!$1:$1048576,MATCH('2015'!$A113,DataEx!$D:$D,0),MATCH('2015'!Q$101,DataEx!$216:$216,0))</f>
        <v>449327.05769997759</v>
      </c>
      <c r="R113" s="91">
        <f>+INDEX(DataEx!$1:$1048576,MATCH('2015'!$A113,DataEx!$D:$D,0),MATCH('2015'!R$101,DataEx!$216:$216,0))</f>
        <v>490901.31962345698</v>
      </c>
      <c r="S113" s="125">
        <f t="shared" si="21"/>
        <v>5720506.2800410194</v>
      </c>
      <c r="T113" s="126">
        <f t="shared" si="22"/>
        <v>1.5651179972752448E-3</v>
      </c>
    </row>
    <row r="114" spans="1:20">
      <c r="A114" s="137" t="str">
        <f t="shared" si="18"/>
        <v>712p</v>
      </c>
      <c r="B114" s="532" t="str">
        <f>+VLOOKUP(LEFT($A114,LEN(A114)-1)*1,Master!$D$27:$G$225,4,FALSE)</f>
        <v>Contributions</v>
      </c>
      <c r="C114" s="533"/>
      <c r="D114" s="533"/>
      <c r="E114" s="533"/>
      <c r="F114" s="533"/>
      <c r="G114" s="83">
        <f>+SUM(G115:G118)</f>
        <v>17453194.433351744</v>
      </c>
      <c r="H114" s="83">
        <f t="shared" ref="H114:R114" si="23">+SUM(H115:H118)</f>
        <v>27390142.980436314</v>
      </c>
      <c r="I114" s="83">
        <f t="shared" si="23"/>
        <v>28082312.197140861</v>
      </c>
      <c r="J114" s="83">
        <f t="shared" si="23"/>
        <v>30124960.749123506</v>
      </c>
      <c r="K114" s="83">
        <f t="shared" si="23"/>
        <v>34683059.189534552</v>
      </c>
      <c r="L114" s="83">
        <f t="shared" si="23"/>
        <v>35520127.578458838</v>
      </c>
      <c r="M114" s="83">
        <f t="shared" si="23"/>
        <v>34214609.03892383</v>
      </c>
      <c r="N114" s="83">
        <f t="shared" si="23"/>
        <v>35699732.916304395</v>
      </c>
      <c r="O114" s="83">
        <f t="shared" si="23"/>
        <v>34477573.889674954</v>
      </c>
      <c r="P114" s="83">
        <f t="shared" si="23"/>
        <v>38517756.206527121</v>
      </c>
      <c r="Q114" s="83">
        <f t="shared" si="23"/>
        <v>32938623.312072884</v>
      </c>
      <c r="R114" s="84">
        <f t="shared" si="23"/>
        <v>68390080.261651829</v>
      </c>
      <c r="S114" s="127">
        <f t="shared" si="21"/>
        <v>417492172.75320083</v>
      </c>
      <c r="T114" s="128">
        <f t="shared" si="22"/>
        <v>0.11422494466571842</v>
      </c>
    </row>
    <row r="115" spans="1:20">
      <c r="A115" s="137" t="str">
        <f t="shared" si="18"/>
        <v>7121p</v>
      </c>
      <c r="B115" s="520" t="str">
        <f>+VLOOKUP(LEFT($A115,LEN(A115)-1)*1,Master!$D$27:$G$225,4,FALSE)</f>
        <v>Contributions for Pension and Disability Insurance</v>
      </c>
      <c r="C115" s="521"/>
      <c r="D115" s="521"/>
      <c r="E115" s="521"/>
      <c r="F115" s="521"/>
      <c r="G115" s="91">
        <f>+INDEX(DataEx!$1:$1048576,MATCH('2015'!$A115,DataEx!$D:$D,0),MATCH('2015'!G$101,DataEx!$216:$216,0))</f>
        <v>10835215.375433445</v>
      </c>
      <c r="H115" s="91">
        <f>+INDEX(DataEx!$1:$1048576,MATCH('2015'!$A115,DataEx!$D:$D,0),MATCH('2015'!H$101,DataEx!$216:$216,0))</f>
        <v>17287568.311596237</v>
      </c>
      <c r="I115" s="91">
        <f>+INDEX(DataEx!$1:$1048576,MATCH('2015'!$A115,DataEx!$D:$D,0),MATCH('2015'!I$101,DataEx!$216:$216,0))</f>
        <v>16133814.702883076</v>
      </c>
      <c r="J115" s="91">
        <f>+INDEX(DataEx!$1:$1048576,MATCH('2015'!$A115,DataEx!$D:$D,0),MATCH('2015'!J$101,DataEx!$216:$216,0))</f>
        <v>17634570.078624245</v>
      </c>
      <c r="K115" s="91">
        <f>+INDEX(DataEx!$1:$1048576,MATCH('2015'!$A115,DataEx!$D:$D,0),MATCH('2015'!K$101,DataEx!$216:$216,0))</f>
        <v>20199574.10818097</v>
      </c>
      <c r="L115" s="91">
        <f>+INDEX(DataEx!$1:$1048576,MATCH('2015'!$A115,DataEx!$D:$D,0),MATCH('2015'!L$101,DataEx!$216:$216,0))</f>
        <v>20913507.395355023</v>
      </c>
      <c r="M115" s="91">
        <f>+INDEX(DataEx!$1:$1048576,MATCH('2015'!$A115,DataEx!$D:$D,0),MATCH('2015'!M$101,DataEx!$216:$216,0))</f>
        <v>20397161.323049661</v>
      </c>
      <c r="N115" s="91">
        <f>+INDEX(DataEx!$1:$1048576,MATCH('2015'!$A115,DataEx!$D:$D,0),MATCH('2015'!N$101,DataEx!$216:$216,0))</f>
        <v>20719279.922398537</v>
      </c>
      <c r="O115" s="91">
        <f>+INDEX(DataEx!$1:$1048576,MATCH('2015'!$A115,DataEx!$D:$D,0),MATCH('2015'!O$101,DataEx!$216:$216,0))</f>
        <v>20675448.42527096</v>
      </c>
      <c r="P115" s="91">
        <f>+INDEX(DataEx!$1:$1048576,MATCH('2015'!$A115,DataEx!$D:$D,0),MATCH('2015'!P$101,DataEx!$216:$216,0))</f>
        <v>22333485.779485509</v>
      </c>
      <c r="Q115" s="91">
        <f>+INDEX(DataEx!$1:$1048576,MATCH('2015'!$A115,DataEx!$D:$D,0),MATCH('2015'!Q$101,DataEx!$216:$216,0))</f>
        <v>19074610.951472942</v>
      </c>
      <c r="R115" s="91">
        <f>+INDEX(DataEx!$1:$1048576,MATCH('2015'!$A115,DataEx!$D:$D,0),MATCH('2015'!R$101,DataEx!$216:$216,0))</f>
        <v>40201162.67603521</v>
      </c>
      <c r="S115" s="125">
        <f t="shared" si="21"/>
        <v>246405399.04978585</v>
      </c>
      <c r="T115" s="126">
        <f t="shared" si="22"/>
        <v>6.7415977852198591E-2</v>
      </c>
    </row>
    <row r="116" spans="1:20">
      <c r="A116" s="137" t="str">
        <f t="shared" si="18"/>
        <v>7122p</v>
      </c>
      <c r="B116" s="520" t="str">
        <f>+VLOOKUP(LEFT($A116,LEN(A116)-1)*1,Master!$D$27:$G$225,4,FALSE)</f>
        <v>Contributions for Health Insurance</v>
      </c>
      <c r="C116" s="521"/>
      <c r="D116" s="521"/>
      <c r="E116" s="521"/>
      <c r="F116" s="521"/>
      <c r="G116" s="91">
        <f>+INDEX(DataEx!$1:$1048576,MATCH('2015'!$A116,DataEx!$D:$D,0),MATCH('2015'!G$101,DataEx!$216:$216,0))</f>
        <v>5947210.158482017</v>
      </c>
      <c r="H116" s="91">
        <f>+INDEX(DataEx!$1:$1048576,MATCH('2015'!$A116,DataEx!$D:$D,0),MATCH('2015'!H$101,DataEx!$216:$216,0))</f>
        <v>8737953.0601297878</v>
      </c>
      <c r="I116" s="91">
        <f>+INDEX(DataEx!$1:$1048576,MATCH('2015'!$A116,DataEx!$D:$D,0),MATCH('2015'!I$101,DataEx!$216:$216,0))</f>
        <v>10128217.755015116</v>
      </c>
      <c r="J116" s="91">
        <f>+INDEX(DataEx!$1:$1048576,MATCH('2015'!$A116,DataEx!$D:$D,0),MATCH('2015'!J$101,DataEx!$216:$216,0))</f>
        <v>10506185.898595979</v>
      </c>
      <c r="K116" s="91">
        <f>+INDEX(DataEx!$1:$1048576,MATCH('2015'!$A116,DataEx!$D:$D,0),MATCH('2015'!K$101,DataEx!$216:$216,0))</f>
        <v>12414423.348594034</v>
      </c>
      <c r="L116" s="91">
        <f>+INDEX(DataEx!$1:$1048576,MATCH('2015'!$A116,DataEx!$D:$D,0),MATCH('2015'!L$101,DataEx!$216:$216,0))</f>
        <v>12300409.906155966</v>
      </c>
      <c r="M116" s="91">
        <f>+INDEX(DataEx!$1:$1048576,MATCH('2015'!$A116,DataEx!$D:$D,0),MATCH('2015'!M$101,DataEx!$216:$216,0))</f>
        <v>11649338.921377769</v>
      </c>
      <c r="N116" s="91">
        <f>+INDEX(DataEx!$1:$1048576,MATCH('2015'!$A116,DataEx!$D:$D,0),MATCH('2015'!N$101,DataEx!$216:$216,0))</f>
        <v>12715928.59880604</v>
      </c>
      <c r="O116" s="91">
        <f>+INDEX(DataEx!$1:$1048576,MATCH('2015'!$A116,DataEx!$D:$D,0),MATCH('2015'!O$101,DataEx!$216:$216,0))</f>
        <v>11722748.188238984</v>
      </c>
      <c r="P116" s="91">
        <f>+INDEX(DataEx!$1:$1048576,MATCH('2015'!$A116,DataEx!$D:$D,0),MATCH('2015'!P$101,DataEx!$216:$216,0))</f>
        <v>13649666.976806173</v>
      </c>
      <c r="Q116" s="91">
        <f>+INDEX(DataEx!$1:$1048576,MATCH('2015'!$A116,DataEx!$D:$D,0),MATCH('2015'!Q$101,DataEx!$216:$216,0))</f>
        <v>11784621.868662277</v>
      </c>
      <c r="R116" s="91">
        <f>+INDEX(DataEx!$1:$1048576,MATCH('2015'!$A116,DataEx!$D:$D,0),MATCH('2015'!R$101,DataEx!$216:$216,0))</f>
        <v>23899152.764590971</v>
      </c>
      <c r="S116" s="125">
        <f t="shared" si="21"/>
        <v>145455857.4454551</v>
      </c>
      <c r="T116" s="126">
        <f t="shared" si="22"/>
        <v>3.9796404225842713E-2</v>
      </c>
    </row>
    <row r="117" spans="1:20">
      <c r="A117" s="137" t="str">
        <f t="shared" si="18"/>
        <v>7123p</v>
      </c>
      <c r="B117" s="520" t="str">
        <f>+VLOOKUP(LEFT($A117,LEN(A117)-1)*1,Master!$D$27:$G$225,4,FALSE)</f>
        <v>Contributions for  Unemployment Insurance</v>
      </c>
      <c r="C117" s="521"/>
      <c r="D117" s="521"/>
      <c r="E117" s="521"/>
      <c r="F117" s="521"/>
      <c r="G117" s="91">
        <f>+INDEX(DataEx!$1:$1048576,MATCH('2015'!$A117,DataEx!$D:$D,0),MATCH('2015'!G$101,DataEx!$216:$216,0))</f>
        <v>405204.02216089884</v>
      </c>
      <c r="H117" s="91">
        <f>+INDEX(DataEx!$1:$1048576,MATCH('2015'!$A117,DataEx!$D:$D,0),MATCH('2015'!H$101,DataEx!$216:$216,0))</f>
        <v>738084.5106705362</v>
      </c>
      <c r="I117" s="91">
        <f>+INDEX(DataEx!$1:$1048576,MATCH('2015'!$A117,DataEx!$D:$D,0),MATCH('2015'!I$101,DataEx!$216:$216,0))</f>
        <v>913696.79908484616</v>
      </c>
      <c r="J117" s="91">
        <f>+INDEX(DataEx!$1:$1048576,MATCH('2015'!$A117,DataEx!$D:$D,0),MATCH('2015'!J$101,DataEx!$216:$216,0))</f>
        <v>970828.38583662093</v>
      </c>
      <c r="K117" s="91">
        <f>+INDEX(DataEx!$1:$1048576,MATCH('2015'!$A117,DataEx!$D:$D,0),MATCH('2015'!K$101,DataEx!$216:$216,0))</f>
        <v>1071963.8068133136</v>
      </c>
      <c r="L117" s="91">
        <f>+INDEX(DataEx!$1:$1048576,MATCH('2015'!$A117,DataEx!$D:$D,0),MATCH('2015'!L$101,DataEx!$216:$216,0))</f>
        <v>1078875.1432318969</v>
      </c>
      <c r="M117" s="91">
        <f>+INDEX(DataEx!$1:$1048576,MATCH('2015'!$A117,DataEx!$D:$D,0),MATCH('2015'!M$101,DataEx!$216:$216,0))</f>
        <v>1021891.7539787972</v>
      </c>
      <c r="N117" s="91">
        <f>+INDEX(DataEx!$1:$1048576,MATCH('2015'!$A117,DataEx!$D:$D,0),MATCH('2015'!N$101,DataEx!$216:$216,0))</f>
        <v>1115094.651382722</v>
      </c>
      <c r="O117" s="91">
        <f>+INDEX(DataEx!$1:$1048576,MATCH('2015'!$A117,DataEx!$D:$D,0),MATCH('2015'!O$101,DataEx!$216:$216,0))</f>
        <v>1045619.4056045644</v>
      </c>
      <c r="P117" s="91">
        <f>+INDEX(DataEx!$1:$1048576,MATCH('2015'!$A117,DataEx!$D:$D,0),MATCH('2015'!P$101,DataEx!$216:$216,0))</f>
        <v>1200015.1472054955</v>
      </c>
      <c r="Q117" s="91">
        <f>+INDEX(DataEx!$1:$1048576,MATCH('2015'!$A117,DataEx!$D:$D,0),MATCH('2015'!Q$101,DataEx!$216:$216,0))</f>
        <v>1040193.9108966757</v>
      </c>
      <c r="R117" s="91">
        <f>+INDEX(DataEx!$1:$1048576,MATCH('2015'!$A117,DataEx!$D:$D,0),MATCH('2015'!R$101,DataEx!$216:$216,0))</f>
        <v>2120234.2020172165</v>
      </c>
      <c r="S117" s="125">
        <f t="shared" si="21"/>
        <v>12721701.738883585</v>
      </c>
      <c r="T117" s="126">
        <f t="shared" si="22"/>
        <v>3.4806297507205429E-3</v>
      </c>
    </row>
    <row r="118" spans="1:20">
      <c r="A118" s="137" t="str">
        <f t="shared" si="18"/>
        <v>7124p</v>
      </c>
      <c r="B118" s="520" t="str">
        <f>+VLOOKUP(LEFT($A118,LEN(A118)-1)*1,Master!$D$27:$G$225,4,FALSE)</f>
        <v>Other contributions</v>
      </c>
      <c r="C118" s="521"/>
      <c r="D118" s="521"/>
      <c r="E118" s="521"/>
      <c r="F118" s="521"/>
      <c r="G118" s="91">
        <f>+INDEX(DataEx!$1:$1048576,MATCH('2015'!$A118,DataEx!$D:$D,0),MATCH('2015'!G$101,DataEx!$216:$216,0))</f>
        <v>265564.87727538327</v>
      </c>
      <c r="H118" s="91">
        <f>+INDEX(DataEx!$1:$1048576,MATCH('2015'!$A118,DataEx!$D:$D,0),MATCH('2015'!H$101,DataEx!$216:$216,0))</f>
        <v>626537.09803975385</v>
      </c>
      <c r="I118" s="91">
        <f>+INDEX(DataEx!$1:$1048576,MATCH('2015'!$A118,DataEx!$D:$D,0),MATCH('2015'!I$101,DataEx!$216:$216,0))</f>
        <v>906582.94015782466</v>
      </c>
      <c r="J118" s="91">
        <f>+INDEX(DataEx!$1:$1048576,MATCH('2015'!$A118,DataEx!$D:$D,0),MATCH('2015'!J$101,DataEx!$216:$216,0))</f>
        <v>1013376.386066664</v>
      </c>
      <c r="K118" s="91">
        <f>+INDEX(DataEx!$1:$1048576,MATCH('2015'!$A118,DataEx!$D:$D,0),MATCH('2015'!K$101,DataEx!$216:$216,0))</f>
        <v>997097.9259462388</v>
      </c>
      <c r="L118" s="91">
        <f>+INDEX(DataEx!$1:$1048576,MATCH('2015'!$A118,DataEx!$D:$D,0),MATCH('2015'!L$101,DataEx!$216:$216,0))</f>
        <v>1227335.1337159497</v>
      </c>
      <c r="M118" s="91">
        <f>+INDEX(DataEx!$1:$1048576,MATCH('2015'!$A118,DataEx!$D:$D,0),MATCH('2015'!M$101,DataEx!$216:$216,0))</f>
        <v>1146217.0405176056</v>
      </c>
      <c r="N118" s="91">
        <f>+INDEX(DataEx!$1:$1048576,MATCH('2015'!$A118,DataEx!$D:$D,0),MATCH('2015'!N$101,DataEx!$216:$216,0))</f>
        <v>1149429.7437170967</v>
      </c>
      <c r="O118" s="91">
        <f>+INDEX(DataEx!$1:$1048576,MATCH('2015'!$A118,DataEx!$D:$D,0),MATCH('2015'!O$101,DataEx!$216:$216,0))</f>
        <v>1033757.8705604452</v>
      </c>
      <c r="P118" s="91">
        <f>+INDEX(DataEx!$1:$1048576,MATCH('2015'!$A118,DataEx!$D:$D,0),MATCH('2015'!P$101,DataEx!$216:$216,0))</f>
        <v>1334588.3030299437</v>
      </c>
      <c r="Q118" s="91">
        <f>+INDEX(DataEx!$1:$1048576,MATCH('2015'!$A118,DataEx!$D:$D,0),MATCH('2015'!Q$101,DataEx!$216:$216,0))</f>
        <v>1039196.5810409879</v>
      </c>
      <c r="R118" s="91">
        <f>+INDEX(DataEx!$1:$1048576,MATCH('2015'!$A118,DataEx!$D:$D,0),MATCH('2015'!R$101,DataEx!$216:$216,0))</f>
        <v>2169530.6190084284</v>
      </c>
      <c r="S118" s="125">
        <f t="shared" si="21"/>
        <v>12909214.519076321</v>
      </c>
      <c r="T118" s="126">
        <f t="shared" si="22"/>
        <v>3.5319328369565858E-3</v>
      </c>
    </row>
    <row r="119" spans="1:20">
      <c r="A119" s="137" t="str">
        <f t="shared" si="18"/>
        <v>713p</v>
      </c>
      <c r="B119" s="530" t="str">
        <f>+VLOOKUP(LEFT($A119,LEN(A119)-1)*1,Master!$D$27:$G$225,4,FALSE)</f>
        <v>Duties</v>
      </c>
      <c r="C119" s="531"/>
      <c r="D119" s="531"/>
      <c r="E119" s="531"/>
      <c r="F119" s="531"/>
      <c r="G119" s="85">
        <f>+INDEX(DataEx!$1:$1048576,MATCH('2015'!$A119,DataEx!$D:$D,0),MATCH('2015'!G$101,DataEx!$216:$216,0))</f>
        <v>1017432.8805905436</v>
      </c>
      <c r="H119" s="85">
        <f>+INDEX(DataEx!$1:$1048576,MATCH('2015'!$A119,DataEx!$D:$D,0),MATCH('2015'!H$101,DataEx!$216:$216,0))</f>
        <v>2806441.7507150937</v>
      </c>
      <c r="I119" s="85">
        <f>+INDEX(DataEx!$1:$1048576,MATCH('2015'!$A119,DataEx!$D:$D,0),MATCH('2015'!I$101,DataEx!$216:$216,0))</f>
        <v>1117006.3290833589</v>
      </c>
      <c r="J119" s="85">
        <f>+INDEX(DataEx!$1:$1048576,MATCH('2015'!$A119,DataEx!$D:$D,0),MATCH('2015'!J$101,DataEx!$216:$216,0))</f>
        <v>1264717.5392387407</v>
      </c>
      <c r="K119" s="85">
        <f>+INDEX(DataEx!$1:$1048576,MATCH('2015'!$A119,DataEx!$D:$D,0),MATCH('2015'!K$101,DataEx!$216:$216,0))</f>
        <v>1093045.5428240406</v>
      </c>
      <c r="L119" s="85">
        <f>+INDEX(DataEx!$1:$1048576,MATCH('2015'!$A119,DataEx!$D:$D,0),MATCH('2015'!L$101,DataEx!$216:$216,0))</f>
        <v>1395344.9576274238</v>
      </c>
      <c r="M119" s="85">
        <f>+INDEX(DataEx!$1:$1048576,MATCH('2015'!$A119,DataEx!$D:$D,0),MATCH('2015'!M$101,DataEx!$216:$216,0))</f>
        <v>1446144.3329938813</v>
      </c>
      <c r="N119" s="85">
        <f>+INDEX(DataEx!$1:$1048576,MATCH('2015'!$A119,DataEx!$D:$D,0),MATCH('2015'!N$101,DataEx!$216:$216,0))</f>
        <v>1356791.631586303</v>
      </c>
      <c r="O119" s="85">
        <f>+INDEX(DataEx!$1:$1048576,MATCH('2015'!$A119,DataEx!$D:$D,0),MATCH('2015'!O$101,DataEx!$216:$216,0))</f>
        <v>1266226.6725826806</v>
      </c>
      <c r="P119" s="85">
        <f>+INDEX(DataEx!$1:$1048576,MATCH('2015'!$A119,DataEx!$D:$D,0),MATCH('2015'!P$101,DataEx!$216:$216,0))</f>
        <v>1318880.8810031279</v>
      </c>
      <c r="Q119" s="85">
        <f>+INDEX(DataEx!$1:$1048576,MATCH('2015'!$A119,DataEx!$D:$D,0),MATCH('2015'!Q$101,DataEx!$216:$216,0))</f>
        <v>1346463.6496868518</v>
      </c>
      <c r="R119" s="86">
        <f>+INDEX(DataEx!$1:$1048576,MATCH('2015'!$A119,DataEx!$D:$D,0),MATCH('2015'!R$101,DataEx!$216:$216,0))</f>
        <v>1474390.4967195832</v>
      </c>
      <c r="S119" s="127">
        <f t="shared" si="21"/>
        <v>16902886.664651629</v>
      </c>
      <c r="T119" s="128">
        <f t="shared" si="22"/>
        <v>4.6245927947063279E-3</v>
      </c>
    </row>
    <row r="120" spans="1:20">
      <c r="A120" s="137" t="str">
        <f t="shared" si="18"/>
        <v>714p</v>
      </c>
      <c r="B120" s="530" t="str">
        <f>+VLOOKUP(LEFT($A120,LEN(A120)-1)*1,Master!$D$27:$G$225,4,FALSE)</f>
        <v>Fees</v>
      </c>
      <c r="C120" s="531"/>
      <c r="D120" s="531"/>
      <c r="E120" s="531"/>
      <c r="F120" s="531"/>
      <c r="G120" s="85">
        <f>+INDEX(DataEx!$1:$1048576,MATCH('2015'!$A120,DataEx!$D:$D,0),MATCH('2015'!G$101,DataEx!$216:$216,0))</f>
        <v>1138266.9804152639</v>
      </c>
      <c r="H120" s="85">
        <f>+INDEX(DataEx!$1:$1048576,MATCH('2015'!$A120,DataEx!$D:$D,0),MATCH('2015'!H$101,DataEx!$216:$216,0))</f>
        <v>756483.76634673518</v>
      </c>
      <c r="I120" s="85">
        <f>+INDEX(DataEx!$1:$1048576,MATCH('2015'!$A120,DataEx!$D:$D,0),MATCH('2015'!I$101,DataEx!$216:$216,0))</f>
        <v>784896.45053551998</v>
      </c>
      <c r="J120" s="85">
        <f>+INDEX(DataEx!$1:$1048576,MATCH('2015'!$A120,DataEx!$D:$D,0),MATCH('2015'!J$101,DataEx!$216:$216,0))</f>
        <v>716357.12404800032</v>
      </c>
      <c r="K120" s="85">
        <f>+INDEX(DataEx!$1:$1048576,MATCH('2015'!$A120,DataEx!$D:$D,0),MATCH('2015'!K$101,DataEx!$216:$216,0))</f>
        <v>1133208.5669148029</v>
      </c>
      <c r="L120" s="85">
        <f>+INDEX(DataEx!$1:$1048576,MATCH('2015'!$A120,DataEx!$D:$D,0),MATCH('2015'!L$101,DataEx!$216:$216,0))</f>
        <v>1267102.9957289747</v>
      </c>
      <c r="M120" s="85">
        <f>+INDEX(DataEx!$1:$1048576,MATCH('2015'!$A120,DataEx!$D:$D,0),MATCH('2015'!M$101,DataEx!$216:$216,0))</f>
        <v>1342917.6146265836</v>
      </c>
      <c r="N120" s="85">
        <f>+INDEX(DataEx!$1:$1048576,MATCH('2015'!$A120,DataEx!$D:$D,0),MATCH('2015'!N$101,DataEx!$216:$216,0))</f>
        <v>1226756.3727123113</v>
      </c>
      <c r="O120" s="85">
        <f>+INDEX(DataEx!$1:$1048576,MATCH('2015'!$A120,DataEx!$D:$D,0),MATCH('2015'!O$101,DataEx!$216:$216,0))</f>
        <v>1268468.2949369599</v>
      </c>
      <c r="P120" s="85">
        <f>+INDEX(DataEx!$1:$1048576,MATCH('2015'!$A120,DataEx!$D:$D,0),MATCH('2015'!P$101,DataEx!$216:$216,0))</f>
        <v>1378353.6704010672</v>
      </c>
      <c r="Q120" s="85">
        <f>+INDEX(DataEx!$1:$1048576,MATCH('2015'!$A120,DataEx!$D:$D,0),MATCH('2015'!Q$101,DataEx!$216:$216,0))</f>
        <v>1123435.7637199732</v>
      </c>
      <c r="R120" s="86">
        <f>+INDEX(DataEx!$1:$1048576,MATCH('2015'!$A120,DataEx!$D:$D,0),MATCH('2015'!R$101,DataEx!$216:$216,0))</f>
        <v>1342481.0432510113</v>
      </c>
      <c r="S120" s="127">
        <f t="shared" si="21"/>
        <v>13478728.643637203</v>
      </c>
      <c r="T120" s="128">
        <f t="shared" si="22"/>
        <v>3.6877506548938996E-3</v>
      </c>
    </row>
    <row r="121" spans="1:20">
      <c r="A121" s="137" t="str">
        <f t="shared" si="18"/>
        <v>715p</v>
      </c>
      <c r="B121" s="530" t="str">
        <f>+VLOOKUP(LEFT($A121,LEN(A121)-1)*1,Master!$D$27:$G$225,4,FALSE)</f>
        <v>Other revenues</v>
      </c>
      <c r="C121" s="531"/>
      <c r="D121" s="531"/>
      <c r="E121" s="531"/>
      <c r="F121" s="531"/>
      <c r="G121" s="85">
        <f>+INDEX(DataEx!$1:$1048576,MATCH('2015'!$A121,DataEx!$D:$D,0),MATCH('2015'!G$101,DataEx!$216:$216,0))</f>
        <v>2409154.3623507507</v>
      </c>
      <c r="H121" s="85">
        <f>+INDEX(DataEx!$1:$1048576,MATCH('2015'!$A121,DataEx!$D:$D,0),MATCH('2015'!H$101,DataEx!$216:$216,0))</f>
        <v>1483280.3928009064</v>
      </c>
      <c r="I121" s="85">
        <f>+INDEX(DataEx!$1:$1048576,MATCH('2015'!$A121,DataEx!$D:$D,0),MATCH('2015'!I$101,DataEx!$216:$216,0))</f>
        <v>2006908.1745379991</v>
      </c>
      <c r="J121" s="85">
        <f>+INDEX(DataEx!$1:$1048576,MATCH('2015'!$A121,DataEx!$D:$D,0),MATCH('2015'!J$101,DataEx!$216:$216,0))</f>
        <v>3182289.9559581177</v>
      </c>
      <c r="K121" s="85">
        <f>+INDEX(DataEx!$1:$1048576,MATCH('2015'!$A121,DataEx!$D:$D,0),MATCH('2015'!K$101,DataEx!$216:$216,0))</f>
        <v>4231375.2243007179</v>
      </c>
      <c r="L121" s="85">
        <f>+INDEX(DataEx!$1:$1048576,MATCH('2015'!$A121,DataEx!$D:$D,0),MATCH('2015'!L$101,DataEx!$216:$216,0))</f>
        <v>3386393.9761406584</v>
      </c>
      <c r="M121" s="85">
        <f>+INDEX(DataEx!$1:$1048576,MATCH('2015'!$A121,DataEx!$D:$D,0),MATCH('2015'!M$101,DataEx!$216:$216,0))</f>
        <v>3090446.9975072816</v>
      </c>
      <c r="N121" s="85">
        <f>+INDEX(DataEx!$1:$1048576,MATCH('2015'!$A121,DataEx!$D:$D,0),MATCH('2015'!N$101,DataEx!$216:$216,0))</f>
        <v>3087498.4129390134</v>
      </c>
      <c r="O121" s="85">
        <f>+INDEX(DataEx!$1:$1048576,MATCH('2015'!$A121,DataEx!$D:$D,0),MATCH('2015'!O$101,DataEx!$216:$216,0))</f>
        <v>2917378.1773197968</v>
      </c>
      <c r="P121" s="85">
        <f>+INDEX(DataEx!$1:$1048576,MATCH('2015'!$A121,DataEx!$D:$D,0),MATCH('2015'!P$101,DataEx!$216:$216,0))</f>
        <v>2584038.1357656354</v>
      </c>
      <c r="Q121" s="85">
        <f>+INDEX(DataEx!$1:$1048576,MATCH('2015'!$A121,DataEx!$D:$D,0),MATCH('2015'!Q$101,DataEx!$216:$216,0))</f>
        <v>3191275.8352530822</v>
      </c>
      <c r="R121" s="86">
        <f>+INDEX(DataEx!$1:$1048576,MATCH('2015'!$A121,DataEx!$D:$D,0),MATCH('2015'!R$101,DataEx!$216:$216,0))</f>
        <v>5396946.6881590188</v>
      </c>
      <c r="S121" s="127">
        <f t="shared" si="21"/>
        <v>36966986.333032973</v>
      </c>
      <c r="T121" s="128">
        <f t="shared" si="22"/>
        <v>1.0114086548025437E-2</v>
      </c>
    </row>
    <row r="122" spans="1:20">
      <c r="A122" s="137" t="str">
        <f t="shared" si="18"/>
        <v>73p</v>
      </c>
      <c r="B122" s="530" t="str">
        <f>+VLOOKUP(LEFT($A122,LEN(A122)-1)*1,Master!$D$27:$G$225,4,FALSE)</f>
        <v>Receipts from Repayment of Loans and Funds Carried over from Previous Year</v>
      </c>
      <c r="C122" s="531"/>
      <c r="D122" s="531"/>
      <c r="E122" s="531"/>
      <c r="F122" s="531"/>
      <c r="G122" s="85">
        <f>+INDEX(DataEx!$1:$1048576,MATCH('2015'!$A122,DataEx!$D:$D,0),MATCH('2015'!G$101,DataEx!$216:$216,0))</f>
        <v>102742.57243539664</v>
      </c>
      <c r="H122" s="85">
        <f>+INDEX(DataEx!$1:$1048576,MATCH('2015'!$A122,DataEx!$D:$D,0),MATCH('2015'!H$101,DataEx!$216:$216,0))</f>
        <v>80570.77591245556</v>
      </c>
      <c r="I122" s="85">
        <f>+INDEX(DataEx!$1:$1048576,MATCH('2015'!$A122,DataEx!$D:$D,0),MATCH('2015'!I$101,DataEx!$216:$216,0))</f>
        <v>207943.58242626418</v>
      </c>
      <c r="J122" s="85">
        <f>+INDEX(DataEx!$1:$1048576,MATCH('2015'!$A122,DataEx!$D:$D,0),MATCH('2015'!J$101,DataEx!$216:$216,0))</f>
        <v>255508.97776091041</v>
      </c>
      <c r="K122" s="85">
        <f>+INDEX(DataEx!$1:$1048576,MATCH('2015'!$A122,DataEx!$D:$D,0),MATCH('2015'!K$101,DataEx!$216:$216,0))</f>
        <v>94657.993290660001</v>
      </c>
      <c r="L122" s="85">
        <f>+INDEX(DataEx!$1:$1048576,MATCH('2015'!$A122,DataEx!$D:$D,0),MATCH('2015'!L$101,DataEx!$216:$216,0))</f>
        <v>451041.3115294326</v>
      </c>
      <c r="M122" s="85">
        <f>+INDEX(DataEx!$1:$1048576,MATCH('2015'!$A122,DataEx!$D:$D,0),MATCH('2015'!M$101,DataEx!$216:$216,0))</f>
        <v>850260.27680842578</v>
      </c>
      <c r="N122" s="85">
        <f>+INDEX(DataEx!$1:$1048576,MATCH('2015'!$A122,DataEx!$D:$D,0),MATCH('2015'!N$101,DataEx!$216:$216,0))</f>
        <v>271751.70792733377</v>
      </c>
      <c r="O122" s="85">
        <f>+INDEX(DataEx!$1:$1048576,MATCH('2015'!$A122,DataEx!$D:$D,0),MATCH('2015'!O$101,DataEx!$216:$216,0))</f>
        <v>299578.18186702713</v>
      </c>
      <c r="P122" s="85">
        <f>+INDEX(DataEx!$1:$1048576,MATCH('2015'!$A122,DataEx!$D:$D,0),MATCH('2015'!P$101,DataEx!$216:$216,0))</f>
        <v>296967.92792094528</v>
      </c>
      <c r="Q122" s="85">
        <f>+INDEX(DataEx!$1:$1048576,MATCH('2015'!$A122,DataEx!$D:$D,0),MATCH('2015'!Q$101,DataEx!$216:$216,0))</f>
        <v>830659.77314096305</v>
      </c>
      <c r="R122" s="86">
        <f>+INDEX(DataEx!$1:$1048576,MATCH('2015'!$A122,DataEx!$D:$D,0),MATCH('2015'!R$101,DataEx!$216:$216,0))</f>
        <v>1332064.798278471</v>
      </c>
      <c r="S122" s="127">
        <f t="shared" si="21"/>
        <v>5073747.8792982856</v>
      </c>
      <c r="T122" s="128">
        <f t="shared" si="22"/>
        <v>1.3881663144454954E-3</v>
      </c>
    </row>
    <row r="123" spans="1:20" ht="13.5" thickBot="1">
      <c r="A123" s="137" t="str">
        <f t="shared" si="18"/>
        <v>74p</v>
      </c>
      <c r="B123" s="534" t="str">
        <f>+VLOOKUP(LEFT($A123,LEN(A123)-1)*1,Master!$D$27:$G$225,4,FALSE)</f>
        <v>Grants and Transfers</v>
      </c>
      <c r="C123" s="535"/>
      <c r="D123" s="535"/>
      <c r="E123" s="535"/>
      <c r="F123" s="535"/>
      <c r="G123" s="85">
        <f>+INDEX(DataEx!$1:$1048576,MATCH('2015'!$A123,DataEx!$D:$D,0),MATCH('2015'!G$101,DataEx!$216:$216,0))</f>
        <v>151870.61020172067</v>
      </c>
      <c r="H123" s="85">
        <f>+INDEX(DataEx!$1:$1048576,MATCH('2015'!$A123,DataEx!$D:$D,0),MATCH('2015'!H$101,DataEx!$216:$216,0))</f>
        <v>759284.21401818644</v>
      </c>
      <c r="I123" s="85">
        <f>+INDEX(DataEx!$1:$1048576,MATCH('2015'!$A123,DataEx!$D:$D,0),MATCH('2015'!I$101,DataEx!$216:$216,0))</f>
        <v>232686.29412273181</v>
      </c>
      <c r="J123" s="85">
        <f>+INDEX(DataEx!$1:$1048576,MATCH('2015'!$A123,DataEx!$D:$D,0),MATCH('2015'!J$101,DataEx!$216:$216,0))</f>
        <v>680176.81394201145</v>
      </c>
      <c r="K123" s="85">
        <f>+INDEX(DataEx!$1:$1048576,MATCH('2015'!$A123,DataEx!$D:$D,0),MATCH('2015'!K$101,DataEx!$216:$216,0))</f>
        <v>334566.54127297708</v>
      </c>
      <c r="L123" s="85">
        <f>+INDEX(DataEx!$1:$1048576,MATCH('2015'!$A123,DataEx!$D:$D,0),MATCH('2015'!L$101,DataEx!$216:$216,0))</f>
        <v>290134.08358243544</v>
      </c>
      <c r="M123" s="85">
        <f>+INDEX(DataEx!$1:$1048576,MATCH('2015'!$A123,DataEx!$D:$D,0),MATCH('2015'!M$101,DataEx!$216:$216,0))</f>
        <v>384254.59140583908</v>
      </c>
      <c r="N123" s="85">
        <f>+INDEX(DataEx!$1:$1048576,MATCH('2015'!$A123,DataEx!$D:$D,0),MATCH('2015'!N$101,DataEx!$216:$216,0))</f>
        <v>311193.36925083847</v>
      </c>
      <c r="O123" s="85">
        <f>+INDEX(DataEx!$1:$1048576,MATCH('2015'!$A123,DataEx!$D:$D,0),MATCH('2015'!O$101,DataEx!$216:$216,0))</f>
        <v>574859.18368163658</v>
      </c>
      <c r="P123" s="85">
        <f>+INDEX(DataEx!$1:$1048576,MATCH('2015'!$A123,DataEx!$D:$D,0),MATCH('2015'!P$101,DataEx!$216:$216,0))</f>
        <v>752410.21529335005</v>
      </c>
      <c r="Q123" s="85">
        <f>+INDEX(DataEx!$1:$1048576,MATCH('2015'!$A123,DataEx!$D:$D,0),MATCH('2015'!Q$101,DataEx!$216:$216,0))</f>
        <v>963792.40888977866</v>
      </c>
      <c r="R123" s="86">
        <f>+INDEX(DataEx!$1:$1048576,MATCH('2015'!$A123,DataEx!$D:$D,0),MATCH('2015'!R$101,DataEx!$216:$216,0))</f>
        <v>1156891.4845592449</v>
      </c>
      <c r="S123" s="129">
        <f t="shared" si="21"/>
        <v>6592119.81022075</v>
      </c>
      <c r="T123" s="130">
        <f t="shared" si="22"/>
        <v>1.8035895513599863E-3</v>
      </c>
    </row>
    <row r="124" spans="1:20" ht="13.5" thickBot="1">
      <c r="A124" s="137" t="str">
        <f t="shared" si="18"/>
        <v>4p</v>
      </c>
      <c r="B124" s="536" t="str">
        <f>+VLOOKUP(LEFT($A124,LEN(A124)-1)*1,Master!$D$27:$G$225,4,FALSE)</f>
        <v>Total Expenditures</v>
      </c>
      <c r="C124" s="537"/>
      <c r="D124" s="537"/>
      <c r="E124" s="537"/>
      <c r="F124" s="537"/>
      <c r="G124" s="97">
        <f>+G126+G137+G143+SUM(G144:G147)</f>
        <v>130414068.01000001</v>
      </c>
      <c r="H124" s="97">
        <f t="shared" ref="H124:R124" si="24">+H126+H137+H143+SUM(H144:H147)</f>
        <v>130414068.01000001</v>
      </c>
      <c r="I124" s="97">
        <f t="shared" si="24"/>
        <v>130414068.01000001</v>
      </c>
      <c r="J124" s="97">
        <f t="shared" si="24"/>
        <v>130414068.01000001</v>
      </c>
      <c r="K124" s="97">
        <f t="shared" si="24"/>
        <v>130414068.01000001</v>
      </c>
      <c r="L124" s="97">
        <f t="shared" si="24"/>
        <v>130414068.01000001</v>
      </c>
      <c r="M124" s="97">
        <f t="shared" si="24"/>
        <v>130414068.01000001</v>
      </c>
      <c r="N124" s="97">
        <f t="shared" si="24"/>
        <v>130414068.01000001</v>
      </c>
      <c r="O124" s="97">
        <f t="shared" si="24"/>
        <v>130414068.01000001</v>
      </c>
      <c r="P124" s="97">
        <f t="shared" si="24"/>
        <v>130414068.01000001</v>
      </c>
      <c r="Q124" s="97">
        <f t="shared" si="24"/>
        <v>130414068.01000001</v>
      </c>
      <c r="R124" s="97">
        <f t="shared" si="24"/>
        <v>130414068.01000001</v>
      </c>
      <c r="S124" s="131">
        <f t="shared" si="21"/>
        <v>1564968816.1200001</v>
      </c>
      <c r="T124" s="132">
        <f t="shared" si="22"/>
        <v>0.42817204271409032</v>
      </c>
    </row>
    <row r="125" spans="1:20" ht="13.5" thickBot="1">
      <c r="A125" s="137" t="str">
        <f t="shared" si="18"/>
        <v>41p</v>
      </c>
      <c r="B125" s="538" t="str">
        <f>+VLOOKUP(LEFT($A125,LEN(A125)-1)*1,Master!$D$27:$G$225,4,FALSE)</f>
        <v>Current Expenditures</v>
      </c>
      <c r="C125" s="539"/>
      <c r="D125" s="539"/>
      <c r="E125" s="539"/>
      <c r="F125" s="539"/>
      <c r="G125" s="80">
        <f t="shared" ref="G125:R125" si="25">+G124-G144</f>
        <v>106689311.59333333</v>
      </c>
      <c r="H125" s="80">
        <f t="shared" si="25"/>
        <v>106689311.59333333</v>
      </c>
      <c r="I125" s="80">
        <f t="shared" si="25"/>
        <v>106689311.59333333</v>
      </c>
      <c r="J125" s="80">
        <f t="shared" si="25"/>
        <v>106689311.59333333</v>
      </c>
      <c r="K125" s="80">
        <f t="shared" si="25"/>
        <v>106689311.59333333</v>
      </c>
      <c r="L125" s="80">
        <f t="shared" si="25"/>
        <v>106689311.59333333</v>
      </c>
      <c r="M125" s="80">
        <f t="shared" si="25"/>
        <v>106689311.59333333</v>
      </c>
      <c r="N125" s="80">
        <f t="shared" si="25"/>
        <v>106689311.59333333</v>
      </c>
      <c r="O125" s="80">
        <f t="shared" si="25"/>
        <v>106689311.59333333</v>
      </c>
      <c r="P125" s="80">
        <f t="shared" si="25"/>
        <v>106689311.59333333</v>
      </c>
      <c r="Q125" s="80">
        <f t="shared" si="25"/>
        <v>106689311.59333333</v>
      </c>
      <c r="R125" s="80">
        <f t="shared" si="25"/>
        <v>106689311.59333333</v>
      </c>
      <c r="S125" s="133">
        <f t="shared" si="21"/>
        <v>1280271739.1200001</v>
      </c>
      <c r="T125" s="134">
        <f t="shared" si="22"/>
        <v>0.35027954558686736</v>
      </c>
    </row>
    <row r="126" spans="1:20">
      <c r="A126" s="137" t="str">
        <f t="shared" si="18"/>
        <v>40p</v>
      </c>
      <c r="B126" s="540" t="str">
        <f>+VLOOKUP(LEFT($A126,LEN(A126)-1)*1,Master!$D$27:$G$225,4,FALSE)</f>
        <v>Current Budgetary Expenditures</v>
      </c>
      <c r="C126" s="541"/>
      <c r="D126" s="541"/>
      <c r="E126" s="541"/>
      <c r="F126" s="541"/>
      <c r="G126" s="89">
        <f t="shared" ref="G126:R126" si="26">+SUM(G127:G136)</f>
        <v>52652196.172500007</v>
      </c>
      <c r="H126" s="89">
        <f t="shared" si="26"/>
        <v>52652196.172500007</v>
      </c>
      <c r="I126" s="89">
        <f t="shared" si="26"/>
        <v>52652196.172500007</v>
      </c>
      <c r="J126" s="89">
        <f t="shared" si="26"/>
        <v>52652196.172500007</v>
      </c>
      <c r="K126" s="89">
        <f t="shared" si="26"/>
        <v>52652196.172500007</v>
      </c>
      <c r="L126" s="89">
        <f t="shared" si="26"/>
        <v>52652196.172500007</v>
      </c>
      <c r="M126" s="89">
        <f t="shared" si="26"/>
        <v>52652196.172500007</v>
      </c>
      <c r="N126" s="89">
        <f t="shared" si="26"/>
        <v>52652196.172500007</v>
      </c>
      <c r="O126" s="89">
        <f t="shared" si="26"/>
        <v>52652196.172500007</v>
      </c>
      <c r="P126" s="89">
        <f t="shared" si="26"/>
        <v>52652196.172500007</v>
      </c>
      <c r="Q126" s="89">
        <f t="shared" si="26"/>
        <v>52652196.172500007</v>
      </c>
      <c r="R126" s="90">
        <f t="shared" si="26"/>
        <v>52652196.172500007</v>
      </c>
      <c r="S126" s="123">
        <f t="shared" si="21"/>
        <v>631826354.07000005</v>
      </c>
      <c r="T126" s="124">
        <f t="shared" si="22"/>
        <v>0.17286630754309168</v>
      </c>
    </row>
    <row r="127" spans="1:20">
      <c r="A127" s="137" t="str">
        <f t="shared" si="18"/>
        <v>411p</v>
      </c>
      <c r="B127" s="520" t="str">
        <f>+VLOOKUP(LEFT($A127,LEN(A127)-1)*1,Master!$D$27:$G$225,4,FALSE)</f>
        <v>Gross Salaries and Contributions</v>
      </c>
      <c r="C127" s="521"/>
      <c r="D127" s="521"/>
      <c r="E127" s="521"/>
      <c r="F127" s="521"/>
      <c r="G127" s="91">
        <f>+INDEX(DataEx!$1:$1048576,MATCH('2015'!$A127,DataEx!$D:$D,0),MATCH('2015'!G$101,DataEx!$216:$216,0))</f>
        <v>31613633.060833335</v>
      </c>
      <c r="H127" s="91">
        <f>+INDEX(DataEx!$1:$1048576,MATCH('2015'!$A127,DataEx!$D:$D,0),MATCH('2015'!H$101,DataEx!$216:$216,0))</f>
        <v>31613633.060833335</v>
      </c>
      <c r="I127" s="91">
        <f>+INDEX(DataEx!$1:$1048576,MATCH('2015'!$A127,DataEx!$D:$D,0),MATCH('2015'!I$101,DataEx!$216:$216,0))</f>
        <v>31613633.060833335</v>
      </c>
      <c r="J127" s="91">
        <f>+INDEX(DataEx!$1:$1048576,MATCH('2015'!$A127,DataEx!$D:$D,0),MATCH('2015'!J$101,DataEx!$216:$216,0))</f>
        <v>31613633.060833335</v>
      </c>
      <c r="K127" s="91">
        <f>+INDEX(DataEx!$1:$1048576,MATCH('2015'!$A127,DataEx!$D:$D,0),MATCH('2015'!K$101,DataEx!$216:$216,0))</f>
        <v>31613633.060833335</v>
      </c>
      <c r="L127" s="91">
        <f>+INDEX(DataEx!$1:$1048576,MATCH('2015'!$A127,DataEx!$D:$D,0),MATCH('2015'!L$101,DataEx!$216:$216,0))</f>
        <v>31613633.060833335</v>
      </c>
      <c r="M127" s="91">
        <f>+INDEX(DataEx!$1:$1048576,MATCH('2015'!$A127,DataEx!$D:$D,0),MATCH('2015'!M$101,DataEx!$216:$216,0))</f>
        <v>31613633.060833335</v>
      </c>
      <c r="N127" s="91">
        <f>+INDEX(DataEx!$1:$1048576,MATCH('2015'!$A127,DataEx!$D:$D,0),MATCH('2015'!N$101,DataEx!$216:$216,0))</f>
        <v>31613633.060833335</v>
      </c>
      <c r="O127" s="91">
        <f>+INDEX(DataEx!$1:$1048576,MATCH('2015'!$A127,DataEx!$D:$D,0),MATCH('2015'!O$101,DataEx!$216:$216,0))</f>
        <v>31613633.060833335</v>
      </c>
      <c r="P127" s="91">
        <f>+INDEX(DataEx!$1:$1048576,MATCH('2015'!$A127,DataEx!$D:$D,0),MATCH('2015'!P$101,DataEx!$216:$216,0))</f>
        <v>31613633.060833335</v>
      </c>
      <c r="Q127" s="91">
        <f>+INDEX(DataEx!$1:$1048576,MATCH('2015'!$A127,DataEx!$D:$D,0),MATCH('2015'!Q$101,DataEx!$216:$216,0))</f>
        <v>31613633.060833335</v>
      </c>
      <c r="R127" s="91">
        <f>+INDEX(DataEx!$1:$1048576,MATCH('2015'!$A127,DataEx!$D:$D,0),MATCH('2015'!R$101,DataEx!$216:$216,0))</f>
        <v>31613633.060833335</v>
      </c>
      <c r="S127" s="125">
        <f t="shared" si="21"/>
        <v>379363596.73000002</v>
      </c>
      <c r="T127" s="126">
        <f t="shared" si="22"/>
        <v>0.10379304972093024</v>
      </c>
    </row>
    <row r="128" spans="1:20">
      <c r="A128" s="137" t="str">
        <f t="shared" si="18"/>
        <v>412p</v>
      </c>
      <c r="B128" s="520" t="str">
        <f>+VLOOKUP(LEFT($A128,LEN(A128)-1)*1,Master!$D$27:$G$225,4,FALSE)</f>
        <v>Other Personal Income</v>
      </c>
      <c r="C128" s="521"/>
      <c r="D128" s="521"/>
      <c r="E128" s="521"/>
      <c r="F128" s="521"/>
      <c r="G128" s="91">
        <f>+INDEX(DataEx!$1:$1048576,MATCH('2015'!$A128,DataEx!$D:$D,0),MATCH('2015'!G$101,DataEx!$216:$216,0))</f>
        <v>968300.41833333322</v>
      </c>
      <c r="H128" s="91">
        <f>+INDEX(DataEx!$1:$1048576,MATCH('2015'!$A128,DataEx!$D:$D,0),MATCH('2015'!H$101,DataEx!$216:$216,0))</f>
        <v>968300.41833333322</v>
      </c>
      <c r="I128" s="91">
        <f>+INDEX(DataEx!$1:$1048576,MATCH('2015'!$A128,DataEx!$D:$D,0),MATCH('2015'!I$101,DataEx!$216:$216,0))</f>
        <v>968300.41833333322</v>
      </c>
      <c r="J128" s="91">
        <f>+INDEX(DataEx!$1:$1048576,MATCH('2015'!$A128,DataEx!$D:$D,0),MATCH('2015'!J$101,DataEx!$216:$216,0))</f>
        <v>968300.41833333322</v>
      </c>
      <c r="K128" s="91">
        <f>+INDEX(DataEx!$1:$1048576,MATCH('2015'!$A128,DataEx!$D:$D,0),MATCH('2015'!K$101,DataEx!$216:$216,0))</f>
        <v>968300.41833333322</v>
      </c>
      <c r="L128" s="91">
        <f>+INDEX(DataEx!$1:$1048576,MATCH('2015'!$A128,DataEx!$D:$D,0),MATCH('2015'!L$101,DataEx!$216:$216,0))</f>
        <v>968300.41833333322</v>
      </c>
      <c r="M128" s="91">
        <f>+INDEX(DataEx!$1:$1048576,MATCH('2015'!$A128,DataEx!$D:$D,0),MATCH('2015'!M$101,DataEx!$216:$216,0))</f>
        <v>968300.41833333322</v>
      </c>
      <c r="N128" s="91">
        <f>+INDEX(DataEx!$1:$1048576,MATCH('2015'!$A128,DataEx!$D:$D,0),MATCH('2015'!N$101,DataEx!$216:$216,0))</f>
        <v>968300.41833333322</v>
      </c>
      <c r="O128" s="91">
        <f>+INDEX(DataEx!$1:$1048576,MATCH('2015'!$A128,DataEx!$D:$D,0),MATCH('2015'!O$101,DataEx!$216:$216,0))</f>
        <v>968300.41833333322</v>
      </c>
      <c r="P128" s="91">
        <f>+INDEX(DataEx!$1:$1048576,MATCH('2015'!$A128,DataEx!$D:$D,0),MATCH('2015'!P$101,DataEx!$216:$216,0))</f>
        <v>968300.41833333322</v>
      </c>
      <c r="Q128" s="91">
        <f>+INDEX(DataEx!$1:$1048576,MATCH('2015'!$A128,DataEx!$D:$D,0),MATCH('2015'!Q$101,DataEx!$216:$216,0))</f>
        <v>968300.41833333322</v>
      </c>
      <c r="R128" s="91">
        <f>+INDEX(DataEx!$1:$1048576,MATCH('2015'!$A128,DataEx!$D:$D,0),MATCH('2015'!R$101,DataEx!$216:$216,0))</f>
        <v>968300.41833333322</v>
      </c>
      <c r="S128" s="125">
        <f t="shared" si="21"/>
        <v>11619605.019999998</v>
      </c>
      <c r="T128" s="126">
        <f t="shared" si="22"/>
        <v>3.1790985006839938E-3</v>
      </c>
    </row>
    <row r="129" spans="1:20">
      <c r="A129" s="137" t="str">
        <f t="shared" si="18"/>
        <v>413p</v>
      </c>
      <c r="B129" s="520" t="str">
        <f>+VLOOKUP(LEFT($A129,LEN(A129)-1)*1,Master!$D$27:$G$225,4,FALSE)</f>
        <v>Expenditures for Supplies</v>
      </c>
      <c r="C129" s="521"/>
      <c r="D129" s="521"/>
      <c r="E129" s="521"/>
      <c r="F129" s="521"/>
      <c r="G129" s="91">
        <f>+INDEX(DataEx!$1:$1048576,MATCH('2015'!$A129,DataEx!$D:$D,0),MATCH('2015'!G$101,DataEx!$216:$216,0))</f>
        <v>2450506.84</v>
      </c>
      <c r="H129" s="91">
        <f>+INDEX(DataEx!$1:$1048576,MATCH('2015'!$A129,DataEx!$D:$D,0),MATCH('2015'!H$101,DataEx!$216:$216,0))</f>
        <v>2450506.84</v>
      </c>
      <c r="I129" s="91">
        <f>+INDEX(DataEx!$1:$1048576,MATCH('2015'!$A129,DataEx!$D:$D,0),MATCH('2015'!I$101,DataEx!$216:$216,0))</f>
        <v>2450506.84</v>
      </c>
      <c r="J129" s="91">
        <f>+INDEX(DataEx!$1:$1048576,MATCH('2015'!$A129,DataEx!$D:$D,0),MATCH('2015'!J$101,DataEx!$216:$216,0))</f>
        <v>2450506.84</v>
      </c>
      <c r="K129" s="91">
        <f>+INDEX(DataEx!$1:$1048576,MATCH('2015'!$A129,DataEx!$D:$D,0),MATCH('2015'!K$101,DataEx!$216:$216,0))</f>
        <v>2450506.84</v>
      </c>
      <c r="L129" s="91">
        <f>+INDEX(DataEx!$1:$1048576,MATCH('2015'!$A129,DataEx!$D:$D,0),MATCH('2015'!L$101,DataEx!$216:$216,0))</f>
        <v>2450506.84</v>
      </c>
      <c r="M129" s="91">
        <f>+INDEX(DataEx!$1:$1048576,MATCH('2015'!$A129,DataEx!$D:$D,0),MATCH('2015'!M$101,DataEx!$216:$216,0))</f>
        <v>2450506.84</v>
      </c>
      <c r="N129" s="91">
        <f>+INDEX(DataEx!$1:$1048576,MATCH('2015'!$A129,DataEx!$D:$D,0),MATCH('2015'!N$101,DataEx!$216:$216,0))</f>
        <v>2450506.84</v>
      </c>
      <c r="O129" s="91">
        <f>+INDEX(DataEx!$1:$1048576,MATCH('2015'!$A129,DataEx!$D:$D,0),MATCH('2015'!O$101,DataEx!$216:$216,0))</f>
        <v>2450506.84</v>
      </c>
      <c r="P129" s="91">
        <f>+INDEX(DataEx!$1:$1048576,MATCH('2015'!$A129,DataEx!$D:$D,0),MATCH('2015'!P$101,DataEx!$216:$216,0))</f>
        <v>2450506.84</v>
      </c>
      <c r="Q129" s="91">
        <f>+INDEX(DataEx!$1:$1048576,MATCH('2015'!$A129,DataEx!$D:$D,0),MATCH('2015'!Q$101,DataEx!$216:$216,0))</f>
        <v>2450506.84</v>
      </c>
      <c r="R129" s="91">
        <f>+INDEX(DataEx!$1:$1048576,MATCH('2015'!$A129,DataEx!$D:$D,0),MATCH('2015'!R$101,DataEx!$216:$216,0))</f>
        <v>2450506.84</v>
      </c>
      <c r="S129" s="125">
        <f t="shared" si="21"/>
        <v>29406082.079999998</v>
      </c>
      <c r="T129" s="126">
        <f t="shared" si="22"/>
        <v>8.0454396935704508E-3</v>
      </c>
    </row>
    <row r="130" spans="1:20">
      <c r="A130" s="137" t="str">
        <f t="shared" si="18"/>
        <v>414p</v>
      </c>
      <c r="B130" s="520" t="str">
        <f>+VLOOKUP(LEFT($A130,LEN(A130)-1)*1,Master!$D$27:$G$225,4,FALSE)</f>
        <v>Expenditures for Services</v>
      </c>
      <c r="C130" s="521"/>
      <c r="D130" s="521"/>
      <c r="E130" s="521"/>
      <c r="F130" s="521"/>
      <c r="G130" s="91">
        <f>+INDEX(DataEx!$1:$1048576,MATCH('2015'!$A130,DataEx!$D:$D,0),MATCH('2015'!G$101,DataEx!$216:$216,0))</f>
        <v>3460881.1266666669</v>
      </c>
      <c r="H130" s="91">
        <f>+INDEX(DataEx!$1:$1048576,MATCH('2015'!$A130,DataEx!$D:$D,0),MATCH('2015'!H$101,DataEx!$216:$216,0))</f>
        <v>3460881.1266666669</v>
      </c>
      <c r="I130" s="91">
        <f>+INDEX(DataEx!$1:$1048576,MATCH('2015'!$A130,DataEx!$D:$D,0),MATCH('2015'!I$101,DataEx!$216:$216,0))</f>
        <v>3460881.1266666669</v>
      </c>
      <c r="J130" s="91">
        <f>+INDEX(DataEx!$1:$1048576,MATCH('2015'!$A130,DataEx!$D:$D,0),MATCH('2015'!J$101,DataEx!$216:$216,0))</f>
        <v>3460881.1266666669</v>
      </c>
      <c r="K130" s="91">
        <f>+INDEX(DataEx!$1:$1048576,MATCH('2015'!$A130,DataEx!$D:$D,0),MATCH('2015'!K$101,DataEx!$216:$216,0))</f>
        <v>3460881.1266666669</v>
      </c>
      <c r="L130" s="91">
        <f>+INDEX(DataEx!$1:$1048576,MATCH('2015'!$A130,DataEx!$D:$D,0),MATCH('2015'!L$101,DataEx!$216:$216,0))</f>
        <v>3460881.1266666669</v>
      </c>
      <c r="M130" s="91">
        <f>+INDEX(DataEx!$1:$1048576,MATCH('2015'!$A130,DataEx!$D:$D,0),MATCH('2015'!M$101,DataEx!$216:$216,0))</f>
        <v>3460881.1266666669</v>
      </c>
      <c r="N130" s="91">
        <f>+INDEX(DataEx!$1:$1048576,MATCH('2015'!$A130,DataEx!$D:$D,0),MATCH('2015'!N$101,DataEx!$216:$216,0))</f>
        <v>3460881.1266666669</v>
      </c>
      <c r="O130" s="91">
        <f>+INDEX(DataEx!$1:$1048576,MATCH('2015'!$A130,DataEx!$D:$D,0),MATCH('2015'!O$101,DataEx!$216:$216,0))</f>
        <v>3460881.1266666669</v>
      </c>
      <c r="P130" s="91">
        <f>+INDEX(DataEx!$1:$1048576,MATCH('2015'!$A130,DataEx!$D:$D,0),MATCH('2015'!P$101,DataEx!$216:$216,0))</f>
        <v>3460881.1266666669</v>
      </c>
      <c r="Q130" s="91">
        <f>+INDEX(DataEx!$1:$1048576,MATCH('2015'!$A130,DataEx!$D:$D,0),MATCH('2015'!Q$101,DataEx!$216:$216,0))</f>
        <v>3460881.1266666669</v>
      </c>
      <c r="R130" s="91">
        <f>+INDEX(DataEx!$1:$1048576,MATCH('2015'!$A130,DataEx!$D:$D,0),MATCH('2015'!R$101,DataEx!$216:$216,0))</f>
        <v>3460881.1266666669</v>
      </c>
      <c r="S130" s="125">
        <f t="shared" si="21"/>
        <v>41530573.519999988</v>
      </c>
      <c r="T130" s="126">
        <f t="shared" si="22"/>
        <v>1.1362674013679887E-2</v>
      </c>
    </row>
    <row r="131" spans="1:20">
      <c r="A131" s="137" t="str">
        <f t="shared" si="18"/>
        <v>415p</v>
      </c>
      <c r="B131" s="520" t="str">
        <f>+VLOOKUP(LEFT($A131,LEN(A131)-1)*1,Master!$D$27:$G$225,4,FALSE)</f>
        <v>Current Maintenance</v>
      </c>
      <c r="C131" s="521"/>
      <c r="D131" s="521"/>
      <c r="E131" s="521"/>
      <c r="F131" s="521"/>
      <c r="G131" s="91">
        <f>+INDEX(DataEx!$1:$1048576,MATCH('2015'!$A131,DataEx!$D:$D,0),MATCH('2015'!G$101,DataEx!$216:$216,0))</f>
        <v>1734268.4441666668</v>
      </c>
      <c r="H131" s="91">
        <f>+INDEX(DataEx!$1:$1048576,MATCH('2015'!$A131,DataEx!$D:$D,0),MATCH('2015'!H$101,DataEx!$216:$216,0))</f>
        <v>1734268.4441666668</v>
      </c>
      <c r="I131" s="91">
        <f>+INDEX(DataEx!$1:$1048576,MATCH('2015'!$A131,DataEx!$D:$D,0),MATCH('2015'!I$101,DataEx!$216:$216,0))</f>
        <v>1734268.4441666668</v>
      </c>
      <c r="J131" s="91">
        <f>+INDEX(DataEx!$1:$1048576,MATCH('2015'!$A131,DataEx!$D:$D,0),MATCH('2015'!J$101,DataEx!$216:$216,0))</f>
        <v>1734268.4441666668</v>
      </c>
      <c r="K131" s="91">
        <f>+INDEX(DataEx!$1:$1048576,MATCH('2015'!$A131,DataEx!$D:$D,0),MATCH('2015'!K$101,DataEx!$216:$216,0))</f>
        <v>1734268.4441666668</v>
      </c>
      <c r="L131" s="91">
        <f>+INDEX(DataEx!$1:$1048576,MATCH('2015'!$A131,DataEx!$D:$D,0),MATCH('2015'!L$101,DataEx!$216:$216,0))</f>
        <v>1734268.4441666668</v>
      </c>
      <c r="M131" s="91">
        <f>+INDEX(DataEx!$1:$1048576,MATCH('2015'!$A131,DataEx!$D:$D,0),MATCH('2015'!M$101,DataEx!$216:$216,0))</f>
        <v>1734268.4441666668</v>
      </c>
      <c r="N131" s="91">
        <f>+INDEX(DataEx!$1:$1048576,MATCH('2015'!$A131,DataEx!$D:$D,0),MATCH('2015'!N$101,DataEx!$216:$216,0))</f>
        <v>1734268.4441666668</v>
      </c>
      <c r="O131" s="91">
        <f>+INDEX(DataEx!$1:$1048576,MATCH('2015'!$A131,DataEx!$D:$D,0),MATCH('2015'!O$101,DataEx!$216:$216,0))</f>
        <v>1734268.4441666668</v>
      </c>
      <c r="P131" s="91">
        <f>+INDEX(DataEx!$1:$1048576,MATCH('2015'!$A131,DataEx!$D:$D,0),MATCH('2015'!P$101,DataEx!$216:$216,0))</f>
        <v>1734268.4441666668</v>
      </c>
      <c r="Q131" s="91">
        <f>+INDEX(DataEx!$1:$1048576,MATCH('2015'!$A131,DataEx!$D:$D,0),MATCH('2015'!Q$101,DataEx!$216:$216,0))</f>
        <v>1734268.4441666668</v>
      </c>
      <c r="R131" s="91">
        <f>+INDEX(DataEx!$1:$1048576,MATCH('2015'!$A131,DataEx!$D:$D,0),MATCH('2015'!R$101,DataEx!$216:$216,0))</f>
        <v>1734268.4441666668</v>
      </c>
      <c r="S131" s="125">
        <f t="shared" si="21"/>
        <v>20811221.330000009</v>
      </c>
      <c r="T131" s="126">
        <f t="shared" si="22"/>
        <v>5.6939046046511656E-3</v>
      </c>
    </row>
    <row r="132" spans="1:20">
      <c r="A132" s="137" t="str">
        <f t="shared" si="18"/>
        <v>416p</v>
      </c>
      <c r="B132" s="520" t="str">
        <f>+VLOOKUP(LEFT($A132,LEN(A132)-1)*1,Master!$D$27:$G$225,4,FALSE)</f>
        <v>Interests</v>
      </c>
      <c r="C132" s="521"/>
      <c r="D132" s="521"/>
      <c r="E132" s="521"/>
      <c r="F132" s="521"/>
      <c r="G132" s="91">
        <f>+INDEX(DataEx!$1:$1048576,MATCH('2015'!$A132,DataEx!$D:$D,0),MATCH('2015'!G$101,DataEx!$216:$216,0))</f>
        <v>6313823.6641666666</v>
      </c>
      <c r="H132" s="91">
        <f>+INDEX(DataEx!$1:$1048576,MATCH('2015'!$A132,DataEx!$D:$D,0),MATCH('2015'!H$101,DataEx!$216:$216,0))</f>
        <v>6313823.6641666666</v>
      </c>
      <c r="I132" s="91">
        <f>+INDEX(DataEx!$1:$1048576,MATCH('2015'!$A132,DataEx!$D:$D,0),MATCH('2015'!I$101,DataEx!$216:$216,0))</f>
        <v>6313823.6641666666</v>
      </c>
      <c r="J132" s="91">
        <f>+INDEX(DataEx!$1:$1048576,MATCH('2015'!$A132,DataEx!$D:$D,0),MATCH('2015'!J$101,DataEx!$216:$216,0))</f>
        <v>6313823.6641666666</v>
      </c>
      <c r="K132" s="91">
        <f>+INDEX(DataEx!$1:$1048576,MATCH('2015'!$A132,DataEx!$D:$D,0),MATCH('2015'!K$101,DataEx!$216:$216,0))</f>
        <v>6313823.6641666666</v>
      </c>
      <c r="L132" s="91">
        <f>+INDEX(DataEx!$1:$1048576,MATCH('2015'!$A132,DataEx!$D:$D,0),MATCH('2015'!L$101,DataEx!$216:$216,0))</f>
        <v>6313823.6641666666</v>
      </c>
      <c r="M132" s="91">
        <f>+INDEX(DataEx!$1:$1048576,MATCH('2015'!$A132,DataEx!$D:$D,0),MATCH('2015'!M$101,DataEx!$216:$216,0))</f>
        <v>6313823.6641666666</v>
      </c>
      <c r="N132" s="91">
        <f>+INDEX(DataEx!$1:$1048576,MATCH('2015'!$A132,DataEx!$D:$D,0),MATCH('2015'!N$101,DataEx!$216:$216,0))</f>
        <v>6313823.6641666666</v>
      </c>
      <c r="O132" s="91">
        <f>+INDEX(DataEx!$1:$1048576,MATCH('2015'!$A132,DataEx!$D:$D,0),MATCH('2015'!O$101,DataEx!$216:$216,0))</f>
        <v>6313823.6641666666</v>
      </c>
      <c r="P132" s="91">
        <f>+INDEX(DataEx!$1:$1048576,MATCH('2015'!$A132,DataEx!$D:$D,0),MATCH('2015'!P$101,DataEx!$216:$216,0))</f>
        <v>6313823.6641666666</v>
      </c>
      <c r="Q132" s="91">
        <f>+INDEX(DataEx!$1:$1048576,MATCH('2015'!$A132,DataEx!$D:$D,0),MATCH('2015'!Q$101,DataEx!$216:$216,0))</f>
        <v>6313823.6641666666</v>
      </c>
      <c r="R132" s="91">
        <f>+INDEX(DataEx!$1:$1048576,MATCH('2015'!$A132,DataEx!$D:$D,0),MATCH('2015'!R$101,DataEx!$216:$216,0))</f>
        <v>6313823.6641666666</v>
      </c>
      <c r="S132" s="125">
        <f t="shared" si="21"/>
        <v>75765883.969999999</v>
      </c>
      <c r="T132" s="126">
        <f t="shared" si="22"/>
        <v>2.0729380019151845E-2</v>
      </c>
    </row>
    <row r="133" spans="1:20">
      <c r="A133" s="137" t="str">
        <f t="shared" si="18"/>
        <v>417p</v>
      </c>
      <c r="B133" s="520" t="str">
        <f>+VLOOKUP(LEFT($A133,LEN(A133)-1)*1,Master!$D$27:$G$225,4,FALSE)</f>
        <v>Rent</v>
      </c>
      <c r="C133" s="521"/>
      <c r="D133" s="521"/>
      <c r="E133" s="521"/>
      <c r="F133" s="521"/>
      <c r="G133" s="91">
        <f>+INDEX(DataEx!$1:$1048576,MATCH('2015'!$A133,DataEx!$D:$D,0),MATCH('2015'!G$101,DataEx!$216:$216,0))</f>
        <v>693996.7074999999</v>
      </c>
      <c r="H133" s="91">
        <f>+INDEX(DataEx!$1:$1048576,MATCH('2015'!$A133,DataEx!$D:$D,0),MATCH('2015'!H$101,DataEx!$216:$216,0))</f>
        <v>693996.7074999999</v>
      </c>
      <c r="I133" s="91">
        <f>+INDEX(DataEx!$1:$1048576,MATCH('2015'!$A133,DataEx!$D:$D,0),MATCH('2015'!I$101,DataEx!$216:$216,0))</f>
        <v>693996.7074999999</v>
      </c>
      <c r="J133" s="91">
        <f>+INDEX(DataEx!$1:$1048576,MATCH('2015'!$A133,DataEx!$D:$D,0),MATCH('2015'!J$101,DataEx!$216:$216,0))</f>
        <v>693996.7074999999</v>
      </c>
      <c r="K133" s="91">
        <f>+INDEX(DataEx!$1:$1048576,MATCH('2015'!$A133,DataEx!$D:$D,0),MATCH('2015'!K$101,DataEx!$216:$216,0))</f>
        <v>693996.7074999999</v>
      </c>
      <c r="L133" s="91">
        <f>+INDEX(DataEx!$1:$1048576,MATCH('2015'!$A133,DataEx!$D:$D,0),MATCH('2015'!L$101,DataEx!$216:$216,0))</f>
        <v>693996.7074999999</v>
      </c>
      <c r="M133" s="91">
        <f>+INDEX(DataEx!$1:$1048576,MATCH('2015'!$A133,DataEx!$D:$D,0),MATCH('2015'!M$101,DataEx!$216:$216,0))</f>
        <v>693996.7074999999</v>
      </c>
      <c r="N133" s="91">
        <f>+INDEX(DataEx!$1:$1048576,MATCH('2015'!$A133,DataEx!$D:$D,0),MATCH('2015'!N$101,DataEx!$216:$216,0))</f>
        <v>693996.7074999999</v>
      </c>
      <c r="O133" s="91">
        <f>+INDEX(DataEx!$1:$1048576,MATCH('2015'!$A133,DataEx!$D:$D,0),MATCH('2015'!O$101,DataEx!$216:$216,0))</f>
        <v>693996.7074999999</v>
      </c>
      <c r="P133" s="91">
        <f>+INDEX(DataEx!$1:$1048576,MATCH('2015'!$A133,DataEx!$D:$D,0),MATCH('2015'!P$101,DataEx!$216:$216,0))</f>
        <v>693996.7074999999</v>
      </c>
      <c r="Q133" s="91">
        <f>+INDEX(DataEx!$1:$1048576,MATCH('2015'!$A133,DataEx!$D:$D,0),MATCH('2015'!Q$101,DataEx!$216:$216,0))</f>
        <v>693996.7074999999</v>
      </c>
      <c r="R133" s="91">
        <f>+INDEX(DataEx!$1:$1048576,MATCH('2015'!$A133,DataEx!$D:$D,0),MATCH('2015'!R$101,DataEx!$216:$216,0))</f>
        <v>693996.7074999999</v>
      </c>
      <c r="S133" s="125">
        <f t="shared" si="21"/>
        <v>8327960.4899999974</v>
      </c>
      <c r="T133" s="126">
        <f t="shared" si="22"/>
        <v>2.2785117619699034E-3</v>
      </c>
    </row>
    <row r="134" spans="1:20">
      <c r="A134" s="137" t="str">
        <f t="shared" si="18"/>
        <v>418p</v>
      </c>
      <c r="B134" s="520" t="str">
        <f>+VLOOKUP(LEFT($A134,LEN(A134)-1)*1,Master!$D$27:$G$225,4,FALSE)</f>
        <v>Subsidies</v>
      </c>
      <c r="C134" s="521"/>
      <c r="D134" s="521"/>
      <c r="E134" s="521"/>
      <c r="F134" s="521"/>
      <c r="G134" s="91">
        <f>+INDEX(DataEx!$1:$1048576,MATCH('2015'!$A134,DataEx!$D:$D,0),MATCH('2015'!G$101,DataEx!$216:$216,0))</f>
        <v>1770966.6666666667</v>
      </c>
      <c r="H134" s="91">
        <f>+INDEX(DataEx!$1:$1048576,MATCH('2015'!$A134,DataEx!$D:$D,0),MATCH('2015'!H$101,DataEx!$216:$216,0))</f>
        <v>1770966.6666666667</v>
      </c>
      <c r="I134" s="91">
        <f>+INDEX(DataEx!$1:$1048576,MATCH('2015'!$A134,DataEx!$D:$D,0),MATCH('2015'!I$101,DataEx!$216:$216,0))</f>
        <v>1770966.6666666667</v>
      </c>
      <c r="J134" s="91">
        <f>+INDEX(DataEx!$1:$1048576,MATCH('2015'!$A134,DataEx!$D:$D,0),MATCH('2015'!J$101,DataEx!$216:$216,0))</f>
        <v>1770966.6666666667</v>
      </c>
      <c r="K134" s="91">
        <f>+INDEX(DataEx!$1:$1048576,MATCH('2015'!$A134,DataEx!$D:$D,0),MATCH('2015'!K$101,DataEx!$216:$216,0))</f>
        <v>1770966.6666666667</v>
      </c>
      <c r="L134" s="91">
        <f>+INDEX(DataEx!$1:$1048576,MATCH('2015'!$A134,DataEx!$D:$D,0),MATCH('2015'!L$101,DataEx!$216:$216,0))</f>
        <v>1770966.6666666667</v>
      </c>
      <c r="M134" s="91">
        <f>+INDEX(DataEx!$1:$1048576,MATCH('2015'!$A134,DataEx!$D:$D,0),MATCH('2015'!M$101,DataEx!$216:$216,0))</f>
        <v>1770966.6666666667</v>
      </c>
      <c r="N134" s="91">
        <f>+INDEX(DataEx!$1:$1048576,MATCH('2015'!$A134,DataEx!$D:$D,0),MATCH('2015'!N$101,DataEx!$216:$216,0))</f>
        <v>1770966.6666666667</v>
      </c>
      <c r="O134" s="91">
        <f>+INDEX(DataEx!$1:$1048576,MATCH('2015'!$A134,DataEx!$D:$D,0),MATCH('2015'!O$101,DataEx!$216:$216,0))</f>
        <v>1770966.6666666667</v>
      </c>
      <c r="P134" s="91">
        <f>+INDEX(DataEx!$1:$1048576,MATCH('2015'!$A134,DataEx!$D:$D,0),MATCH('2015'!P$101,DataEx!$216:$216,0))</f>
        <v>1770966.6666666667</v>
      </c>
      <c r="Q134" s="91">
        <f>+INDEX(DataEx!$1:$1048576,MATCH('2015'!$A134,DataEx!$D:$D,0),MATCH('2015'!Q$101,DataEx!$216:$216,0))</f>
        <v>1770966.6666666667</v>
      </c>
      <c r="R134" s="91">
        <f>+INDEX(DataEx!$1:$1048576,MATCH('2015'!$A134,DataEx!$D:$D,0),MATCH('2015'!R$101,DataEx!$216:$216,0))</f>
        <v>1770966.6666666667</v>
      </c>
      <c r="S134" s="125">
        <f t="shared" si="21"/>
        <v>21251600</v>
      </c>
      <c r="T134" s="126">
        <f t="shared" si="22"/>
        <v>5.8143912448700413E-3</v>
      </c>
    </row>
    <row r="135" spans="1:20">
      <c r="A135" s="137" t="str">
        <f t="shared" si="18"/>
        <v>419p</v>
      </c>
      <c r="B135" s="520" t="str">
        <f>+VLOOKUP(LEFT($A135,LEN(A135)-1)*1,Master!$D$27:$G$225,4,FALSE)</f>
        <v>Other expenditures</v>
      </c>
      <c r="C135" s="521"/>
      <c r="D135" s="521"/>
      <c r="E135" s="521"/>
      <c r="F135" s="521"/>
      <c r="G135" s="91">
        <f>+INDEX(DataEx!$1:$1048576,MATCH('2015'!$A135,DataEx!$D:$D,0),MATCH('2015'!G$101,DataEx!$216:$216,0))</f>
        <v>2491662.8099999996</v>
      </c>
      <c r="H135" s="91">
        <f>+INDEX(DataEx!$1:$1048576,MATCH('2015'!$A135,DataEx!$D:$D,0),MATCH('2015'!H$101,DataEx!$216:$216,0))</f>
        <v>2491662.8099999996</v>
      </c>
      <c r="I135" s="91">
        <f>+INDEX(DataEx!$1:$1048576,MATCH('2015'!$A135,DataEx!$D:$D,0),MATCH('2015'!I$101,DataEx!$216:$216,0))</f>
        <v>2491662.8099999996</v>
      </c>
      <c r="J135" s="91">
        <f>+INDEX(DataEx!$1:$1048576,MATCH('2015'!$A135,DataEx!$D:$D,0),MATCH('2015'!J$101,DataEx!$216:$216,0))</f>
        <v>2491662.8099999996</v>
      </c>
      <c r="K135" s="91">
        <f>+INDEX(DataEx!$1:$1048576,MATCH('2015'!$A135,DataEx!$D:$D,0),MATCH('2015'!K$101,DataEx!$216:$216,0))</f>
        <v>2491662.8099999996</v>
      </c>
      <c r="L135" s="91">
        <f>+INDEX(DataEx!$1:$1048576,MATCH('2015'!$A135,DataEx!$D:$D,0),MATCH('2015'!L$101,DataEx!$216:$216,0))</f>
        <v>2491662.8099999996</v>
      </c>
      <c r="M135" s="91">
        <f>+INDEX(DataEx!$1:$1048576,MATCH('2015'!$A135,DataEx!$D:$D,0),MATCH('2015'!M$101,DataEx!$216:$216,0))</f>
        <v>2491662.8099999996</v>
      </c>
      <c r="N135" s="91">
        <f>+INDEX(DataEx!$1:$1048576,MATCH('2015'!$A135,DataEx!$D:$D,0),MATCH('2015'!N$101,DataEx!$216:$216,0))</f>
        <v>2491662.8099999996</v>
      </c>
      <c r="O135" s="91">
        <f>+INDEX(DataEx!$1:$1048576,MATCH('2015'!$A135,DataEx!$D:$D,0),MATCH('2015'!O$101,DataEx!$216:$216,0))</f>
        <v>2491662.8099999996</v>
      </c>
      <c r="P135" s="91">
        <f>+INDEX(DataEx!$1:$1048576,MATCH('2015'!$A135,DataEx!$D:$D,0),MATCH('2015'!P$101,DataEx!$216:$216,0))</f>
        <v>2491662.8099999996</v>
      </c>
      <c r="Q135" s="91">
        <f>+INDEX(DataEx!$1:$1048576,MATCH('2015'!$A135,DataEx!$D:$D,0),MATCH('2015'!Q$101,DataEx!$216:$216,0))</f>
        <v>2491662.8099999996</v>
      </c>
      <c r="R135" s="91">
        <f>+INDEX(DataEx!$1:$1048576,MATCH('2015'!$A135,DataEx!$D:$D,0),MATCH('2015'!R$101,DataEx!$216:$216,0))</f>
        <v>2491662.8099999996</v>
      </c>
      <c r="S135" s="125">
        <f t="shared" si="21"/>
        <v>29899953.719999988</v>
      </c>
      <c r="T135" s="126">
        <f t="shared" si="22"/>
        <v>8.1805618932968508E-3</v>
      </c>
    </row>
    <row r="136" spans="1:20">
      <c r="A136" s="137" t="str">
        <f t="shared" si="18"/>
        <v>440p</v>
      </c>
      <c r="B136" s="520" t="str">
        <f>+VLOOKUP(LEFT($A136,LEN(A136)-1)*1,Master!$D$27:$G$225,4,FALSE)</f>
        <v>Current Capital Expenditure</v>
      </c>
      <c r="C136" s="521"/>
      <c r="D136" s="521"/>
      <c r="E136" s="521"/>
      <c r="F136" s="521"/>
      <c r="G136" s="91">
        <f>+INDEX(DataEx!$1:$1048576,MATCH('2015'!$A136,DataEx!$D:$D,0),MATCH('2015'!G$101,DataEx!$216:$216,0))</f>
        <v>1154156.4341666666</v>
      </c>
      <c r="H136" s="91">
        <f>+INDEX(DataEx!$1:$1048576,MATCH('2015'!$A136,DataEx!$D:$D,0),MATCH('2015'!H$101,DataEx!$216:$216,0))</f>
        <v>1154156.4341666666</v>
      </c>
      <c r="I136" s="91">
        <f>+INDEX(DataEx!$1:$1048576,MATCH('2015'!$A136,DataEx!$D:$D,0),MATCH('2015'!I$101,DataEx!$216:$216,0))</f>
        <v>1154156.4341666666</v>
      </c>
      <c r="J136" s="91">
        <f>+INDEX(DataEx!$1:$1048576,MATCH('2015'!$A136,DataEx!$D:$D,0),MATCH('2015'!J$101,DataEx!$216:$216,0))</f>
        <v>1154156.4341666666</v>
      </c>
      <c r="K136" s="91">
        <f>+INDEX(DataEx!$1:$1048576,MATCH('2015'!$A136,DataEx!$D:$D,0),MATCH('2015'!K$101,DataEx!$216:$216,0))</f>
        <v>1154156.4341666666</v>
      </c>
      <c r="L136" s="91">
        <f>+INDEX(DataEx!$1:$1048576,MATCH('2015'!$A136,DataEx!$D:$D,0),MATCH('2015'!L$101,DataEx!$216:$216,0))</f>
        <v>1154156.4341666666</v>
      </c>
      <c r="M136" s="91">
        <f>+INDEX(DataEx!$1:$1048576,MATCH('2015'!$A136,DataEx!$D:$D,0),MATCH('2015'!M$101,DataEx!$216:$216,0))</f>
        <v>1154156.4341666666</v>
      </c>
      <c r="N136" s="91">
        <f>+INDEX(DataEx!$1:$1048576,MATCH('2015'!$A136,DataEx!$D:$D,0),MATCH('2015'!N$101,DataEx!$216:$216,0))</f>
        <v>1154156.4341666666</v>
      </c>
      <c r="O136" s="91">
        <f>+INDEX(DataEx!$1:$1048576,MATCH('2015'!$A136,DataEx!$D:$D,0),MATCH('2015'!O$101,DataEx!$216:$216,0))</f>
        <v>1154156.4341666666</v>
      </c>
      <c r="P136" s="91">
        <f>+INDEX(DataEx!$1:$1048576,MATCH('2015'!$A136,DataEx!$D:$D,0),MATCH('2015'!P$101,DataEx!$216:$216,0))</f>
        <v>1154156.4341666666</v>
      </c>
      <c r="Q136" s="91">
        <f>+INDEX(DataEx!$1:$1048576,MATCH('2015'!$A136,DataEx!$D:$D,0),MATCH('2015'!Q$101,DataEx!$216:$216,0))</f>
        <v>1154156.4341666666</v>
      </c>
      <c r="R136" s="91">
        <f>+INDEX(DataEx!$1:$1048576,MATCH('2015'!$A136,DataEx!$D:$D,0),MATCH('2015'!R$101,DataEx!$216:$216,0))</f>
        <v>1154156.4341666666</v>
      </c>
      <c r="S136" s="125">
        <f t="shared" si="21"/>
        <v>13849877.209999995</v>
      </c>
      <c r="T136" s="126">
        <f t="shared" si="22"/>
        <v>3.7892960902872765E-3</v>
      </c>
    </row>
    <row r="137" spans="1:20">
      <c r="A137" s="137" t="str">
        <f t="shared" si="18"/>
        <v>42p</v>
      </c>
      <c r="B137" s="544" t="str">
        <f>+VLOOKUP(LEFT($A137,LEN(A137)-1)*1,Master!$D$27:$G$225,4,FALSE)</f>
        <v>Social Security Transfers</v>
      </c>
      <c r="C137" s="545"/>
      <c r="D137" s="545"/>
      <c r="E137" s="545"/>
      <c r="F137" s="545"/>
      <c r="G137" s="87">
        <f t="shared" ref="G137:R137" si="27">+SUM(G138:G142)</f>
        <v>42070460.416666664</v>
      </c>
      <c r="H137" s="87">
        <f t="shared" si="27"/>
        <v>42070460.416666664</v>
      </c>
      <c r="I137" s="87">
        <f t="shared" si="27"/>
        <v>42070460.416666664</v>
      </c>
      <c r="J137" s="87">
        <f t="shared" si="27"/>
        <v>42070460.416666664</v>
      </c>
      <c r="K137" s="87">
        <f t="shared" si="27"/>
        <v>42070460.416666664</v>
      </c>
      <c r="L137" s="87">
        <f t="shared" si="27"/>
        <v>42070460.416666664</v>
      </c>
      <c r="M137" s="87">
        <f t="shared" si="27"/>
        <v>42070460.416666664</v>
      </c>
      <c r="N137" s="87">
        <f t="shared" si="27"/>
        <v>42070460.416666664</v>
      </c>
      <c r="O137" s="87">
        <f t="shared" si="27"/>
        <v>42070460.416666664</v>
      </c>
      <c r="P137" s="87">
        <f t="shared" si="27"/>
        <v>42070460.416666664</v>
      </c>
      <c r="Q137" s="87">
        <f t="shared" si="27"/>
        <v>42070460.416666664</v>
      </c>
      <c r="R137" s="88">
        <f t="shared" si="27"/>
        <v>42070460.416666664</v>
      </c>
      <c r="S137" s="127">
        <f t="shared" si="21"/>
        <v>504845525.00000006</v>
      </c>
      <c r="T137" s="128">
        <f t="shared" si="22"/>
        <v>0.13812463064295488</v>
      </c>
    </row>
    <row r="138" spans="1:20">
      <c r="A138" s="137" t="str">
        <f t="shared" si="18"/>
        <v>421p</v>
      </c>
      <c r="B138" s="520" t="str">
        <f>+VLOOKUP(LEFT($A138,LEN(A138)-1)*1,Master!$D$27:$G$225,4,FALSE)</f>
        <v>Social Security</v>
      </c>
      <c r="C138" s="521"/>
      <c r="D138" s="521"/>
      <c r="E138" s="521"/>
      <c r="F138" s="521"/>
      <c r="G138" s="91">
        <f>+INDEX(DataEx!$1:$1048576,MATCH('2015'!$A138,DataEx!$D:$D,0),MATCH('2015'!G$101,DataEx!$216:$216,0))</f>
        <v>5044218.75</v>
      </c>
      <c r="H138" s="91">
        <f>+INDEX(DataEx!$1:$1048576,MATCH('2015'!$A138,DataEx!$D:$D,0),MATCH('2015'!H$101,DataEx!$216:$216,0))</f>
        <v>5044218.75</v>
      </c>
      <c r="I138" s="91">
        <f>+INDEX(DataEx!$1:$1048576,MATCH('2015'!$A138,DataEx!$D:$D,0),MATCH('2015'!I$101,DataEx!$216:$216,0))</f>
        <v>5044218.75</v>
      </c>
      <c r="J138" s="91">
        <f>+INDEX(DataEx!$1:$1048576,MATCH('2015'!$A138,DataEx!$D:$D,0),MATCH('2015'!J$101,DataEx!$216:$216,0))</f>
        <v>5044218.75</v>
      </c>
      <c r="K138" s="91">
        <f>+INDEX(DataEx!$1:$1048576,MATCH('2015'!$A138,DataEx!$D:$D,0),MATCH('2015'!K$101,DataEx!$216:$216,0))</f>
        <v>5044218.75</v>
      </c>
      <c r="L138" s="91">
        <f>+INDEX(DataEx!$1:$1048576,MATCH('2015'!$A138,DataEx!$D:$D,0),MATCH('2015'!L$101,DataEx!$216:$216,0))</f>
        <v>5044218.75</v>
      </c>
      <c r="M138" s="91">
        <f>+INDEX(DataEx!$1:$1048576,MATCH('2015'!$A138,DataEx!$D:$D,0),MATCH('2015'!M$101,DataEx!$216:$216,0))</f>
        <v>5044218.75</v>
      </c>
      <c r="N138" s="91">
        <f>+INDEX(DataEx!$1:$1048576,MATCH('2015'!$A138,DataEx!$D:$D,0),MATCH('2015'!N$101,DataEx!$216:$216,0))</f>
        <v>5044218.75</v>
      </c>
      <c r="O138" s="91">
        <f>+INDEX(DataEx!$1:$1048576,MATCH('2015'!$A138,DataEx!$D:$D,0),MATCH('2015'!O$101,DataEx!$216:$216,0))</f>
        <v>5044218.75</v>
      </c>
      <c r="P138" s="91">
        <f>+INDEX(DataEx!$1:$1048576,MATCH('2015'!$A138,DataEx!$D:$D,0),MATCH('2015'!P$101,DataEx!$216:$216,0))</f>
        <v>5044218.75</v>
      </c>
      <c r="Q138" s="91">
        <f>+INDEX(DataEx!$1:$1048576,MATCH('2015'!$A138,DataEx!$D:$D,0),MATCH('2015'!Q$101,DataEx!$216:$216,0))</f>
        <v>5044218.75</v>
      </c>
      <c r="R138" s="91">
        <f>+INDEX(DataEx!$1:$1048576,MATCH('2015'!$A138,DataEx!$D:$D,0),MATCH('2015'!R$101,DataEx!$216:$216,0))</f>
        <v>5044218.75</v>
      </c>
      <c r="S138" s="125">
        <f t="shared" si="21"/>
        <v>60530625</v>
      </c>
      <c r="T138" s="126">
        <f t="shared" si="22"/>
        <v>1.6561046511627906E-2</v>
      </c>
    </row>
    <row r="139" spans="1:20">
      <c r="A139" s="137" t="str">
        <f t="shared" si="18"/>
        <v>422p</v>
      </c>
      <c r="B139" s="520" t="str">
        <f>+VLOOKUP(LEFT($A139,LEN(A139)-1)*1,Master!$D$27:$G$225,4,FALSE)</f>
        <v>Funds for redundant labor</v>
      </c>
      <c r="C139" s="521"/>
      <c r="D139" s="521"/>
      <c r="E139" s="521"/>
      <c r="F139" s="521"/>
      <c r="G139" s="91">
        <f>+INDEX(DataEx!$1:$1048576,MATCH('2015'!$A139,DataEx!$D:$D,0),MATCH('2015'!G$101,DataEx!$216:$216,0))</f>
        <v>1620000</v>
      </c>
      <c r="H139" s="91">
        <f>+INDEX(DataEx!$1:$1048576,MATCH('2015'!$A139,DataEx!$D:$D,0),MATCH('2015'!H$101,DataEx!$216:$216,0))</f>
        <v>1620000</v>
      </c>
      <c r="I139" s="91">
        <f>+INDEX(DataEx!$1:$1048576,MATCH('2015'!$A139,DataEx!$D:$D,0),MATCH('2015'!I$101,DataEx!$216:$216,0))</f>
        <v>1620000</v>
      </c>
      <c r="J139" s="91">
        <f>+INDEX(DataEx!$1:$1048576,MATCH('2015'!$A139,DataEx!$D:$D,0),MATCH('2015'!J$101,DataEx!$216:$216,0))</f>
        <v>1620000</v>
      </c>
      <c r="K139" s="91">
        <f>+INDEX(DataEx!$1:$1048576,MATCH('2015'!$A139,DataEx!$D:$D,0),MATCH('2015'!K$101,DataEx!$216:$216,0))</f>
        <v>1620000</v>
      </c>
      <c r="L139" s="91">
        <f>+INDEX(DataEx!$1:$1048576,MATCH('2015'!$A139,DataEx!$D:$D,0),MATCH('2015'!L$101,DataEx!$216:$216,0))</f>
        <v>1620000</v>
      </c>
      <c r="M139" s="91">
        <f>+INDEX(DataEx!$1:$1048576,MATCH('2015'!$A139,DataEx!$D:$D,0),MATCH('2015'!M$101,DataEx!$216:$216,0))</f>
        <v>1620000</v>
      </c>
      <c r="N139" s="91">
        <f>+INDEX(DataEx!$1:$1048576,MATCH('2015'!$A139,DataEx!$D:$D,0),MATCH('2015'!N$101,DataEx!$216:$216,0))</f>
        <v>1620000</v>
      </c>
      <c r="O139" s="91">
        <f>+INDEX(DataEx!$1:$1048576,MATCH('2015'!$A139,DataEx!$D:$D,0),MATCH('2015'!O$101,DataEx!$216:$216,0))</f>
        <v>1620000</v>
      </c>
      <c r="P139" s="91">
        <f>+INDEX(DataEx!$1:$1048576,MATCH('2015'!$A139,DataEx!$D:$D,0),MATCH('2015'!P$101,DataEx!$216:$216,0))</f>
        <v>1620000</v>
      </c>
      <c r="Q139" s="91">
        <f>+INDEX(DataEx!$1:$1048576,MATCH('2015'!$A139,DataEx!$D:$D,0),MATCH('2015'!Q$101,DataEx!$216:$216,0))</f>
        <v>1620000</v>
      </c>
      <c r="R139" s="91">
        <f>+INDEX(DataEx!$1:$1048576,MATCH('2015'!$A139,DataEx!$D:$D,0),MATCH('2015'!R$101,DataEx!$216:$216,0))</f>
        <v>1620000</v>
      </c>
      <c r="S139" s="125">
        <f t="shared" si="21"/>
        <v>19440000</v>
      </c>
      <c r="T139" s="126">
        <f t="shared" si="22"/>
        <v>5.3187414500683993E-3</v>
      </c>
    </row>
    <row r="140" spans="1:20">
      <c r="A140" s="137" t="str">
        <f t="shared" si="18"/>
        <v>423p</v>
      </c>
      <c r="B140" s="520" t="str">
        <f>+VLOOKUP(LEFT($A140,LEN(A140)-1)*1,Master!$D$27:$G$225,4,FALSE)</f>
        <v>Pension and Disability Insurance</v>
      </c>
      <c r="C140" s="521"/>
      <c r="D140" s="521"/>
      <c r="E140" s="521"/>
      <c r="F140" s="521"/>
      <c r="G140" s="91">
        <f>+INDEX(DataEx!$1:$1048576,MATCH('2015'!$A140,DataEx!$D:$D,0),MATCH('2015'!G$101,DataEx!$216:$216,0))</f>
        <v>33537908.333333332</v>
      </c>
      <c r="H140" s="91">
        <f>+INDEX(DataEx!$1:$1048576,MATCH('2015'!$A140,DataEx!$D:$D,0),MATCH('2015'!H$101,DataEx!$216:$216,0))</f>
        <v>33537908.333333332</v>
      </c>
      <c r="I140" s="91">
        <f>+INDEX(DataEx!$1:$1048576,MATCH('2015'!$A140,DataEx!$D:$D,0),MATCH('2015'!I$101,DataEx!$216:$216,0))</f>
        <v>33537908.333333332</v>
      </c>
      <c r="J140" s="91">
        <f>+INDEX(DataEx!$1:$1048576,MATCH('2015'!$A140,DataEx!$D:$D,0),MATCH('2015'!J$101,DataEx!$216:$216,0))</f>
        <v>33537908.333333332</v>
      </c>
      <c r="K140" s="91">
        <f>+INDEX(DataEx!$1:$1048576,MATCH('2015'!$A140,DataEx!$D:$D,0),MATCH('2015'!K$101,DataEx!$216:$216,0))</f>
        <v>33537908.333333332</v>
      </c>
      <c r="L140" s="91">
        <f>+INDEX(DataEx!$1:$1048576,MATCH('2015'!$A140,DataEx!$D:$D,0),MATCH('2015'!L$101,DataEx!$216:$216,0))</f>
        <v>33537908.333333332</v>
      </c>
      <c r="M140" s="91">
        <f>+INDEX(DataEx!$1:$1048576,MATCH('2015'!$A140,DataEx!$D:$D,0),MATCH('2015'!M$101,DataEx!$216:$216,0))</f>
        <v>33537908.333333332</v>
      </c>
      <c r="N140" s="91">
        <f>+INDEX(DataEx!$1:$1048576,MATCH('2015'!$A140,DataEx!$D:$D,0),MATCH('2015'!N$101,DataEx!$216:$216,0))</f>
        <v>33537908.333333332</v>
      </c>
      <c r="O140" s="91">
        <f>+INDEX(DataEx!$1:$1048576,MATCH('2015'!$A140,DataEx!$D:$D,0),MATCH('2015'!O$101,DataEx!$216:$216,0))</f>
        <v>33537908.333333332</v>
      </c>
      <c r="P140" s="91">
        <f>+INDEX(DataEx!$1:$1048576,MATCH('2015'!$A140,DataEx!$D:$D,0),MATCH('2015'!P$101,DataEx!$216:$216,0))</f>
        <v>33537908.333333332</v>
      </c>
      <c r="Q140" s="91">
        <f>+INDEX(DataEx!$1:$1048576,MATCH('2015'!$A140,DataEx!$D:$D,0),MATCH('2015'!Q$101,DataEx!$216:$216,0))</f>
        <v>33537908.333333332</v>
      </c>
      <c r="R140" s="91">
        <f>+INDEX(DataEx!$1:$1048576,MATCH('2015'!$A140,DataEx!$D:$D,0),MATCH('2015'!R$101,DataEx!$216:$216,0))</f>
        <v>33537908.333333332</v>
      </c>
      <c r="S140" s="125">
        <f t="shared" si="21"/>
        <v>402454899.99999994</v>
      </c>
      <c r="T140" s="126">
        <f t="shared" si="22"/>
        <v>0.11011077975376195</v>
      </c>
    </row>
    <row r="141" spans="1:20">
      <c r="A141" s="137" t="str">
        <f t="shared" si="18"/>
        <v>424p</v>
      </c>
      <c r="B141" s="520" t="str">
        <f>+VLOOKUP(LEFT($A141,LEN(A141)-1)*1,Master!$D$27:$G$225,4,FALSE)</f>
        <v>Other Health Care Transfers</v>
      </c>
      <c r="C141" s="521"/>
      <c r="D141" s="521"/>
      <c r="E141" s="521"/>
      <c r="F141" s="521"/>
      <c r="G141" s="91">
        <f>+INDEX(DataEx!$1:$1048576,MATCH('2015'!$A141,DataEx!$D:$D,0),MATCH('2015'!G$101,DataEx!$216:$216,0))</f>
        <v>1250000</v>
      </c>
      <c r="H141" s="91">
        <f>+INDEX(DataEx!$1:$1048576,MATCH('2015'!$A141,DataEx!$D:$D,0),MATCH('2015'!H$101,DataEx!$216:$216,0))</f>
        <v>1250000</v>
      </c>
      <c r="I141" s="91">
        <f>+INDEX(DataEx!$1:$1048576,MATCH('2015'!$A141,DataEx!$D:$D,0),MATCH('2015'!I$101,DataEx!$216:$216,0))</f>
        <v>1250000</v>
      </c>
      <c r="J141" s="91">
        <f>+INDEX(DataEx!$1:$1048576,MATCH('2015'!$A141,DataEx!$D:$D,0),MATCH('2015'!J$101,DataEx!$216:$216,0))</f>
        <v>1250000</v>
      </c>
      <c r="K141" s="91">
        <f>+INDEX(DataEx!$1:$1048576,MATCH('2015'!$A141,DataEx!$D:$D,0),MATCH('2015'!K$101,DataEx!$216:$216,0))</f>
        <v>1250000</v>
      </c>
      <c r="L141" s="91">
        <f>+INDEX(DataEx!$1:$1048576,MATCH('2015'!$A141,DataEx!$D:$D,0),MATCH('2015'!L$101,DataEx!$216:$216,0))</f>
        <v>1250000</v>
      </c>
      <c r="M141" s="91">
        <f>+INDEX(DataEx!$1:$1048576,MATCH('2015'!$A141,DataEx!$D:$D,0),MATCH('2015'!M$101,DataEx!$216:$216,0))</f>
        <v>1250000</v>
      </c>
      <c r="N141" s="91">
        <f>+INDEX(DataEx!$1:$1048576,MATCH('2015'!$A141,DataEx!$D:$D,0),MATCH('2015'!N$101,DataEx!$216:$216,0))</f>
        <v>1250000</v>
      </c>
      <c r="O141" s="91">
        <f>+INDEX(DataEx!$1:$1048576,MATCH('2015'!$A141,DataEx!$D:$D,0),MATCH('2015'!O$101,DataEx!$216:$216,0))</f>
        <v>1250000</v>
      </c>
      <c r="P141" s="91">
        <f>+INDEX(DataEx!$1:$1048576,MATCH('2015'!$A141,DataEx!$D:$D,0),MATCH('2015'!P$101,DataEx!$216:$216,0))</f>
        <v>1250000</v>
      </c>
      <c r="Q141" s="91">
        <f>+INDEX(DataEx!$1:$1048576,MATCH('2015'!$A141,DataEx!$D:$D,0),MATCH('2015'!Q$101,DataEx!$216:$216,0))</f>
        <v>1250000</v>
      </c>
      <c r="R141" s="91">
        <f>+INDEX(DataEx!$1:$1048576,MATCH('2015'!$A141,DataEx!$D:$D,0),MATCH('2015'!R$101,DataEx!$216:$216,0))</f>
        <v>1250000</v>
      </c>
      <c r="S141" s="125">
        <f t="shared" si="21"/>
        <v>15000000</v>
      </c>
      <c r="T141" s="126">
        <f t="shared" si="22"/>
        <v>4.1039671682626538E-3</v>
      </c>
    </row>
    <row r="142" spans="1:20">
      <c r="A142" s="137" t="str">
        <f t="shared" si="18"/>
        <v>425p</v>
      </c>
      <c r="B142" s="520" t="str">
        <f>+VLOOKUP(LEFT($A142,LEN(A142)-1)*1,Master!$D$27:$G$225,4,FALSE)</f>
        <v>Other Health Care Insurance</v>
      </c>
      <c r="C142" s="521"/>
      <c r="D142" s="521"/>
      <c r="E142" s="521"/>
      <c r="F142" s="521"/>
      <c r="G142" s="91">
        <f>+INDEX(DataEx!$1:$1048576,MATCH('2015'!$A142,DataEx!$D:$D,0),MATCH('2015'!G$101,DataEx!$216:$216,0))</f>
        <v>618333.33333333326</v>
      </c>
      <c r="H142" s="91">
        <f>+INDEX(DataEx!$1:$1048576,MATCH('2015'!$A142,DataEx!$D:$D,0),MATCH('2015'!H$101,DataEx!$216:$216,0))</f>
        <v>618333.33333333326</v>
      </c>
      <c r="I142" s="91">
        <f>+INDEX(DataEx!$1:$1048576,MATCH('2015'!$A142,DataEx!$D:$D,0),MATCH('2015'!I$101,DataEx!$216:$216,0))</f>
        <v>618333.33333333326</v>
      </c>
      <c r="J142" s="91">
        <f>+INDEX(DataEx!$1:$1048576,MATCH('2015'!$A142,DataEx!$D:$D,0),MATCH('2015'!J$101,DataEx!$216:$216,0))</f>
        <v>618333.33333333326</v>
      </c>
      <c r="K142" s="91">
        <f>+INDEX(DataEx!$1:$1048576,MATCH('2015'!$A142,DataEx!$D:$D,0),MATCH('2015'!K$101,DataEx!$216:$216,0))</f>
        <v>618333.33333333326</v>
      </c>
      <c r="L142" s="91">
        <f>+INDEX(DataEx!$1:$1048576,MATCH('2015'!$A142,DataEx!$D:$D,0),MATCH('2015'!L$101,DataEx!$216:$216,0))</f>
        <v>618333.33333333326</v>
      </c>
      <c r="M142" s="91">
        <f>+INDEX(DataEx!$1:$1048576,MATCH('2015'!$A142,DataEx!$D:$D,0),MATCH('2015'!M$101,DataEx!$216:$216,0))</f>
        <v>618333.33333333326</v>
      </c>
      <c r="N142" s="91">
        <f>+INDEX(DataEx!$1:$1048576,MATCH('2015'!$A142,DataEx!$D:$D,0),MATCH('2015'!N$101,DataEx!$216:$216,0))</f>
        <v>618333.33333333326</v>
      </c>
      <c r="O142" s="91">
        <f>+INDEX(DataEx!$1:$1048576,MATCH('2015'!$A142,DataEx!$D:$D,0),MATCH('2015'!O$101,DataEx!$216:$216,0))</f>
        <v>618333.33333333326</v>
      </c>
      <c r="P142" s="91">
        <f>+INDEX(DataEx!$1:$1048576,MATCH('2015'!$A142,DataEx!$D:$D,0),MATCH('2015'!P$101,DataEx!$216:$216,0))</f>
        <v>618333.33333333326</v>
      </c>
      <c r="Q142" s="91">
        <f>+INDEX(DataEx!$1:$1048576,MATCH('2015'!$A142,DataEx!$D:$D,0),MATCH('2015'!Q$101,DataEx!$216:$216,0))</f>
        <v>618333.33333333326</v>
      </c>
      <c r="R142" s="91">
        <f>+INDEX(DataEx!$1:$1048576,MATCH('2015'!$A142,DataEx!$D:$D,0),MATCH('2015'!R$101,DataEx!$216:$216,0))</f>
        <v>618333.33333333326</v>
      </c>
      <c r="S142" s="125">
        <f t="shared" si="21"/>
        <v>7419999.9999999972</v>
      </c>
      <c r="T142" s="126">
        <f t="shared" si="22"/>
        <v>2.0300957592339253E-3</v>
      </c>
    </row>
    <row r="143" spans="1:20">
      <c r="A143" s="137" t="str">
        <f t="shared" si="18"/>
        <v>43p</v>
      </c>
      <c r="B143" s="542" t="str">
        <f>+VLOOKUP(LEFT($A143,LEN(A143)-1)*1,Master!$D$27:$G$225,4,FALSE)</f>
        <v xml:space="preserve">Transfers to Institutions, Individuals, NGO and Public Sector </v>
      </c>
      <c r="C143" s="543"/>
      <c r="D143" s="543"/>
      <c r="E143" s="543"/>
      <c r="F143" s="543"/>
      <c r="G143" s="85">
        <f>+INDEX(DataEx!$1:$1048576,MATCH('2015'!$A143,DataEx!$D:$D,0),MATCH('2015'!G$6,DataEx!$7:$7,0))</f>
        <v>10691224.718333334</v>
      </c>
      <c r="H143" s="85">
        <f>+INDEX(DataEx!$1:$1048576,MATCH('2015'!$A143,DataEx!$D:$D,0),MATCH('2015'!H$6,DataEx!$7:$7,0))</f>
        <v>10691224.718333334</v>
      </c>
      <c r="I143" s="85">
        <f>+INDEX(DataEx!$1:$1048576,MATCH('2015'!$A143,DataEx!$D:$D,0),MATCH('2015'!I$6,DataEx!$7:$7,0))</f>
        <v>10691224.718333334</v>
      </c>
      <c r="J143" s="85">
        <f>+INDEX(DataEx!$1:$1048576,MATCH('2015'!$A143,DataEx!$D:$D,0),MATCH('2015'!J$6,DataEx!$7:$7,0))</f>
        <v>10691224.718333334</v>
      </c>
      <c r="K143" s="85">
        <f>+INDEX(DataEx!$1:$1048576,MATCH('2015'!$A143,DataEx!$D:$D,0),MATCH('2015'!K$6,DataEx!$7:$7,0))</f>
        <v>10691224.718333334</v>
      </c>
      <c r="L143" s="85">
        <f>+INDEX(DataEx!$1:$1048576,MATCH('2015'!$A143,DataEx!$D:$D,0),MATCH('2015'!L$6,DataEx!$7:$7,0))</f>
        <v>10691224.718333334</v>
      </c>
      <c r="M143" s="85">
        <f>+INDEX(DataEx!$1:$1048576,MATCH('2015'!$A143,DataEx!$D:$D,0),MATCH('2015'!M$6,DataEx!$7:$7,0))</f>
        <v>10691224.718333334</v>
      </c>
      <c r="N143" s="85">
        <f>+INDEX(DataEx!$1:$1048576,MATCH('2015'!$A143,DataEx!$D:$D,0),MATCH('2015'!N$6,DataEx!$7:$7,0))</f>
        <v>10691224.718333334</v>
      </c>
      <c r="O143" s="85">
        <f>+INDEX(DataEx!$1:$1048576,MATCH('2015'!$A143,DataEx!$D:$D,0),MATCH('2015'!O$6,DataEx!$7:$7,0))</f>
        <v>10691224.718333334</v>
      </c>
      <c r="P143" s="85">
        <f>+INDEX(DataEx!$1:$1048576,MATCH('2015'!$A143,DataEx!$D:$D,0),MATCH('2015'!P$6,DataEx!$7:$7,0))</f>
        <v>10691224.718333334</v>
      </c>
      <c r="Q143" s="85">
        <f>+INDEX(DataEx!$1:$1048576,MATCH('2015'!$A143,DataEx!$D:$D,0),MATCH('2015'!Q$6,DataEx!$7:$7,0))</f>
        <v>10691224.718333334</v>
      </c>
      <c r="R143" s="86">
        <f>+INDEX(DataEx!$1:$1048576,MATCH('2015'!$A143,DataEx!$D:$D,0),MATCH('2015'!R$6,DataEx!$7:$7,0))</f>
        <v>10691224.718333334</v>
      </c>
      <c r="S143" s="127">
        <f>+SUM(G143:R143)</f>
        <v>128294696.62</v>
      </c>
      <c r="T143" s="128">
        <f t="shared" si="22"/>
        <v>3.510114818604651E-2</v>
      </c>
    </row>
    <row r="144" spans="1:20">
      <c r="A144" s="137" t="str">
        <f t="shared" si="18"/>
        <v>44p</v>
      </c>
      <c r="B144" s="542" t="str">
        <f>+VLOOKUP(LEFT($A144,LEN(A144)-1)*1,Master!$D$27:$G$225,4,FALSE)</f>
        <v>Capital Expenditure</v>
      </c>
      <c r="C144" s="543"/>
      <c r="D144" s="543"/>
      <c r="E144" s="543"/>
      <c r="F144" s="543"/>
      <c r="G144" s="85">
        <f>+INDEX(DataEx!$1:$1048576,MATCH('2015'!$A144,DataEx!$D:$D,0),MATCH('2015'!G$6,DataEx!$7:$7,0))</f>
        <v>23724756.416666668</v>
      </c>
      <c r="H144" s="85">
        <f>+INDEX(DataEx!$1:$1048576,MATCH('2015'!$A144,DataEx!$D:$D,0),MATCH('2015'!H$6,DataEx!$7:$7,0))</f>
        <v>23724756.416666668</v>
      </c>
      <c r="I144" s="85">
        <f>+INDEX(DataEx!$1:$1048576,MATCH('2015'!$A144,DataEx!$D:$D,0),MATCH('2015'!I$6,DataEx!$7:$7,0))</f>
        <v>23724756.416666668</v>
      </c>
      <c r="J144" s="85">
        <f>+INDEX(DataEx!$1:$1048576,MATCH('2015'!$A144,DataEx!$D:$D,0),MATCH('2015'!J$6,DataEx!$7:$7,0))</f>
        <v>23724756.416666668</v>
      </c>
      <c r="K144" s="85">
        <f>+INDEX(DataEx!$1:$1048576,MATCH('2015'!$A144,DataEx!$D:$D,0),MATCH('2015'!K$6,DataEx!$7:$7,0))</f>
        <v>23724756.416666668</v>
      </c>
      <c r="L144" s="85">
        <f>+INDEX(DataEx!$1:$1048576,MATCH('2015'!$A144,DataEx!$D:$D,0),MATCH('2015'!L$6,DataEx!$7:$7,0))</f>
        <v>23724756.416666668</v>
      </c>
      <c r="M144" s="85">
        <f>+INDEX(DataEx!$1:$1048576,MATCH('2015'!$A144,DataEx!$D:$D,0),MATCH('2015'!M$6,DataEx!$7:$7,0))</f>
        <v>23724756.416666668</v>
      </c>
      <c r="N144" s="85">
        <f>+INDEX(DataEx!$1:$1048576,MATCH('2015'!$A144,DataEx!$D:$D,0),MATCH('2015'!N$6,DataEx!$7:$7,0))</f>
        <v>23724756.416666668</v>
      </c>
      <c r="O144" s="85">
        <f>+INDEX(DataEx!$1:$1048576,MATCH('2015'!$A144,DataEx!$D:$D,0),MATCH('2015'!O$6,DataEx!$7:$7,0))</f>
        <v>23724756.416666668</v>
      </c>
      <c r="P144" s="85">
        <f>+INDEX(DataEx!$1:$1048576,MATCH('2015'!$A144,DataEx!$D:$D,0),MATCH('2015'!P$6,DataEx!$7:$7,0))</f>
        <v>23724756.416666668</v>
      </c>
      <c r="Q144" s="85">
        <f>+INDEX(DataEx!$1:$1048576,MATCH('2015'!$A144,DataEx!$D:$D,0),MATCH('2015'!Q$6,DataEx!$7:$7,0))</f>
        <v>23724756.416666668</v>
      </c>
      <c r="R144" s="85">
        <f>+INDEX(DataEx!$1:$1048576,MATCH('2015'!$A144,DataEx!$D:$D,0),MATCH('2015'!R$6,DataEx!$7:$7,0))</f>
        <v>23724756.416666668</v>
      </c>
      <c r="S144" s="127">
        <f t="shared" si="21"/>
        <v>284697076.99999994</v>
      </c>
      <c r="T144" s="128">
        <f t="shared" si="22"/>
        <v>7.7892497127222959E-2</v>
      </c>
    </row>
    <row r="145" spans="1:20">
      <c r="A145" s="137" t="str">
        <f t="shared" si="18"/>
        <v>451p</v>
      </c>
      <c r="B145" s="546" t="str">
        <f>+VLOOKUP(LEFT($A145,LEN(A145)-1)*1,Master!$D$27:$G$225,4,FALSE)</f>
        <v>Credits and Borrowings</v>
      </c>
      <c r="C145" s="547"/>
      <c r="D145" s="547"/>
      <c r="E145" s="547"/>
      <c r="F145" s="547"/>
      <c r="G145" s="91">
        <f>+INDEX(DataEx!$1:$1048576,MATCH('2015'!$A145,DataEx!$D:$D,0),MATCH('2015'!G$101,DataEx!$216:$216,0))</f>
        <v>187500</v>
      </c>
      <c r="H145" s="91">
        <f>+INDEX(DataEx!$1:$1048576,MATCH('2015'!$A145,DataEx!$D:$D,0),MATCH('2015'!H$101,DataEx!$216:$216,0))</f>
        <v>187500</v>
      </c>
      <c r="I145" s="91">
        <f>+INDEX(DataEx!$1:$1048576,MATCH('2015'!$A145,DataEx!$D:$D,0),MATCH('2015'!I$101,DataEx!$216:$216,0))</f>
        <v>187500</v>
      </c>
      <c r="J145" s="91">
        <f>+INDEX(DataEx!$1:$1048576,MATCH('2015'!$A145,DataEx!$D:$D,0),MATCH('2015'!J$101,DataEx!$216:$216,0))</f>
        <v>187500</v>
      </c>
      <c r="K145" s="91">
        <f>+INDEX(DataEx!$1:$1048576,MATCH('2015'!$A145,DataEx!$D:$D,0),MATCH('2015'!K$101,DataEx!$216:$216,0))</f>
        <v>187500</v>
      </c>
      <c r="L145" s="91">
        <f>+INDEX(DataEx!$1:$1048576,MATCH('2015'!$A145,DataEx!$D:$D,0),MATCH('2015'!L$101,DataEx!$216:$216,0))</f>
        <v>187500</v>
      </c>
      <c r="M145" s="91">
        <f>+INDEX(DataEx!$1:$1048576,MATCH('2015'!$A145,DataEx!$D:$D,0),MATCH('2015'!M$101,DataEx!$216:$216,0))</f>
        <v>187500</v>
      </c>
      <c r="N145" s="91">
        <f>+INDEX(DataEx!$1:$1048576,MATCH('2015'!$A145,DataEx!$D:$D,0),MATCH('2015'!N$101,DataEx!$216:$216,0))</f>
        <v>187500</v>
      </c>
      <c r="O145" s="91">
        <f>+INDEX(DataEx!$1:$1048576,MATCH('2015'!$A145,DataEx!$D:$D,0),MATCH('2015'!O$101,DataEx!$216:$216,0))</f>
        <v>187500</v>
      </c>
      <c r="P145" s="91">
        <f>+INDEX(DataEx!$1:$1048576,MATCH('2015'!$A145,DataEx!$D:$D,0),MATCH('2015'!P$101,DataEx!$216:$216,0))</f>
        <v>187500</v>
      </c>
      <c r="Q145" s="91">
        <f>+INDEX(DataEx!$1:$1048576,MATCH('2015'!$A145,DataEx!$D:$D,0),MATCH('2015'!Q$101,DataEx!$216:$216,0))</f>
        <v>187500</v>
      </c>
      <c r="R145" s="91">
        <f>+INDEX(DataEx!$1:$1048576,MATCH('2015'!$A145,DataEx!$D:$D,0),MATCH('2015'!R$101,DataEx!$216:$216,0))</f>
        <v>187500</v>
      </c>
      <c r="S145" s="125">
        <f t="shared" si="21"/>
        <v>2250000</v>
      </c>
      <c r="T145" s="126">
        <f t="shared" si="22"/>
        <v>6.1559507523939808E-4</v>
      </c>
    </row>
    <row r="146" spans="1:20">
      <c r="A146" s="137" t="str">
        <f t="shared" si="18"/>
        <v>47p</v>
      </c>
      <c r="B146" s="546" t="str">
        <f>+VLOOKUP(LEFT($A146,LEN(A146)-1)*1,Master!$D$27:$G$225,4,FALSE)</f>
        <v>Reserves</v>
      </c>
      <c r="C146" s="547"/>
      <c r="D146" s="547"/>
      <c r="E146" s="547"/>
      <c r="F146" s="547"/>
      <c r="G146" s="91">
        <f>+INDEX(DataEx!$1:$1048576,MATCH('2015'!$A146,DataEx!$D:$D,0),MATCH('2015'!G$101,DataEx!$216:$216,0))</f>
        <v>1087930.2858333334</v>
      </c>
      <c r="H146" s="91">
        <f>+INDEX(DataEx!$1:$1048576,MATCH('2015'!$A146,DataEx!$D:$D,0),MATCH('2015'!H$101,DataEx!$216:$216,0))</f>
        <v>1087930.2858333334</v>
      </c>
      <c r="I146" s="91">
        <f>+INDEX(DataEx!$1:$1048576,MATCH('2015'!$A146,DataEx!$D:$D,0),MATCH('2015'!I$101,DataEx!$216:$216,0))</f>
        <v>1087930.2858333334</v>
      </c>
      <c r="J146" s="91">
        <f>+INDEX(DataEx!$1:$1048576,MATCH('2015'!$A146,DataEx!$D:$D,0),MATCH('2015'!J$101,DataEx!$216:$216,0))</f>
        <v>1087930.2858333334</v>
      </c>
      <c r="K146" s="91">
        <f>+INDEX(DataEx!$1:$1048576,MATCH('2015'!$A146,DataEx!$D:$D,0),MATCH('2015'!K$101,DataEx!$216:$216,0))</f>
        <v>1087930.2858333334</v>
      </c>
      <c r="L146" s="91">
        <f>+INDEX(DataEx!$1:$1048576,MATCH('2015'!$A146,DataEx!$D:$D,0),MATCH('2015'!L$101,DataEx!$216:$216,0))</f>
        <v>1087930.2858333334</v>
      </c>
      <c r="M146" s="91">
        <f>+INDEX(DataEx!$1:$1048576,MATCH('2015'!$A146,DataEx!$D:$D,0),MATCH('2015'!M$101,DataEx!$216:$216,0))</f>
        <v>1087930.2858333334</v>
      </c>
      <c r="N146" s="91">
        <f>+INDEX(DataEx!$1:$1048576,MATCH('2015'!$A146,DataEx!$D:$D,0),MATCH('2015'!N$101,DataEx!$216:$216,0))</f>
        <v>1087930.2858333334</v>
      </c>
      <c r="O146" s="91">
        <f>+INDEX(DataEx!$1:$1048576,MATCH('2015'!$A146,DataEx!$D:$D,0),MATCH('2015'!O$101,DataEx!$216:$216,0))</f>
        <v>1087930.2858333334</v>
      </c>
      <c r="P146" s="91">
        <f>+INDEX(DataEx!$1:$1048576,MATCH('2015'!$A146,DataEx!$D:$D,0),MATCH('2015'!P$101,DataEx!$216:$216,0))</f>
        <v>1087930.2858333334</v>
      </c>
      <c r="Q146" s="91">
        <f>+INDEX(DataEx!$1:$1048576,MATCH('2015'!$A146,DataEx!$D:$D,0),MATCH('2015'!Q$101,DataEx!$216:$216,0))</f>
        <v>1087930.2858333334</v>
      </c>
      <c r="R146" s="91">
        <f>+INDEX(DataEx!$1:$1048576,MATCH('2015'!$A146,DataEx!$D:$D,0),MATCH('2015'!R$101,DataEx!$216:$216,0))</f>
        <v>1087930.2858333334</v>
      </c>
      <c r="S146" s="125">
        <f t="shared" si="21"/>
        <v>13055163.429999998</v>
      </c>
      <c r="T146" s="126">
        <f t="shared" si="22"/>
        <v>3.5718641395348833E-3</v>
      </c>
    </row>
    <row r="147" spans="1:20" ht="13.5" thickBot="1">
      <c r="A147" s="137" t="str">
        <f t="shared" si="18"/>
        <v>462p</v>
      </c>
      <c r="B147" s="556" t="str">
        <f>+VLOOKUP(LEFT($A147,LEN(A147)-1)*1,Master!$D$27:$G$225,4,FALSE)</f>
        <v>Repayment of Guarantees</v>
      </c>
      <c r="C147" s="557"/>
      <c r="D147" s="557"/>
      <c r="E147" s="557"/>
      <c r="F147" s="557"/>
      <c r="G147" s="91">
        <f>+INDEX(DataEx!$1:$1048576,MATCH('2015'!$A147,DataEx!$D:$D,0),MATCH('2015'!G$101,DataEx!$216:$216,0))</f>
        <v>0</v>
      </c>
      <c r="H147" s="91">
        <f>+INDEX(DataEx!$1:$1048576,MATCH('2015'!$A147,DataEx!$D:$D,0),MATCH('2015'!H$101,DataEx!$216:$216,0))</f>
        <v>0</v>
      </c>
      <c r="I147" s="91">
        <f>+INDEX(DataEx!$1:$1048576,MATCH('2015'!$A147,DataEx!$D:$D,0),MATCH('2015'!I$101,DataEx!$216:$216,0))</f>
        <v>0</v>
      </c>
      <c r="J147" s="91">
        <f>+INDEX(DataEx!$1:$1048576,MATCH('2015'!$A147,DataEx!$D:$D,0),MATCH('2015'!J$101,DataEx!$216:$216,0))</f>
        <v>0</v>
      </c>
      <c r="K147" s="91">
        <f>+INDEX(DataEx!$1:$1048576,MATCH('2015'!$A147,DataEx!$D:$D,0),MATCH('2015'!K$101,DataEx!$216:$216,0))</f>
        <v>0</v>
      </c>
      <c r="L147" s="91">
        <f>+INDEX(DataEx!$1:$1048576,MATCH('2015'!$A147,DataEx!$D:$D,0),MATCH('2015'!L$101,DataEx!$216:$216,0))</f>
        <v>0</v>
      </c>
      <c r="M147" s="91">
        <f>+INDEX(DataEx!$1:$1048576,MATCH('2015'!$A147,DataEx!$D:$D,0),MATCH('2015'!M$101,DataEx!$216:$216,0))</f>
        <v>0</v>
      </c>
      <c r="N147" s="91">
        <f>+INDEX(DataEx!$1:$1048576,MATCH('2015'!$A147,DataEx!$D:$D,0),MATCH('2015'!N$101,DataEx!$216:$216,0))</f>
        <v>0</v>
      </c>
      <c r="O147" s="91">
        <f>+INDEX(DataEx!$1:$1048576,MATCH('2015'!$A147,DataEx!$D:$D,0),MATCH('2015'!O$101,DataEx!$216:$216,0))</f>
        <v>0</v>
      </c>
      <c r="P147" s="91">
        <f>+INDEX(DataEx!$1:$1048576,MATCH('2015'!$A147,DataEx!$D:$D,0),MATCH('2015'!P$101,DataEx!$216:$216,0))</f>
        <v>0</v>
      </c>
      <c r="Q147" s="91">
        <f>+INDEX(DataEx!$1:$1048576,MATCH('2015'!$A147,DataEx!$D:$D,0),MATCH('2015'!Q$101,DataEx!$216:$216,0))</f>
        <v>0</v>
      </c>
      <c r="R147" s="91">
        <f>+INDEX(DataEx!$1:$1048576,MATCH('2015'!$A147,DataEx!$D:$D,0),MATCH('2015'!R$101,DataEx!$216:$216,0))</f>
        <v>0</v>
      </c>
      <c r="S147" s="135">
        <f t="shared" si="21"/>
        <v>0</v>
      </c>
      <c r="T147" s="136">
        <f t="shared" si="22"/>
        <v>0</v>
      </c>
    </row>
    <row r="148" spans="1:20" ht="13.5" thickBot="1">
      <c r="A148" s="138" t="str">
        <f>+CONCATENATE(A55,"p")</f>
        <v>1000p</v>
      </c>
      <c r="B148" s="552" t="str">
        <f>+VLOOKUP(LEFT($A148,LEN(A148)-1)*1,Master!$D$27:$G$225,4,FALSE)</f>
        <v>Surplus / deficit</v>
      </c>
      <c r="C148" s="553"/>
      <c r="D148" s="553"/>
      <c r="E148" s="553"/>
      <c r="F148" s="553"/>
      <c r="G148" s="97">
        <f t="shared" ref="G148:R148" si="28">+G105-G124</f>
        <v>-60702944.336839676</v>
      </c>
      <c r="H148" s="97">
        <f t="shared" si="28"/>
        <v>-49086609.955847591</v>
      </c>
      <c r="I148" s="97">
        <f t="shared" si="28"/>
        <v>-29339294.280641332</v>
      </c>
      <c r="J148" s="97">
        <f t="shared" si="28"/>
        <v>-19545732.147887826</v>
      </c>
      <c r="K148" s="97">
        <f t="shared" si="28"/>
        <v>-26472614.589908376</v>
      </c>
      <c r="L148" s="97">
        <f t="shared" si="28"/>
        <v>-18015194.226841882</v>
      </c>
      <c r="M148" s="97">
        <f t="shared" si="28"/>
        <v>-5696092.8638066798</v>
      </c>
      <c r="N148" s="97">
        <f t="shared" si="28"/>
        <v>-497262.82661524415</v>
      </c>
      <c r="O148" s="97">
        <f t="shared" si="28"/>
        <v>-8815037.1431595832</v>
      </c>
      <c r="P148" s="97">
        <f t="shared" si="28"/>
        <v>-14977997.123338342</v>
      </c>
      <c r="Q148" s="97">
        <f t="shared" si="28"/>
        <v>-29583596.075497597</v>
      </c>
      <c r="R148" s="97">
        <f t="shared" si="28"/>
        <v>26942821.103767261</v>
      </c>
      <c r="S148" s="113">
        <f t="shared" si="21"/>
        <v>-235789554.46661687</v>
      </c>
      <c r="T148" s="114">
        <f t="shared" si="22"/>
        <v>-6.4511506010018302E-2</v>
      </c>
    </row>
    <row r="149" spans="1:20" ht="13.5" thickBot="1">
      <c r="A149" s="138" t="str">
        <f>+CONCATENATE(A57,"p")</f>
        <v>1001p</v>
      </c>
      <c r="B149" s="554" t="str">
        <f>+VLOOKUP(LEFT($A149,LEN(A149)-1)*1,Master!$D$27:$G$225,4,FALSE)</f>
        <v>Primary balance</v>
      </c>
      <c r="C149" s="555"/>
      <c r="D149" s="555"/>
      <c r="E149" s="555"/>
      <c r="F149" s="555"/>
      <c r="G149" s="98">
        <f t="shared" ref="G149:R149" si="29">+G148+G132</f>
        <v>-54389120.672673009</v>
      </c>
      <c r="H149" s="98">
        <f t="shared" si="29"/>
        <v>-42772786.291680925</v>
      </c>
      <c r="I149" s="98">
        <f t="shared" si="29"/>
        <v>-23025470.616474666</v>
      </c>
      <c r="J149" s="98">
        <f t="shared" si="29"/>
        <v>-13231908.483721159</v>
      </c>
      <c r="K149" s="98">
        <f t="shared" si="29"/>
        <v>-20158790.92574171</v>
      </c>
      <c r="L149" s="98">
        <f t="shared" si="29"/>
        <v>-11701370.562675215</v>
      </c>
      <c r="M149" s="98">
        <f t="shared" si="29"/>
        <v>617730.80035998672</v>
      </c>
      <c r="N149" s="98">
        <f t="shared" si="29"/>
        <v>5816560.8375514224</v>
      </c>
      <c r="O149" s="98">
        <f t="shared" si="29"/>
        <v>-2501213.4789929166</v>
      </c>
      <c r="P149" s="98">
        <f t="shared" si="29"/>
        <v>-8664173.4591716751</v>
      </c>
      <c r="Q149" s="98">
        <f t="shared" si="29"/>
        <v>-23269772.411330931</v>
      </c>
      <c r="R149" s="98">
        <f t="shared" si="29"/>
        <v>33256644.767933927</v>
      </c>
      <c r="S149" s="113">
        <f t="shared" si="21"/>
        <v>-160023670.49661687</v>
      </c>
      <c r="T149" s="114">
        <f t="shared" si="22"/>
        <v>-4.378212599086645E-2</v>
      </c>
    </row>
    <row r="150" spans="1:20">
      <c r="A150" s="138" t="str">
        <f>+CONCATENATE(A58,"p")</f>
        <v>46p</v>
      </c>
      <c r="B150" s="544" t="str">
        <f>+VLOOKUP(LEFT($A150,LEN(A150)-1)*1,Master!$D$27:$G$225,4,FALSE)</f>
        <v>Repayment of Debt</v>
      </c>
      <c r="C150" s="545"/>
      <c r="D150" s="545"/>
      <c r="E150" s="545"/>
      <c r="F150" s="545"/>
      <c r="G150" s="87">
        <f t="shared" ref="G150:R150" si="30">+SUM(G151:G153)</f>
        <v>33191007.030833334</v>
      </c>
      <c r="H150" s="87">
        <f t="shared" si="30"/>
        <v>33191007.030833334</v>
      </c>
      <c r="I150" s="87">
        <f t="shared" si="30"/>
        <v>33191007.030833334</v>
      </c>
      <c r="J150" s="87">
        <f t="shared" si="30"/>
        <v>33191007.030833334</v>
      </c>
      <c r="K150" s="87">
        <f t="shared" si="30"/>
        <v>33191007.030833334</v>
      </c>
      <c r="L150" s="87">
        <f t="shared" si="30"/>
        <v>33191007.030833334</v>
      </c>
      <c r="M150" s="87">
        <f t="shared" si="30"/>
        <v>33191007.030833334</v>
      </c>
      <c r="N150" s="87">
        <f t="shared" si="30"/>
        <v>33191007.030833334</v>
      </c>
      <c r="O150" s="87">
        <f t="shared" si="30"/>
        <v>33191007.030833334</v>
      </c>
      <c r="P150" s="87">
        <f t="shared" si="30"/>
        <v>33191007.030833334</v>
      </c>
      <c r="Q150" s="87">
        <f t="shared" si="30"/>
        <v>33191007.030833334</v>
      </c>
      <c r="R150" s="87">
        <f t="shared" si="30"/>
        <v>33191007.030833334</v>
      </c>
      <c r="S150" s="109">
        <f t="shared" si="21"/>
        <v>398292084.37000012</v>
      </c>
      <c r="T150" s="110">
        <f t="shared" si="22"/>
        <v>0.10897184250889197</v>
      </c>
    </row>
    <row r="151" spans="1:20">
      <c r="A151" s="138" t="str">
        <f>+CONCATENATE(A59,"p")</f>
        <v>4611p</v>
      </c>
      <c r="B151" s="548" t="str">
        <f>+VLOOKUP(LEFT($A151,LEN(A151)-1)*1,Master!$D$27:$G$225,4,FALSE)</f>
        <v>Repayment of Domestic Debt</v>
      </c>
      <c r="C151" s="549"/>
      <c r="D151" s="549"/>
      <c r="E151" s="549"/>
      <c r="F151" s="549"/>
      <c r="G151" s="100">
        <f>+INDEX(DataEx!$1:$1048576,MATCH('2015'!$A151,DataEx!$D:$D,0),MATCH('2015'!G$6,DataEx!$7:$7,0))</f>
        <v>3892510.16</v>
      </c>
      <c r="H151" s="100">
        <f>+INDEX(DataEx!$1:$1048576,MATCH('2015'!$A151,DataEx!$D:$D,0),MATCH('2015'!H$6,DataEx!$7:$7,0))</f>
        <v>3892510.16</v>
      </c>
      <c r="I151" s="100">
        <f>+INDEX(DataEx!$1:$1048576,MATCH('2015'!$A151,DataEx!$D:$D,0),MATCH('2015'!I$6,DataEx!$7:$7,0))</f>
        <v>3892510.16</v>
      </c>
      <c r="J151" s="100">
        <f>+INDEX(DataEx!$1:$1048576,MATCH('2015'!$A151,DataEx!$D:$D,0),MATCH('2015'!J$6,DataEx!$7:$7,0))</f>
        <v>3892510.16</v>
      </c>
      <c r="K151" s="100">
        <f>+INDEX(DataEx!$1:$1048576,MATCH('2015'!$A151,DataEx!$D:$D,0),MATCH('2015'!K$6,DataEx!$7:$7,0))</f>
        <v>3892510.16</v>
      </c>
      <c r="L151" s="100">
        <f>+INDEX(DataEx!$1:$1048576,MATCH('2015'!$A151,DataEx!$D:$D,0),MATCH('2015'!L$6,DataEx!$7:$7,0))</f>
        <v>3892510.16</v>
      </c>
      <c r="M151" s="100">
        <f>+INDEX(DataEx!$1:$1048576,MATCH('2015'!$A151,DataEx!$D:$D,0),MATCH('2015'!M$6,DataEx!$7:$7,0))</f>
        <v>3892510.16</v>
      </c>
      <c r="N151" s="100">
        <f>+INDEX(DataEx!$1:$1048576,MATCH('2015'!$A151,DataEx!$D:$D,0),MATCH('2015'!N$6,DataEx!$7:$7,0))</f>
        <v>3892510.16</v>
      </c>
      <c r="O151" s="100">
        <f>+INDEX(DataEx!$1:$1048576,MATCH('2015'!$A151,DataEx!$D:$D,0),MATCH('2015'!O$6,DataEx!$7:$7,0))</f>
        <v>3892510.16</v>
      </c>
      <c r="P151" s="100">
        <f>+INDEX(DataEx!$1:$1048576,MATCH('2015'!$A151,DataEx!$D:$D,0),MATCH('2015'!P$6,DataEx!$7:$7,0))</f>
        <v>3892510.16</v>
      </c>
      <c r="Q151" s="100">
        <f>+INDEX(DataEx!$1:$1048576,MATCH('2015'!$A151,DataEx!$D:$D,0),MATCH('2015'!Q$6,DataEx!$7:$7,0))</f>
        <v>3892510.16</v>
      </c>
      <c r="R151" s="100">
        <f>+INDEX(DataEx!$1:$1048576,MATCH('2015'!$A151,DataEx!$D:$D,0),MATCH('2015'!R$6,DataEx!$7:$7,0))</f>
        <v>3892510.16</v>
      </c>
      <c r="S151" s="107">
        <f t="shared" si="21"/>
        <v>46710121.919999987</v>
      </c>
      <c r="T151" s="108">
        <f t="shared" si="22"/>
        <v>1.2779787119015045E-2</v>
      </c>
    </row>
    <row r="152" spans="1:20">
      <c r="A152" s="138" t="str">
        <f>+CONCATENATE(A60,"p")</f>
        <v>4612p</v>
      </c>
      <c r="B152" s="546" t="str">
        <f>+VLOOKUP(LEFT($A152,LEN(A152)-1)*1,Master!$D$27:$G$225,4,FALSE)</f>
        <v>Repayment of Foreign Debt</v>
      </c>
      <c r="C152" s="547"/>
      <c r="D152" s="547"/>
      <c r="E152" s="547"/>
      <c r="F152" s="547"/>
      <c r="G152" s="100">
        <f>+INDEX(DataEx!$1:$1048576,MATCH('2015'!$A152,DataEx!$D:$D,0),MATCH('2015'!G$6,DataEx!$7:$7,0))</f>
        <v>26480906.870833334</v>
      </c>
      <c r="H152" s="100">
        <f>+INDEX(DataEx!$1:$1048576,MATCH('2015'!$A152,DataEx!$D:$D,0),MATCH('2015'!H$6,DataEx!$7:$7,0))</f>
        <v>26480906.870833334</v>
      </c>
      <c r="I152" s="100">
        <f>+INDEX(DataEx!$1:$1048576,MATCH('2015'!$A152,DataEx!$D:$D,0),MATCH('2015'!I$6,DataEx!$7:$7,0))</f>
        <v>26480906.870833334</v>
      </c>
      <c r="J152" s="100">
        <f>+INDEX(DataEx!$1:$1048576,MATCH('2015'!$A152,DataEx!$D:$D,0),MATCH('2015'!J$6,DataEx!$7:$7,0))</f>
        <v>26480906.870833334</v>
      </c>
      <c r="K152" s="100">
        <f>+INDEX(DataEx!$1:$1048576,MATCH('2015'!$A152,DataEx!$D:$D,0),MATCH('2015'!K$6,DataEx!$7:$7,0))</f>
        <v>26480906.870833334</v>
      </c>
      <c r="L152" s="100">
        <f>+INDEX(DataEx!$1:$1048576,MATCH('2015'!$A152,DataEx!$D:$D,0),MATCH('2015'!L$6,DataEx!$7:$7,0))</f>
        <v>26480906.870833334</v>
      </c>
      <c r="M152" s="100">
        <f>+INDEX(DataEx!$1:$1048576,MATCH('2015'!$A152,DataEx!$D:$D,0),MATCH('2015'!M$6,DataEx!$7:$7,0))</f>
        <v>26480906.870833334</v>
      </c>
      <c r="N152" s="100">
        <f>+INDEX(DataEx!$1:$1048576,MATCH('2015'!$A152,DataEx!$D:$D,0),MATCH('2015'!N$6,DataEx!$7:$7,0))</f>
        <v>26480906.870833334</v>
      </c>
      <c r="O152" s="100">
        <f>+INDEX(DataEx!$1:$1048576,MATCH('2015'!$A152,DataEx!$D:$D,0),MATCH('2015'!O$6,DataEx!$7:$7,0))</f>
        <v>26480906.870833334</v>
      </c>
      <c r="P152" s="100">
        <f>+INDEX(DataEx!$1:$1048576,MATCH('2015'!$A152,DataEx!$D:$D,0),MATCH('2015'!P$6,DataEx!$7:$7,0))</f>
        <v>26480906.870833334</v>
      </c>
      <c r="Q152" s="100">
        <f>+INDEX(DataEx!$1:$1048576,MATCH('2015'!$A152,DataEx!$D:$D,0),MATCH('2015'!Q$6,DataEx!$7:$7,0))</f>
        <v>26480906.870833334</v>
      </c>
      <c r="R152" s="100">
        <f>+INDEX(DataEx!$1:$1048576,MATCH('2015'!$A152,DataEx!$D:$D,0),MATCH('2015'!R$6,DataEx!$7:$7,0))</f>
        <v>26480906.870833334</v>
      </c>
      <c r="S152" s="107">
        <f t="shared" si="21"/>
        <v>317770882.44999999</v>
      </c>
      <c r="T152" s="108">
        <f t="shared" si="22"/>
        <v>8.6941417906976737E-2</v>
      </c>
    </row>
    <row r="153" spans="1:20" ht="13.5" thickBot="1">
      <c r="A153" s="138" t="str">
        <f>+CONCATENATE(A53,"p")</f>
        <v>4630p</v>
      </c>
      <c r="B153" s="556" t="str">
        <f>+VLOOKUP(LEFT($A153,LEN(A153)-1)*1,Master!$D$27:$G$225,4,FALSE)</f>
        <v>Repayments of Arrears</v>
      </c>
      <c r="C153" s="557"/>
      <c r="D153" s="557"/>
      <c r="E153" s="557"/>
      <c r="F153" s="557"/>
      <c r="G153" s="100">
        <f>+INDEX(DataEx!$1:$1048576,MATCH('2015'!$A153,DataEx!$D:$D,0),MATCH('2015'!G$6,DataEx!$7:$7,0))</f>
        <v>2817590</v>
      </c>
      <c r="H153" s="100">
        <f>+INDEX(DataEx!$1:$1048576,MATCH('2015'!$A153,DataEx!$D:$D,0),MATCH('2015'!H$6,DataEx!$7:$7,0))</f>
        <v>2817590</v>
      </c>
      <c r="I153" s="100">
        <f>+INDEX(DataEx!$1:$1048576,MATCH('2015'!$A153,DataEx!$D:$D,0),MATCH('2015'!I$6,DataEx!$7:$7,0))</f>
        <v>2817590</v>
      </c>
      <c r="J153" s="100">
        <f>+INDEX(DataEx!$1:$1048576,MATCH('2015'!$A153,DataEx!$D:$D,0),MATCH('2015'!J$6,DataEx!$7:$7,0))</f>
        <v>2817590</v>
      </c>
      <c r="K153" s="100">
        <f>+INDEX(DataEx!$1:$1048576,MATCH('2015'!$A153,DataEx!$D:$D,0),MATCH('2015'!K$6,DataEx!$7:$7,0))</f>
        <v>2817590</v>
      </c>
      <c r="L153" s="100">
        <f>+INDEX(DataEx!$1:$1048576,MATCH('2015'!$A153,DataEx!$D:$D,0),MATCH('2015'!L$6,DataEx!$7:$7,0))</f>
        <v>2817590</v>
      </c>
      <c r="M153" s="100">
        <f>+INDEX(DataEx!$1:$1048576,MATCH('2015'!$A153,DataEx!$D:$D,0),MATCH('2015'!M$6,DataEx!$7:$7,0))</f>
        <v>2817590</v>
      </c>
      <c r="N153" s="100">
        <f>+INDEX(DataEx!$1:$1048576,MATCH('2015'!$A153,DataEx!$D:$D,0),MATCH('2015'!N$6,DataEx!$7:$7,0))</f>
        <v>2817590</v>
      </c>
      <c r="O153" s="100">
        <f>+INDEX(DataEx!$1:$1048576,MATCH('2015'!$A153,DataEx!$D:$D,0),MATCH('2015'!O$6,DataEx!$7:$7,0))</f>
        <v>2817590</v>
      </c>
      <c r="P153" s="100">
        <f>+INDEX(DataEx!$1:$1048576,MATCH('2015'!$A153,DataEx!$D:$D,0),MATCH('2015'!P$6,DataEx!$7:$7,0))</f>
        <v>2817590</v>
      </c>
      <c r="Q153" s="100">
        <f>+INDEX(DataEx!$1:$1048576,MATCH('2015'!$A153,DataEx!$D:$D,0),MATCH('2015'!Q$6,DataEx!$7:$7,0))</f>
        <v>2817590</v>
      </c>
      <c r="R153" s="100">
        <f>+INDEX(DataEx!$1:$1048576,MATCH('2015'!$A153,DataEx!$D:$D,0),MATCH('2015'!R$6,DataEx!$7:$7,0))</f>
        <v>2817590</v>
      </c>
      <c r="S153" s="107">
        <f t="shared" si="21"/>
        <v>33811080</v>
      </c>
      <c r="T153" s="108">
        <f t="shared" si="22"/>
        <v>9.2506374829001373E-3</v>
      </c>
    </row>
    <row r="154" spans="1:20" ht="13.5" thickBot="1">
      <c r="A154" s="138" t="str">
        <f t="shared" ref="A154:A159" si="31">+CONCATENATE(A61,"p")</f>
        <v>1002p</v>
      </c>
      <c r="B154" s="550" t="str">
        <f>+VLOOKUP(LEFT($A154,LEN(A154)-1)*1,Master!$D$27:$G$225,4,FALSE)</f>
        <v>Financing needs</v>
      </c>
      <c r="C154" s="551"/>
      <c r="D154" s="551"/>
      <c r="E154" s="551"/>
      <c r="F154" s="551"/>
      <c r="G154" s="79">
        <f>+G148-G150</f>
        <v>-93893951.36767301</v>
      </c>
      <c r="H154" s="79">
        <f t="shared" ref="H154:R154" si="32">+H148-H150</f>
        <v>-82277616.986680925</v>
      </c>
      <c r="I154" s="79">
        <f t="shared" si="32"/>
        <v>-62530301.311474666</v>
      </c>
      <c r="J154" s="79">
        <f t="shared" si="32"/>
        <v>-52736739.17872116</v>
      </c>
      <c r="K154" s="79">
        <f t="shared" si="32"/>
        <v>-59663621.62074171</v>
      </c>
      <c r="L154" s="79">
        <f t="shared" si="32"/>
        <v>-51206201.257675216</v>
      </c>
      <c r="M154" s="79">
        <f t="shared" si="32"/>
        <v>-38887099.894640014</v>
      </c>
      <c r="N154" s="79">
        <f t="shared" si="32"/>
        <v>-33688269.857448578</v>
      </c>
      <c r="O154" s="79">
        <f t="shared" si="32"/>
        <v>-42006044.173992917</v>
      </c>
      <c r="P154" s="79">
        <f t="shared" si="32"/>
        <v>-48169004.154171675</v>
      </c>
      <c r="Q154" s="79">
        <f t="shared" si="32"/>
        <v>-62774603.106330931</v>
      </c>
      <c r="R154" s="79">
        <f t="shared" si="32"/>
        <v>-6248185.9270660728</v>
      </c>
      <c r="S154" s="117">
        <f t="shared" si="21"/>
        <v>-634081638.83661699</v>
      </c>
      <c r="T154" s="118">
        <f t="shared" si="22"/>
        <v>-0.17348334851891026</v>
      </c>
    </row>
    <row r="155" spans="1:20" ht="13.5" thickBot="1">
      <c r="A155" s="138" t="str">
        <f t="shared" si="31"/>
        <v>1003p</v>
      </c>
      <c r="B155" s="536" t="str">
        <f>+VLOOKUP(LEFT($A155,LEN(A155)-1)*1,Master!$D$27:$G$225,4,FALSE)</f>
        <v>Financing</v>
      </c>
      <c r="C155" s="537"/>
      <c r="D155" s="537"/>
      <c r="E155" s="537"/>
      <c r="F155" s="537"/>
      <c r="G155" s="97">
        <f t="shared" ref="G155:R155" si="33">+SUM(G156:G159)</f>
        <v>93893951.36767301</v>
      </c>
      <c r="H155" s="97">
        <f t="shared" si="33"/>
        <v>82277616.986680925</v>
      </c>
      <c r="I155" s="97">
        <f t="shared" si="33"/>
        <v>62530301.311474666</v>
      </c>
      <c r="J155" s="97">
        <f t="shared" si="33"/>
        <v>52736739.17872116</v>
      </c>
      <c r="K155" s="97">
        <f t="shared" si="33"/>
        <v>59663621.62074171</v>
      </c>
      <c r="L155" s="97">
        <f t="shared" si="33"/>
        <v>51206201.257675216</v>
      </c>
      <c r="M155" s="97">
        <f t="shared" si="33"/>
        <v>38887099.894640014</v>
      </c>
      <c r="N155" s="97">
        <f t="shared" si="33"/>
        <v>33688269.857448578</v>
      </c>
      <c r="O155" s="97">
        <f t="shared" si="33"/>
        <v>42006044.173992917</v>
      </c>
      <c r="P155" s="97">
        <f t="shared" si="33"/>
        <v>48169004.154171675</v>
      </c>
      <c r="Q155" s="97">
        <f t="shared" si="33"/>
        <v>62774603.106330931</v>
      </c>
      <c r="R155" s="97">
        <f t="shared" si="33"/>
        <v>6248185.9270660728</v>
      </c>
      <c r="S155" s="119">
        <f t="shared" si="21"/>
        <v>634081638.83661699</v>
      </c>
      <c r="T155" s="120">
        <f t="shared" si="22"/>
        <v>0.17348334851891026</v>
      </c>
    </row>
    <row r="156" spans="1:20">
      <c r="A156" s="138" t="str">
        <f t="shared" si="31"/>
        <v>7511p</v>
      </c>
      <c r="B156" s="548" t="str">
        <f>+VLOOKUP(LEFT($A156,LEN(A156)-1)*1,Master!$D$27:$G$225,4,FALSE)</f>
        <v>Domestic Loans and Borrowings</v>
      </c>
      <c r="C156" s="549"/>
      <c r="D156" s="549"/>
      <c r="E156" s="549"/>
      <c r="F156" s="549"/>
      <c r="G156" s="100">
        <f>+INDEX(DataEx!$1:$1048576,MATCH('2015'!$A156,DataEx!$D:$D,0),MATCH('2015'!G$6,DataEx!$7:$7,0))</f>
        <v>0</v>
      </c>
      <c r="H156" s="100">
        <f>+INDEX(DataEx!$1:$1048576,MATCH('2015'!$A156,DataEx!$D:$D,0),MATCH('2015'!H$6,DataEx!$7:$7,0))</f>
        <v>0</v>
      </c>
      <c r="I156" s="100">
        <f>+INDEX(DataEx!$1:$1048576,MATCH('2015'!$A156,DataEx!$D:$D,0),MATCH('2015'!I$6,DataEx!$7:$7,0))</f>
        <v>0</v>
      </c>
      <c r="J156" s="100">
        <f>+INDEX(DataEx!$1:$1048576,MATCH('2015'!$A156,DataEx!$D:$D,0),MATCH('2015'!J$6,DataEx!$7:$7,0))</f>
        <v>0</v>
      </c>
      <c r="K156" s="100">
        <f>+INDEX(DataEx!$1:$1048576,MATCH('2015'!$A156,DataEx!$D:$D,0),MATCH('2015'!K$6,DataEx!$7:$7,0))</f>
        <v>0</v>
      </c>
      <c r="L156" s="100">
        <f>+INDEX(DataEx!$1:$1048576,MATCH('2015'!$A156,DataEx!$D:$D,0),MATCH('2015'!L$6,DataEx!$7:$7,0))</f>
        <v>0</v>
      </c>
      <c r="M156" s="100">
        <f>+INDEX(DataEx!$1:$1048576,MATCH('2015'!$A156,DataEx!$D:$D,0),MATCH('2015'!M$6,DataEx!$7:$7,0))</f>
        <v>0</v>
      </c>
      <c r="N156" s="100">
        <f>+INDEX(DataEx!$1:$1048576,MATCH('2015'!$A156,DataEx!$D:$D,0),MATCH('2015'!N$6,DataEx!$7:$7,0))</f>
        <v>0</v>
      </c>
      <c r="O156" s="100">
        <f>+INDEX(DataEx!$1:$1048576,MATCH('2015'!$A156,DataEx!$D:$D,0),MATCH('2015'!O$6,DataEx!$7:$7,0))</f>
        <v>0</v>
      </c>
      <c r="P156" s="100">
        <f>+INDEX(DataEx!$1:$1048576,MATCH('2015'!$A156,DataEx!$D:$D,0),MATCH('2015'!P$6,DataEx!$7:$7,0))</f>
        <v>0</v>
      </c>
      <c r="Q156" s="100">
        <f>+INDEX(DataEx!$1:$1048576,MATCH('2015'!$A156,DataEx!$D:$D,0),MATCH('2015'!Q$6,DataEx!$7:$7,0))</f>
        <v>0</v>
      </c>
      <c r="R156" s="100">
        <f>+INDEX(DataEx!$1:$1048576,MATCH('2015'!$A156,DataEx!$D:$D,0),MATCH('2015'!R$6,DataEx!$7:$7,0))</f>
        <v>0</v>
      </c>
      <c r="S156" s="107">
        <f t="shared" si="21"/>
        <v>0</v>
      </c>
      <c r="T156" s="108">
        <f t="shared" si="22"/>
        <v>0</v>
      </c>
    </row>
    <row r="157" spans="1:20">
      <c r="A157" s="138" t="str">
        <f t="shared" si="31"/>
        <v>7512p</v>
      </c>
      <c r="B157" s="546" t="str">
        <f>+VLOOKUP(LEFT($A157,LEN(A157)-1)*1,Master!$D$27:$G$225,4,FALSE)</f>
        <v>Foreign Loans and Borrowings</v>
      </c>
      <c r="C157" s="547"/>
      <c r="D157" s="547"/>
      <c r="E157" s="547"/>
      <c r="F157" s="547"/>
      <c r="G157" s="100">
        <f>+INDEX(DataEx!$1:$1048576,MATCH('2015'!$A157,DataEx!$D:$D,0),MATCH('2015'!G$6,DataEx!$7:$7,0))</f>
        <v>52840136.569718093</v>
      </c>
      <c r="H157" s="100">
        <f>+INDEX(DataEx!$1:$1048576,MATCH('2015'!$A157,DataEx!$D:$D,0),MATCH('2015'!H$6,DataEx!$7:$7,0))</f>
        <v>52840136.569718093</v>
      </c>
      <c r="I157" s="100">
        <f>+INDEX(DataEx!$1:$1048576,MATCH('2015'!$A157,DataEx!$D:$D,0),MATCH('2015'!I$6,DataEx!$7:$7,0))</f>
        <v>52840136.569718093</v>
      </c>
      <c r="J157" s="100">
        <f>+INDEX(DataEx!$1:$1048576,MATCH('2015'!$A157,DataEx!$D:$D,0),MATCH('2015'!J$6,DataEx!$7:$7,0))</f>
        <v>52840136.569718093</v>
      </c>
      <c r="K157" s="100">
        <f>+INDEX(DataEx!$1:$1048576,MATCH('2015'!$A157,DataEx!$D:$D,0),MATCH('2015'!K$6,DataEx!$7:$7,0))</f>
        <v>52840136.569718093</v>
      </c>
      <c r="L157" s="100">
        <f>+INDEX(DataEx!$1:$1048576,MATCH('2015'!$A157,DataEx!$D:$D,0),MATCH('2015'!L$6,DataEx!$7:$7,0))</f>
        <v>52840136.569718093</v>
      </c>
      <c r="M157" s="100">
        <f>+INDEX(DataEx!$1:$1048576,MATCH('2015'!$A157,DataEx!$D:$D,0),MATCH('2015'!M$6,DataEx!$7:$7,0))</f>
        <v>52840136.569718093</v>
      </c>
      <c r="N157" s="100">
        <f>+INDEX(DataEx!$1:$1048576,MATCH('2015'!$A157,DataEx!$D:$D,0),MATCH('2015'!N$6,DataEx!$7:$7,0))</f>
        <v>52840136.569718093</v>
      </c>
      <c r="O157" s="100">
        <f>+INDEX(DataEx!$1:$1048576,MATCH('2015'!$A157,DataEx!$D:$D,0),MATCH('2015'!O$6,DataEx!$7:$7,0))</f>
        <v>52840136.569718093</v>
      </c>
      <c r="P157" s="100">
        <f>+INDEX(DataEx!$1:$1048576,MATCH('2015'!$A157,DataEx!$D:$D,0),MATCH('2015'!P$6,DataEx!$7:$7,0))</f>
        <v>52840136.569718093</v>
      </c>
      <c r="Q157" s="100">
        <f>+INDEX(DataEx!$1:$1048576,MATCH('2015'!$A157,DataEx!$D:$D,0),MATCH('2015'!Q$6,DataEx!$7:$7,0))</f>
        <v>52840136.569718093</v>
      </c>
      <c r="R157" s="100">
        <f>+INDEX(DataEx!$1:$1048576,MATCH('2015'!$A157,DataEx!$D:$D,0),MATCH('2015'!R$6,DataEx!$7:$7,0))</f>
        <v>52840136.569718093</v>
      </c>
      <c r="S157" s="107">
        <f t="shared" si="21"/>
        <v>634081638.83661723</v>
      </c>
      <c r="T157" s="108">
        <f t="shared" si="22"/>
        <v>0.17348334851891031</v>
      </c>
    </row>
    <row r="158" spans="1:20">
      <c r="A158" s="138" t="str">
        <f t="shared" si="31"/>
        <v>72p</v>
      </c>
      <c r="B158" s="546" t="str">
        <f>+VLOOKUP(LEFT($A158,LEN(A158)-1)*1,Master!$D$27:$G$225,4,FALSE)</f>
        <v>Revenues from Selling Assets</v>
      </c>
      <c r="C158" s="547"/>
      <c r="D158" s="547"/>
      <c r="E158" s="547"/>
      <c r="F158" s="547"/>
      <c r="G158" s="100">
        <f>+INDEX(DataEx!$1:$1048576,MATCH('2015'!$A158,DataEx!$D:$D,0),MATCH('2015'!G$6,DataEx!$7:$7,0))</f>
        <v>0</v>
      </c>
      <c r="H158" s="100">
        <f>+INDEX(DataEx!$1:$1048576,MATCH('2015'!$A158,DataEx!$D:$D,0),MATCH('2015'!H$6,DataEx!$7:$7,0))</f>
        <v>0</v>
      </c>
      <c r="I158" s="100">
        <f>+INDEX(DataEx!$1:$1048576,MATCH('2015'!$A158,DataEx!$D:$D,0),MATCH('2015'!I$6,DataEx!$7:$7,0))</f>
        <v>0</v>
      </c>
      <c r="J158" s="100">
        <f>+INDEX(DataEx!$1:$1048576,MATCH('2015'!$A158,DataEx!$D:$D,0),MATCH('2015'!J$6,DataEx!$7:$7,0))</f>
        <v>0</v>
      </c>
      <c r="K158" s="100">
        <f>+INDEX(DataEx!$1:$1048576,MATCH('2015'!$A158,DataEx!$D:$D,0),MATCH('2015'!K$6,DataEx!$7:$7,0))</f>
        <v>0</v>
      </c>
      <c r="L158" s="100">
        <f>+INDEX(DataEx!$1:$1048576,MATCH('2015'!$A158,DataEx!$D:$D,0),MATCH('2015'!L$6,DataEx!$7:$7,0))</f>
        <v>0</v>
      </c>
      <c r="M158" s="100">
        <f>+INDEX(DataEx!$1:$1048576,MATCH('2015'!$A158,DataEx!$D:$D,0),MATCH('2015'!M$6,DataEx!$7:$7,0))</f>
        <v>0</v>
      </c>
      <c r="N158" s="100">
        <f>+INDEX(DataEx!$1:$1048576,MATCH('2015'!$A158,DataEx!$D:$D,0),MATCH('2015'!N$6,DataEx!$7:$7,0))</f>
        <v>0</v>
      </c>
      <c r="O158" s="100">
        <f>+INDEX(DataEx!$1:$1048576,MATCH('2015'!$A158,DataEx!$D:$D,0),MATCH('2015'!O$6,DataEx!$7:$7,0))</f>
        <v>0</v>
      </c>
      <c r="P158" s="100">
        <f>+INDEX(DataEx!$1:$1048576,MATCH('2015'!$A158,DataEx!$D:$D,0),MATCH('2015'!P$6,DataEx!$7:$7,0))</f>
        <v>0</v>
      </c>
      <c r="Q158" s="100">
        <f>+INDEX(DataEx!$1:$1048576,MATCH('2015'!$A158,DataEx!$D:$D,0),MATCH('2015'!Q$6,DataEx!$7:$7,0))</f>
        <v>0</v>
      </c>
      <c r="R158" s="100">
        <f>+INDEX(DataEx!$1:$1048576,MATCH('2015'!$A158,DataEx!$D:$D,0),MATCH('2015'!R$6,DataEx!$7:$7,0))</f>
        <v>0</v>
      </c>
      <c r="S158" s="107">
        <f t="shared" si="21"/>
        <v>0</v>
      </c>
      <c r="T158" s="108">
        <f t="shared" si="22"/>
        <v>0</v>
      </c>
    </row>
    <row r="159" spans="1:20" ht="13.5" thickBot="1">
      <c r="A159" s="138" t="str">
        <f t="shared" si="31"/>
        <v>1004p</v>
      </c>
      <c r="B159" s="102" t="str">
        <f>+VLOOKUP(LEFT($A159,LEN(A159)-1)*1,Master!$D$27:$G$225,4,FALSE)</f>
        <v>Increase / decrease of deposits</v>
      </c>
      <c r="C159" s="103"/>
      <c r="D159" s="103"/>
      <c r="E159" s="103"/>
      <c r="F159" s="103"/>
      <c r="G159" s="101">
        <f t="shared" ref="G159:R159" si="34">-G154-SUM(G156:G158)</f>
        <v>41053814.797954917</v>
      </c>
      <c r="H159" s="101">
        <f t="shared" si="34"/>
        <v>29437480.416962832</v>
      </c>
      <c r="I159" s="101">
        <f t="shared" si="34"/>
        <v>9690164.7417565733</v>
      </c>
      <c r="J159" s="101">
        <f t="shared" si="34"/>
        <v>-103397.39099693298</v>
      </c>
      <c r="K159" s="101">
        <f t="shared" si="34"/>
        <v>6823485.0510236174</v>
      </c>
      <c r="L159" s="101">
        <f t="shared" si="34"/>
        <v>-1633935.3120428771</v>
      </c>
      <c r="M159" s="101">
        <f t="shared" si="34"/>
        <v>-13953036.675078079</v>
      </c>
      <c r="N159" s="101">
        <f t="shared" si="34"/>
        <v>-19151866.712269515</v>
      </c>
      <c r="O159" s="101">
        <f t="shared" si="34"/>
        <v>-10834092.395725176</v>
      </c>
      <c r="P159" s="101">
        <f t="shared" si="34"/>
        <v>-4671132.4155464172</v>
      </c>
      <c r="Q159" s="101">
        <f t="shared" si="34"/>
        <v>9934466.5366128385</v>
      </c>
      <c r="R159" s="101">
        <f t="shared" si="34"/>
        <v>-46591950.64265202</v>
      </c>
      <c r="S159" s="111">
        <f t="shared" si="21"/>
        <v>-2.384185791015625E-7</v>
      </c>
      <c r="T159" s="112">
        <f t="shared" si="22"/>
        <v>-6.5230801395776336E-17</v>
      </c>
    </row>
  </sheetData>
  <mergeCells count="115">
    <mergeCell ref="B13:F13"/>
    <mergeCell ref="B14:F14"/>
    <mergeCell ref="B15:F15"/>
    <mergeCell ref="B16:F16"/>
    <mergeCell ref="B17:F17"/>
    <mergeCell ref="B7:F9"/>
    <mergeCell ref="G7:R7"/>
    <mergeCell ref="S8:T8"/>
    <mergeCell ref="B10:F10"/>
    <mergeCell ref="B11:F11"/>
    <mergeCell ref="B12:F12"/>
    <mergeCell ref="B24:F24"/>
    <mergeCell ref="B25:F25"/>
    <mergeCell ref="B26:F26"/>
    <mergeCell ref="B27:F27"/>
    <mergeCell ref="B28:F28"/>
    <mergeCell ref="B29:F29"/>
    <mergeCell ref="B18:F18"/>
    <mergeCell ref="B19:F19"/>
    <mergeCell ref="B20:F20"/>
    <mergeCell ref="B21:F21"/>
    <mergeCell ref="B22:F22"/>
    <mergeCell ref="B23:F23"/>
    <mergeCell ref="B36:F36"/>
    <mergeCell ref="B37:F37"/>
    <mergeCell ref="B38:F38"/>
    <mergeCell ref="B39:F39"/>
    <mergeCell ref="B40:F40"/>
    <mergeCell ref="B41:F41"/>
    <mergeCell ref="B30:F30"/>
    <mergeCell ref="B31:F31"/>
    <mergeCell ref="B32:F32"/>
    <mergeCell ref="B33:F33"/>
    <mergeCell ref="B34:F34"/>
    <mergeCell ref="B35:F35"/>
    <mergeCell ref="B48:F48"/>
    <mergeCell ref="B49:F49"/>
    <mergeCell ref="B50:F50"/>
    <mergeCell ref="B51:F51"/>
    <mergeCell ref="B52:F52"/>
    <mergeCell ref="B53:F53"/>
    <mergeCell ref="B42:F42"/>
    <mergeCell ref="B43:F43"/>
    <mergeCell ref="B44:F44"/>
    <mergeCell ref="B45:F45"/>
    <mergeCell ref="B46:F46"/>
    <mergeCell ref="B47:F47"/>
    <mergeCell ref="B61:F61"/>
    <mergeCell ref="B62:F62"/>
    <mergeCell ref="B63:F63"/>
    <mergeCell ref="B64:F64"/>
    <mergeCell ref="B65:F65"/>
    <mergeCell ref="B102:F104"/>
    <mergeCell ref="B54:F54"/>
    <mergeCell ref="B55:F55"/>
    <mergeCell ref="B57:F57"/>
    <mergeCell ref="B58:F58"/>
    <mergeCell ref="B59:F59"/>
    <mergeCell ref="B60:F60"/>
    <mergeCell ref="B109:F109"/>
    <mergeCell ref="B110:F110"/>
    <mergeCell ref="B111:F111"/>
    <mergeCell ref="B112:F112"/>
    <mergeCell ref="B113:F113"/>
    <mergeCell ref="G102:R102"/>
    <mergeCell ref="S103:T103"/>
    <mergeCell ref="B105:F105"/>
    <mergeCell ref="B106:F106"/>
    <mergeCell ref="B107:F107"/>
    <mergeCell ref="B108:F108"/>
    <mergeCell ref="B120:F120"/>
    <mergeCell ref="B121:F121"/>
    <mergeCell ref="B122:F122"/>
    <mergeCell ref="B123:F123"/>
    <mergeCell ref="B124:F124"/>
    <mergeCell ref="B125:F125"/>
    <mergeCell ref="B114:F114"/>
    <mergeCell ref="B115:F115"/>
    <mergeCell ref="B116:F116"/>
    <mergeCell ref="B117:F117"/>
    <mergeCell ref="B118:F118"/>
    <mergeCell ref="B119:F119"/>
    <mergeCell ref="B132:F132"/>
    <mergeCell ref="B133:F133"/>
    <mergeCell ref="B134:F134"/>
    <mergeCell ref="B135:F135"/>
    <mergeCell ref="B136:F136"/>
    <mergeCell ref="B137:F137"/>
    <mergeCell ref="B126:F126"/>
    <mergeCell ref="B127:F127"/>
    <mergeCell ref="B128:F128"/>
    <mergeCell ref="B129:F129"/>
    <mergeCell ref="B130:F130"/>
    <mergeCell ref="B131:F131"/>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56:F156"/>
    <mergeCell ref="B157:F157"/>
    <mergeCell ref="B158:F158"/>
    <mergeCell ref="B150:F150"/>
    <mergeCell ref="B151:F151"/>
    <mergeCell ref="B152:F152"/>
    <mergeCell ref="B153:F153"/>
    <mergeCell ref="B154:F154"/>
    <mergeCell ref="B155:F155"/>
  </mergeCells>
  <pageMargins left="0.70866141732283472" right="0.70866141732283472" top="0.74803149606299213" bottom="0.74803149606299213" header="0.31496062992125984" footer="0.31496062992125984"/>
  <pageSetup paperSize="9" orientation="landscape"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11266"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U159"/>
  <sheetViews>
    <sheetView zoomScale="115" zoomScaleNormal="115" workbookViewId="0">
      <pane ySplit="5" topLeftCell="A6" activePane="bottomLeft" state="frozen"/>
      <selection activeCell="DK219" sqref="DK219"/>
      <selection pane="bottomLeft" activeCell="L22" sqref="L22"/>
    </sheetView>
  </sheetViews>
  <sheetFormatPr defaultColWidth="9.140625" defaultRowHeight="12.75"/>
  <cols>
    <col min="1" max="1" width="9.140625" style="71"/>
    <col min="2" max="5" width="9.140625" style="63"/>
    <col min="6" max="6" width="9.42578125" style="63" customWidth="1"/>
    <col min="7" max="7" width="10.7109375" style="63" customWidth="1"/>
    <col min="8" max="8" width="11.140625" style="63" bestFit="1" customWidth="1"/>
    <col min="9" max="18" width="10.7109375" style="63" customWidth="1"/>
    <col min="19" max="20" width="11" style="63" customWidth="1"/>
    <col min="21" max="21" width="11.42578125" style="63" customWidth="1"/>
    <col min="22" max="22" width="11" style="63" bestFit="1" customWidth="1"/>
    <col min="23" max="16384" width="9.140625" style="63"/>
  </cols>
  <sheetData>
    <row r="1" spans="1:20" s="1" customFormat="1" ht="15">
      <c r="A1" s="70"/>
    </row>
    <row r="2" spans="1:20" s="1" customFormat="1" ht="15">
      <c r="A2" s="256"/>
      <c r="B2" s="148"/>
      <c r="C2" s="149"/>
      <c r="D2" s="148"/>
      <c r="E2" s="150" t="str">
        <f>+Master!G6</f>
        <v>Montenegro</v>
      </c>
      <c r="F2" s="148"/>
      <c r="G2" s="148"/>
      <c r="H2" s="148"/>
      <c r="I2" s="151"/>
      <c r="J2" s="148"/>
      <c r="K2" s="148"/>
      <c r="L2" s="148"/>
      <c r="M2" s="148"/>
      <c r="N2" s="148"/>
      <c r="O2" s="148"/>
      <c r="P2" s="148"/>
      <c r="Q2" s="148"/>
      <c r="R2" s="148"/>
      <c r="S2" s="148"/>
      <c r="T2" s="148"/>
    </row>
    <row r="3" spans="1:20" s="1" customFormat="1" ht="15">
      <c r="A3" s="256"/>
      <c r="B3" s="148"/>
      <c r="C3" s="148"/>
      <c r="D3" s="148"/>
      <c r="E3" s="151" t="str">
        <f>+Master!G7</f>
        <v>Ministry of Finance</v>
      </c>
      <c r="F3" s="148"/>
      <c r="G3" s="148"/>
      <c r="H3" s="148"/>
      <c r="I3" s="148"/>
      <c r="J3" s="148"/>
      <c r="K3" s="148"/>
      <c r="L3" s="148"/>
      <c r="M3" s="148"/>
      <c r="N3" s="148"/>
      <c r="O3" s="148"/>
      <c r="P3" s="148"/>
      <c r="Q3" s="148"/>
      <c r="R3" s="148"/>
      <c r="S3" s="148"/>
      <c r="T3" s="148"/>
    </row>
    <row r="4" spans="1:20" s="1" customFormat="1" ht="15">
      <c r="A4" s="256"/>
      <c r="B4" s="148"/>
      <c r="C4" s="148"/>
      <c r="D4" s="148"/>
      <c r="E4" s="151" t="str">
        <f>+Master!G8</f>
        <v>Direcorate for Economic Policy and Developement</v>
      </c>
      <c r="F4" s="148"/>
      <c r="G4" s="148"/>
      <c r="H4" s="148"/>
      <c r="I4" s="148"/>
      <c r="J4" s="148"/>
      <c r="K4" s="148"/>
      <c r="L4" s="148"/>
      <c r="M4" s="148"/>
      <c r="N4" s="148"/>
      <c r="O4" s="148"/>
      <c r="P4" s="148"/>
      <c r="Q4" s="148"/>
      <c r="R4" s="148"/>
      <c r="S4" s="148"/>
      <c r="T4" s="148"/>
    </row>
    <row r="5" spans="1:20" s="1" customFormat="1" ht="15">
      <c r="A5" s="256"/>
      <c r="B5" s="148"/>
      <c r="C5" s="148"/>
      <c r="D5" s="148"/>
      <c r="E5" s="148"/>
      <c r="F5" s="148"/>
      <c r="G5" s="257">
        <f>+RIGHT(G6,2)*1</f>
        <v>1</v>
      </c>
      <c r="H5" s="257">
        <f t="shared" ref="H5:R5" si="0">+RIGHT(H6,2)*1</f>
        <v>2</v>
      </c>
      <c r="I5" s="257">
        <f t="shared" si="0"/>
        <v>3</v>
      </c>
      <c r="J5" s="257">
        <f t="shared" si="0"/>
        <v>4</v>
      </c>
      <c r="K5" s="257">
        <f t="shared" si="0"/>
        <v>5</v>
      </c>
      <c r="L5" s="257">
        <f t="shared" si="0"/>
        <v>6</v>
      </c>
      <c r="M5" s="257">
        <f t="shared" si="0"/>
        <v>7</v>
      </c>
      <c r="N5" s="257">
        <f t="shared" si="0"/>
        <v>8</v>
      </c>
      <c r="O5" s="257">
        <f t="shared" si="0"/>
        <v>9</v>
      </c>
      <c r="P5" s="257">
        <f t="shared" si="0"/>
        <v>10</v>
      </c>
      <c r="Q5" s="257">
        <f t="shared" si="0"/>
        <v>11</v>
      </c>
      <c r="R5" s="257">
        <f t="shared" si="0"/>
        <v>12</v>
      </c>
      <c r="S5" s="148"/>
      <c r="T5" s="148"/>
    </row>
    <row r="6" spans="1:20" ht="13.5" thickBot="1">
      <c r="A6" s="169"/>
      <c r="B6" s="258"/>
      <c r="C6" s="258"/>
      <c r="D6" s="258"/>
      <c r="E6" s="258"/>
      <c r="F6" s="258"/>
      <c r="G6" s="259" t="s">
        <v>530</v>
      </c>
      <c r="H6" s="259" t="s">
        <v>531</v>
      </c>
      <c r="I6" s="259" t="s">
        <v>532</v>
      </c>
      <c r="J6" s="259" t="s">
        <v>533</v>
      </c>
      <c r="K6" s="259" t="s">
        <v>534</v>
      </c>
      <c r="L6" s="259" t="s">
        <v>535</v>
      </c>
      <c r="M6" s="259" t="s">
        <v>536</v>
      </c>
      <c r="N6" s="259" t="s">
        <v>537</v>
      </c>
      <c r="O6" s="259" t="s">
        <v>538</v>
      </c>
      <c r="P6" s="259" t="s">
        <v>539</v>
      </c>
      <c r="Q6" s="259" t="s">
        <v>540</v>
      </c>
      <c r="R6" s="259" t="s">
        <v>541</v>
      </c>
      <c r="S6" s="258"/>
      <c r="T6" s="258"/>
    </row>
    <row r="7" spans="1:20" ht="15" customHeight="1" thickBot="1">
      <c r="A7" s="169"/>
      <c r="B7" s="502" t="str">
        <f>+Master!G251</f>
        <v>Budget Execution</v>
      </c>
      <c r="C7" s="483"/>
      <c r="D7" s="483"/>
      <c r="E7" s="483"/>
      <c r="F7" s="483"/>
      <c r="G7" s="491">
        <v>2014</v>
      </c>
      <c r="H7" s="492"/>
      <c r="I7" s="492"/>
      <c r="J7" s="492"/>
      <c r="K7" s="492"/>
      <c r="L7" s="492"/>
      <c r="M7" s="492"/>
      <c r="N7" s="492"/>
      <c r="O7" s="492"/>
      <c r="P7" s="492"/>
      <c r="Q7" s="492"/>
      <c r="R7" s="495"/>
      <c r="S7" s="260" t="str">
        <f>+Master!G248</f>
        <v>GDP</v>
      </c>
      <c r="T7" s="261">
        <v>3457880000</v>
      </c>
    </row>
    <row r="8" spans="1:20" ht="16.5" customHeight="1">
      <c r="A8" s="169"/>
      <c r="B8" s="484"/>
      <c r="C8" s="485"/>
      <c r="D8" s="485"/>
      <c r="E8" s="485"/>
      <c r="F8" s="486"/>
      <c r="G8" s="170" t="str">
        <f>+Master!G231</f>
        <v>January</v>
      </c>
      <c r="H8" s="170" t="str">
        <f>+Master!G232</f>
        <v>February</v>
      </c>
      <c r="I8" s="170" t="str">
        <f>+Master!G233</f>
        <v>March</v>
      </c>
      <c r="J8" s="170" t="str">
        <f>+Master!G234</f>
        <v>April</v>
      </c>
      <c r="K8" s="170" t="str">
        <f>+Master!G235</f>
        <v>May</v>
      </c>
      <c r="L8" s="170" t="str">
        <f>+Master!G236</f>
        <v>June</v>
      </c>
      <c r="M8" s="170" t="str">
        <f>+Master!G237</f>
        <v>July</v>
      </c>
      <c r="N8" s="170" t="str">
        <f>+Master!G238</f>
        <v>August</v>
      </c>
      <c r="O8" s="170" t="str">
        <f>+Master!G239</f>
        <v>September</v>
      </c>
      <c r="P8" s="170" t="str">
        <f>+Master!G240</f>
        <v>October</v>
      </c>
      <c r="Q8" s="170" t="str">
        <f>+Master!G241</f>
        <v>November</v>
      </c>
      <c r="R8" s="170" t="str">
        <f>+Master!G242</f>
        <v>December</v>
      </c>
      <c r="S8" s="491" t="s">
        <v>705</v>
      </c>
      <c r="T8" s="495"/>
    </row>
    <row r="9" spans="1:20" ht="13.5" thickBot="1">
      <c r="A9" s="169"/>
      <c r="B9" s="487"/>
      <c r="C9" s="488"/>
      <c r="D9" s="488"/>
      <c r="E9" s="488"/>
      <c r="F9" s="489"/>
      <c r="G9" s="162" t="s">
        <v>428</v>
      </c>
      <c r="H9" s="162" t="s">
        <v>428</v>
      </c>
      <c r="I9" s="162" t="s">
        <v>428</v>
      </c>
      <c r="J9" s="162" t="s">
        <v>428</v>
      </c>
      <c r="K9" s="162" t="s">
        <v>428</v>
      </c>
      <c r="L9" s="162" t="s">
        <v>428</v>
      </c>
      <c r="M9" s="162" t="s">
        <v>428</v>
      </c>
      <c r="N9" s="162" t="s">
        <v>428</v>
      </c>
      <c r="O9" s="162" t="s">
        <v>428</v>
      </c>
      <c r="P9" s="162" t="s">
        <v>428</v>
      </c>
      <c r="Q9" s="162" t="s">
        <v>428</v>
      </c>
      <c r="R9" s="162" t="s">
        <v>428</v>
      </c>
      <c r="S9" s="262" t="s">
        <v>428</v>
      </c>
      <c r="T9" s="263" t="str">
        <f>+Master!G249</f>
        <v>% GDP</v>
      </c>
    </row>
    <row r="10" spans="1:20" ht="13.5" thickBot="1">
      <c r="A10" s="175">
        <v>7</v>
      </c>
      <c r="B10" s="450" t="str">
        <f>+VLOOKUP($A10,Master!$D$27:$G$225,4,FALSE)</f>
        <v>Total Revenues</v>
      </c>
      <c r="C10" s="451"/>
      <c r="D10" s="451"/>
      <c r="E10" s="451"/>
      <c r="F10" s="451"/>
      <c r="G10" s="176">
        <f t="shared" ref="G10:R10" si="1">+G11+G19+SUM(G24:G28)</f>
        <v>70781935.379999995</v>
      </c>
      <c r="H10" s="176">
        <f t="shared" si="1"/>
        <v>82127760.799999997</v>
      </c>
      <c r="I10" s="176">
        <f t="shared" si="1"/>
        <v>100708163.93000002</v>
      </c>
      <c r="J10" s="176">
        <f t="shared" si="1"/>
        <v>109079836.14999999</v>
      </c>
      <c r="K10" s="176">
        <f t="shared" si="1"/>
        <v>102078548.78</v>
      </c>
      <c r="L10" s="176">
        <f t="shared" si="1"/>
        <v>109931818.73999998</v>
      </c>
      <c r="M10" s="176">
        <f t="shared" si="1"/>
        <v>120720236.03</v>
      </c>
      <c r="N10" s="176">
        <f t="shared" si="1"/>
        <v>126556297.32999997</v>
      </c>
      <c r="O10" s="176">
        <f t="shared" si="1"/>
        <v>117901924.08</v>
      </c>
      <c r="P10" s="176">
        <f t="shared" si="1"/>
        <v>158205030.04999998</v>
      </c>
      <c r="Q10" s="176">
        <f t="shared" si="1"/>
        <v>98495259.029999971</v>
      </c>
      <c r="R10" s="176">
        <f t="shared" si="1"/>
        <v>157038700.82000002</v>
      </c>
      <c r="S10" s="264">
        <f>+SUM(G10:R10)</f>
        <v>1353625511.1199999</v>
      </c>
      <c r="T10" s="265">
        <f>+S10/$T$7</f>
        <v>0.39146110076694385</v>
      </c>
    </row>
    <row r="11" spans="1:20">
      <c r="A11" s="175">
        <v>711</v>
      </c>
      <c r="B11" s="452" t="str">
        <f>+VLOOKUP($A11,Master!$D$27:$G$225,4,FALSE)</f>
        <v>Taxes</v>
      </c>
      <c r="C11" s="453"/>
      <c r="D11" s="453"/>
      <c r="E11" s="453"/>
      <c r="F11" s="453"/>
      <c r="G11" s="182">
        <f t="shared" ref="G11:R11" si="2">+SUM(G12:G18)</f>
        <v>48388139.909999996</v>
      </c>
      <c r="H11" s="182">
        <f t="shared" si="2"/>
        <v>48891680.690000005</v>
      </c>
      <c r="I11" s="182">
        <f t="shared" si="2"/>
        <v>66983401.860000007</v>
      </c>
      <c r="J11" s="182">
        <f t="shared" si="2"/>
        <v>71590015.019999996</v>
      </c>
      <c r="K11" s="182">
        <f t="shared" si="2"/>
        <v>59304955.359999992</v>
      </c>
      <c r="L11" s="182">
        <f t="shared" si="2"/>
        <v>65704527.309999995</v>
      </c>
      <c r="M11" s="182">
        <f t="shared" si="2"/>
        <v>79435217.059999987</v>
      </c>
      <c r="N11" s="182">
        <f t="shared" si="2"/>
        <v>84181706.100000009</v>
      </c>
      <c r="O11" s="182">
        <f t="shared" si="2"/>
        <v>79682673.109999999</v>
      </c>
      <c r="P11" s="182">
        <f t="shared" si="2"/>
        <v>102761223.56</v>
      </c>
      <c r="Q11" s="182">
        <f t="shared" si="2"/>
        <v>56236155.61999999</v>
      </c>
      <c r="R11" s="266">
        <f t="shared" si="2"/>
        <v>70043886.920000002</v>
      </c>
      <c r="S11" s="267">
        <f t="shared" ref="S11:S65" si="3">+SUM(G11:R11)</f>
        <v>833203582.51999998</v>
      </c>
      <c r="T11" s="268">
        <f t="shared" ref="T11:T65" si="4">+S11/$T$7</f>
        <v>0.24095792292387241</v>
      </c>
    </row>
    <row r="12" spans="1:20">
      <c r="A12" s="175">
        <v>7111</v>
      </c>
      <c r="B12" s="454" t="str">
        <f>+VLOOKUP($A12,Master!$D$27:$G$225,4,FALSE)</f>
        <v>Personal Income Tax</v>
      </c>
      <c r="C12" s="455"/>
      <c r="D12" s="455"/>
      <c r="E12" s="455"/>
      <c r="F12" s="455"/>
      <c r="G12" s="188">
        <v>3618675.86</v>
      </c>
      <c r="H12" s="188">
        <v>6667541.54</v>
      </c>
      <c r="I12" s="188">
        <v>8194536.0300000003</v>
      </c>
      <c r="J12" s="188">
        <v>8012567.7000000002</v>
      </c>
      <c r="K12" s="188">
        <v>8930235.6400000006</v>
      </c>
      <c r="L12" s="188">
        <v>8873002.2799999993</v>
      </c>
      <c r="M12" s="188">
        <v>8846190.8499999996</v>
      </c>
      <c r="N12" s="188">
        <v>9451996.9199999999</v>
      </c>
      <c r="O12" s="188">
        <v>8133658.2199999997</v>
      </c>
      <c r="P12" s="188">
        <v>10375239.68</v>
      </c>
      <c r="Q12" s="188">
        <v>7680183.6100000003</v>
      </c>
      <c r="R12" s="188">
        <v>15621993.34</v>
      </c>
      <c r="S12" s="269">
        <f t="shared" si="3"/>
        <v>104405821.67</v>
      </c>
      <c r="T12" s="270">
        <f t="shared" si="4"/>
        <v>3.0193593088828994E-2</v>
      </c>
    </row>
    <row r="13" spans="1:20">
      <c r="A13" s="175">
        <v>7112</v>
      </c>
      <c r="B13" s="454" t="str">
        <f>+VLOOKUP($A13,Master!$D$27:$G$225,4,FALSE)</f>
        <v>Corporate Income Tax</v>
      </c>
      <c r="C13" s="455"/>
      <c r="D13" s="455"/>
      <c r="E13" s="455"/>
      <c r="F13" s="455"/>
      <c r="G13" s="188">
        <v>1541172.27</v>
      </c>
      <c r="H13" s="188">
        <v>956251.9</v>
      </c>
      <c r="I13" s="188">
        <v>12105724.380000001</v>
      </c>
      <c r="J13" s="188">
        <v>11308140.51</v>
      </c>
      <c r="K13" s="188">
        <v>2493246.79</v>
      </c>
      <c r="L13" s="188">
        <v>2382596.06</v>
      </c>
      <c r="M13" s="188">
        <v>5915301.0899999999</v>
      </c>
      <c r="N13" s="188">
        <v>2518646.2200000002</v>
      </c>
      <c r="O13" s="188">
        <v>2054396.39</v>
      </c>
      <c r="P13" s="188">
        <v>1764157.95</v>
      </c>
      <c r="Q13" s="188">
        <v>495961.62</v>
      </c>
      <c r="R13" s="188">
        <v>1484776.32</v>
      </c>
      <c r="S13" s="269">
        <f t="shared" si="3"/>
        <v>45020371.5</v>
      </c>
      <c r="T13" s="270">
        <f t="shared" si="4"/>
        <v>1.301964541858017E-2</v>
      </c>
    </row>
    <row r="14" spans="1:20">
      <c r="A14" s="175">
        <v>7113</v>
      </c>
      <c r="B14" s="454" t="str">
        <f>+VLOOKUP($A14,Master!$D$27:$G$225,4,FALSE)</f>
        <v xml:space="preserve">Taxes on Sales of Property </v>
      </c>
      <c r="C14" s="455"/>
      <c r="D14" s="455"/>
      <c r="E14" s="455"/>
      <c r="F14" s="455"/>
      <c r="G14" s="188">
        <v>101912.43</v>
      </c>
      <c r="H14" s="188">
        <v>108443.93</v>
      </c>
      <c r="I14" s="188">
        <v>147063.39000000001</v>
      </c>
      <c r="J14" s="188">
        <v>141709.28</v>
      </c>
      <c r="K14" s="188">
        <v>99243.1</v>
      </c>
      <c r="L14" s="188">
        <v>122243.61</v>
      </c>
      <c r="M14" s="188">
        <v>137366.94</v>
      </c>
      <c r="N14" s="188">
        <v>107633.93</v>
      </c>
      <c r="O14" s="188">
        <v>124234.63</v>
      </c>
      <c r="P14" s="188">
        <v>120976.32000000001</v>
      </c>
      <c r="Q14" s="188">
        <v>104566.49</v>
      </c>
      <c r="R14" s="188">
        <v>164005.82999999999</v>
      </c>
      <c r="S14" s="269">
        <f t="shared" si="3"/>
        <v>1479399.88</v>
      </c>
      <c r="T14" s="270">
        <f t="shared" si="4"/>
        <v>4.2783436093791566E-4</v>
      </c>
    </row>
    <row r="15" spans="1:20">
      <c r="A15" s="175">
        <v>7114</v>
      </c>
      <c r="B15" s="454" t="str">
        <f>+VLOOKUP($A15,Master!$D$27:$G$225,4,FALSE)</f>
        <v>Value Added Tax</v>
      </c>
      <c r="C15" s="455"/>
      <c r="D15" s="455"/>
      <c r="E15" s="455"/>
      <c r="F15" s="455"/>
      <c r="G15" s="188">
        <v>32174209.809999999</v>
      </c>
      <c r="H15" s="188">
        <v>31155049.949999999</v>
      </c>
      <c r="I15" s="188">
        <v>34924206.759999998</v>
      </c>
      <c r="J15" s="188">
        <v>39010711.420000002</v>
      </c>
      <c r="K15" s="188">
        <v>33083866.59</v>
      </c>
      <c r="L15" s="188">
        <v>37063129.880000003</v>
      </c>
      <c r="M15" s="188">
        <v>45610499.039999999</v>
      </c>
      <c r="N15" s="188">
        <v>49644681.740000002</v>
      </c>
      <c r="O15" s="188">
        <v>49308851.600000001</v>
      </c>
      <c r="P15" s="188">
        <v>74541408.469999999</v>
      </c>
      <c r="Q15" s="188">
        <v>33888254.93</v>
      </c>
      <c r="R15" s="188">
        <v>37184322.609999999</v>
      </c>
      <c r="S15" s="269">
        <f t="shared" si="3"/>
        <v>497589192.80000001</v>
      </c>
      <c r="T15" s="270">
        <f t="shared" si="4"/>
        <v>0.14390007542193484</v>
      </c>
    </row>
    <row r="16" spans="1:20">
      <c r="A16" s="175">
        <v>7115</v>
      </c>
      <c r="B16" s="454" t="str">
        <f>+VLOOKUP($A16,Master!$D$27:$G$225,4,FALSE)</f>
        <v>Excises</v>
      </c>
      <c r="C16" s="455"/>
      <c r="D16" s="455"/>
      <c r="E16" s="455"/>
      <c r="F16" s="455"/>
      <c r="G16" s="188">
        <v>9737815.5600000005</v>
      </c>
      <c r="H16" s="188">
        <v>8372894.3799999999</v>
      </c>
      <c r="I16" s="188">
        <v>9529436.2400000002</v>
      </c>
      <c r="J16" s="188">
        <v>10780925.279999999</v>
      </c>
      <c r="K16" s="188">
        <v>12293075.98</v>
      </c>
      <c r="L16" s="188">
        <v>14553419.619999999</v>
      </c>
      <c r="M16" s="188">
        <v>15754067.460000001</v>
      </c>
      <c r="N16" s="188">
        <v>19490192.98</v>
      </c>
      <c r="O16" s="188">
        <v>17281700.260000002</v>
      </c>
      <c r="P16" s="188">
        <v>13399782.050000001</v>
      </c>
      <c r="Q16" s="188">
        <v>12177293.33</v>
      </c>
      <c r="R16" s="188">
        <v>13096343.609999999</v>
      </c>
      <c r="S16" s="269">
        <f t="shared" si="3"/>
        <v>156466946.75</v>
      </c>
      <c r="T16" s="270">
        <f t="shared" si="4"/>
        <v>4.5249385967702754E-2</v>
      </c>
    </row>
    <row r="17" spans="1:20">
      <c r="A17" s="175">
        <v>7116</v>
      </c>
      <c r="B17" s="454" t="str">
        <f>+VLOOKUP($A17,Master!$D$27:$G$225,4,FALSE)</f>
        <v>Tax on International Trade and Transactions</v>
      </c>
      <c r="C17" s="455"/>
      <c r="D17" s="455"/>
      <c r="E17" s="455"/>
      <c r="F17" s="455"/>
      <c r="G17" s="188">
        <v>956509.68</v>
      </c>
      <c r="H17" s="188">
        <v>1301360.32</v>
      </c>
      <c r="I17" s="188">
        <v>1639263.5</v>
      </c>
      <c r="J17" s="188">
        <v>1828424.62</v>
      </c>
      <c r="K17" s="188">
        <v>1872868.86</v>
      </c>
      <c r="L17" s="188">
        <v>2141367.04</v>
      </c>
      <c r="M17" s="188">
        <v>2584330.91</v>
      </c>
      <c r="N17" s="188">
        <v>2351659.09</v>
      </c>
      <c r="O17" s="188">
        <v>2203205.1</v>
      </c>
      <c r="P17" s="188">
        <v>1997978.87</v>
      </c>
      <c r="Q17" s="188">
        <v>1427993.66</v>
      </c>
      <c r="R17" s="188">
        <v>1965267.81</v>
      </c>
      <c r="S17" s="269">
        <f t="shared" si="3"/>
        <v>22270229.460000001</v>
      </c>
      <c r="T17" s="270">
        <f t="shared" si="4"/>
        <v>6.4404286614920129E-3</v>
      </c>
    </row>
    <row r="18" spans="1:20">
      <c r="A18" s="175">
        <v>7118</v>
      </c>
      <c r="B18" s="454" t="str">
        <f>+VLOOKUP($A18,Master!$D$27:$G$225,4,FALSE)</f>
        <v>Other Republic Taxes</v>
      </c>
      <c r="C18" s="455"/>
      <c r="D18" s="455"/>
      <c r="E18" s="455"/>
      <c r="F18" s="455"/>
      <c r="G18" s="188">
        <v>257844.3</v>
      </c>
      <c r="H18" s="188">
        <v>330138.67</v>
      </c>
      <c r="I18" s="188">
        <v>443171.56</v>
      </c>
      <c r="J18" s="188">
        <v>507536.21</v>
      </c>
      <c r="K18" s="188">
        <v>532418.4</v>
      </c>
      <c r="L18" s="188">
        <v>568768.81999999995</v>
      </c>
      <c r="M18" s="188">
        <v>587460.77</v>
      </c>
      <c r="N18" s="188">
        <v>616895.22</v>
      </c>
      <c r="O18" s="188">
        <v>576626.91</v>
      </c>
      <c r="P18" s="188">
        <v>561680.22</v>
      </c>
      <c r="Q18" s="188">
        <v>461901.98</v>
      </c>
      <c r="R18" s="188">
        <v>527177.4</v>
      </c>
      <c r="S18" s="269">
        <f t="shared" si="3"/>
        <v>5971620.4600000009</v>
      </c>
      <c r="T18" s="270">
        <f t="shared" si="4"/>
        <v>1.7269600043957572E-3</v>
      </c>
    </row>
    <row r="19" spans="1:20">
      <c r="A19" s="175">
        <v>712</v>
      </c>
      <c r="B19" s="458" t="str">
        <f>+VLOOKUP($A19,Master!$D$27:$G$225,4,FALSE)</f>
        <v>Contributions</v>
      </c>
      <c r="C19" s="459"/>
      <c r="D19" s="459"/>
      <c r="E19" s="459"/>
      <c r="F19" s="459"/>
      <c r="G19" s="194">
        <f>+INDEX(DataEx!$1:$1048576,MATCH('2014'!$A19,DataEx!$D:$D,0),MATCH('2014'!G$6,DataEx!$7:$7,0))</f>
        <v>17610366.019999992</v>
      </c>
      <c r="H19" s="194">
        <f>+INDEX(DataEx!$1:$1048576,MATCH('2014'!$A19,DataEx!$D:$D,0),MATCH('2014'!H$6,DataEx!$7:$7,0))</f>
        <v>27692962.629999995</v>
      </c>
      <c r="I19" s="194">
        <f>+INDEX(DataEx!$1:$1048576,MATCH('2014'!$A19,DataEx!$D:$D,0),MATCH('2014'!I$6,DataEx!$7:$7,0))</f>
        <v>29711005.170000013</v>
      </c>
      <c r="J19" s="194">
        <f>+INDEX(DataEx!$1:$1048576,MATCH('2014'!$A19,DataEx!$D:$D,0),MATCH('2014'!J$6,DataEx!$7:$7,0))</f>
        <v>32199860.619999997</v>
      </c>
      <c r="K19" s="194">
        <f>+INDEX(DataEx!$1:$1048576,MATCH('2014'!$A19,DataEx!$D:$D,0),MATCH('2014'!K$6,DataEx!$7:$7,0))</f>
        <v>36807892.170000002</v>
      </c>
      <c r="L19" s="194">
        <f>+INDEX(DataEx!$1:$1048576,MATCH('2014'!$A19,DataEx!$D:$D,0),MATCH('2014'!L$6,DataEx!$7:$7,0))</f>
        <v>36834320.209999993</v>
      </c>
      <c r="M19" s="194">
        <f>+INDEX(DataEx!$1:$1048576,MATCH('2014'!$A19,DataEx!$D:$D,0),MATCH('2014'!M$6,DataEx!$7:$7,0))</f>
        <v>35671054.020000011</v>
      </c>
      <c r="N19" s="194">
        <f>+INDEX(DataEx!$1:$1048576,MATCH('2014'!$A19,DataEx!$D:$D,0),MATCH('2014'!N$6,DataEx!$7:$7,0))</f>
        <v>35976379.269999973</v>
      </c>
      <c r="O19" s="194">
        <f>+INDEX(DataEx!$1:$1048576,MATCH('2014'!$A19,DataEx!$D:$D,0),MATCH('2014'!O$6,DataEx!$7:$7,0))</f>
        <v>32269308.189999994</v>
      </c>
      <c r="P19" s="194">
        <f>+INDEX(DataEx!$1:$1048576,MATCH('2014'!$A19,DataEx!$D:$D,0),MATCH('2014'!P$6,DataEx!$7:$7,0))</f>
        <v>48759873.820000008</v>
      </c>
      <c r="Q19" s="194">
        <f>+INDEX(DataEx!$1:$1048576,MATCH('2014'!$A19,DataEx!$D:$D,0),MATCH('2014'!Q$6,DataEx!$7:$7,0))</f>
        <v>35594183.499999993</v>
      </c>
      <c r="R19" s="271">
        <f>+INDEX(DataEx!$1:$1048576,MATCH('2014'!$A19,DataEx!$D:$D,0),MATCH('2014'!R$6,DataEx!$7:$7,0))</f>
        <v>75176038.930000007</v>
      </c>
      <c r="S19" s="272">
        <f t="shared" si="3"/>
        <v>444303244.54999995</v>
      </c>
      <c r="T19" s="273">
        <f t="shared" si="4"/>
        <v>0.12849007037549018</v>
      </c>
    </row>
    <row r="20" spans="1:20">
      <c r="A20" s="175">
        <v>7121</v>
      </c>
      <c r="B20" s="454" t="str">
        <f>+VLOOKUP($A20,Master!$D$27:$G$225,4,FALSE)</f>
        <v>Contributions for Pension and Disability Insurance</v>
      </c>
      <c r="C20" s="455"/>
      <c r="D20" s="455"/>
      <c r="E20" s="455"/>
      <c r="F20" s="455"/>
      <c r="G20" s="188">
        <v>11471497.619999999</v>
      </c>
      <c r="H20" s="188">
        <v>17428110.199999999</v>
      </c>
      <c r="I20" s="188">
        <v>17730616.32</v>
      </c>
      <c r="J20" s="188">
        <v>19478759.109999999</v>
      </c>
      <c r="K20" s="188">
        <v>22230622.68</v>
      </c>
      <c r="L20" s="188">
        <v>22243647.52</v>
      </c>
      <c r="M20" s="188">
        <v>21915813.260000002</v>
      </c>
      <c r="N20" s="188">
        <v>21555700.870000001</v>
      </c>
      <c r="O20" s="188">
        <v>19594244.739999998</v>
      </c>
      <c r="P20" s="188">
        <v>29370699.489999998</v>
      </c>
      <c r="Q20" s="188">
        <v>21438880.609999999</v>
      </c>
      <c r="R20" s="188">
        <v>45661635.619999997</v>
      </c>
      <c r="S20" s="269">
        <f t="shared" si="3"/>
        <v>270120228.04000002</v>
      </c>
      <c r="T20" s="270">
        <f t="shared" si="4"/>
        <v>7.8117293844783511E-2</v>
      </c>
    </row>
    <row r="21" spans="1:20">
      <c r="A21" s="175">
        <v>7122</v>
      </c>
      <c r="B21" s="454" t="str">
        <f>+VLOOKUP($A21,Master!$D$27:$G$225,4,FALSE)</f>
        <v>Contributions for Health Insurance</v>
      </c>
      <c r="C21" s="455"/>
      <c r="D21" s="455"/>
      <c r="E21" s="455"/>
      <c r="F21" s="455"/>
      <c r="G21" s="188">
        <v>5448406.1600000001</v>
      </c>
      <c r="H21" s="188">
        <v>8879083.2599999998</v>
      </c>
      <c r="I21" s="188">
        <v>10464094.869999999</v>
      </c>
      <c r="J21" s="188">
        <v>11013856.119999999</v>
      </c>
      <c r="K21" s="188">
        <v>12764297.09</v>
      </c>
      <c r="L21" s="188">
        <v>12628126.41</v>
      </c>
      <c r="M21" s="188">
        <v>11914884.220000001</v>
      </c>
      <c r="N21" s="188">
        <v>12465801.640000001</v>
      </c>
      <c r="O21" s="188">
        <v>10974978.939999999</v>
      </c>
      <c r="P21" s="188">
        <v>16738445.109999999</v>
      </c>
      <c r="Q21" s="188">
        <v>12242350.449999999</v>
      </c>
      <c r="R21" s="188">
        <v>25500379.309999999</v>
      </c>
      <c r="S21" s="269">
        <f t="shared" si="3"/>
        <v>151034703.57999998</v>
      </c>
      <c r="T21" s="270">
        <f t="shared" si="4"/>
        <v>4.3678410928083097E-2</v>
      </c>
    </row>
    <row r="22" spans="1:20">
      <c r="A22" s="175">
        <v>7123</v>
      </c>
      <c r="B22" s="454" t="str">
        <f>+VLOOKUP($A22,Master!$D$27:$G$225,4,FALSE)</f>
        <v>Contributions for  Unemployment Insurance</v>
      </c>
      <c r="C22" s="455"/>
      <c r="D22" s="455"/>
      <c r="E22" s="455"/>
      <c r="F22" s="455"/>
      <c r="G22" s="188">
        <v>423773.65</v>
      </c>
      <c r="H22" s="188">
        <v>737969.6</v>
      </c>
      <c r="I22" s="188">
        <v>824174.47</v>
      </c>
      <c r="J22" s="188">
        <v>896402.02</v>
      </c>
      <c r="K22" s="188">
        <v>1004316.56</v>
      </c>
      <c r="L22" s="188">
        <v>1020288.9</v>
      </c>
      <c r="M22" s="188">
        <v>956259.22</v>
      </c>
      <c r="N22" s="188">
        <v>1012670.5</v>
      </c>
      <c r="O22" s="188">
        <v>892387.44</v>
      </c>
      <c r="P22" s="188">
        <v>1351827.03</v>
      </c>
      <c r="Q22" s="188">
        <v>989045.49</v>
      </c>
      <c r="R22" s="188">
        <v>2051002.51</v>
      </c>
      <c r="S22" s="269">
        <f t="shared" si="3"/>
        <v>12160117.389999999</v>
      </c>
      <c r="T22" s="270">
        <f t="shared" si="4"/>
        <v>3.516639498768031E-3</v>
      </c>
    </row>
    <row r="23" spans="1:20">
      <c r="A23" s="175">
        <v>7124</v>
      </c>
      <c r="B23" s="454" t="str">
        <f>+VLOOKUP($A23,Master!$D$27:$G$225,4,FALSE)</f>
        <v>Other contributions</v>
      </c>
      <c r="C23" s="455"/>
      <c r="D23" s="455"/>
      <c r="E23" s="455"/>
      <c r="F23" s="455"/>
      <c r="G23" s="188">
        <v>266688.59000000003</v>
      </c>
      <c r="H23" s="188">
        <v>647799.56999999995</v>
      </c>
      <c r="I23" s="188">
        <v>692119.51</v>
      </c>
      <c r="J23" s="188">
        <v>810843.37</v>
      </c>
      <c r="K23" s="188">
        <v>808655.84</v>
      </c>
      <c r="L23" s="188">
        <v>942257.38</v>
      </c>
      <c r="M23" s="188">
        <v>884097.32</v>
      </c>
      <c r="N23" s="188">
        <v>942206.26</v>
      </c>
      <c r="O23" s="188">
        <v>807697.07</v>
      </c>
      <c r="P23" s="188">
        <v>1298902.19</v>
      </c>
      <c r="Q23" s="188">
        <v>923906.95</v>
      </c>
      <c r="R23" s="188">
        <v>1963021.49</v>
      </c>
      <c r="S23" s="269">
        <f t="shared" si="3"/>
        <v>10988195.539999999</v>
      </c>
      <c r="T23" s="270">
        <f t="shared" si="4"/>
        <v>3.1777261038555414E-3</v>
      </c>
    </row>
    <row r="24" spans="1:20">
      <c r="A24" s="175">
        <v>713</v>
      </c>
      <c r="B24" s="456" t="str">
        <f>+VLOOKUP($A24,Master!$D$27:$G$225,4,FALSE)</f>
        <v>Duties</v>
      </c>
      <c r="C24" s="457"/>
      <c r="D24" s="457"/>
      <c r="E24" s="457"/>
      <c r="F24" s="457"/>
      <c r="G24" s="200">
        <v>987210.26</v>
      </c>
      <c r="H24" s="200">
        <v>2559133.91</v>
      </c>
      <c r="I24" s="200">
        <v>1026658.4100000001</v>
      </c>
      <c r="J24" s="200">
        <v>1154845.05</v>
      </c>
      <c r="K24" s="200">
        <v>1020195.28</v>
      </c>
      <c r="L24" s="200">
        <v>1227617.2</v>
      </c>
      <c r="M24" s="200">
        <v>1201295.81</v>
      </c>
      <c r="N24" s="200">
        <v>1330351.8499999999</v>
      </c>
      <c r="O24" s="200">
        <v>1239112.8199999998</v>
      </c>
      <c r="P24" s="200">
        <v>1180240.26</v>
      </c>
      <c r="Q24" s="200">
        <v>933354.76</v>
      </c>
      <c r="R24" s="274">
        <v>1146974.23</v>
      </c>
      <c r="S24" s="272">
        <f t="shared" si="3"/>
        <v>15006989.84</v>
      </c>
      <c r="T24" s="273">
        <f t="shared" si="4"/>
        <v>4.3399394542320731E-3</v>
      </c>
    </row>
    <row r="25" spans="1:20">
      <c r="A25" s="175">
        <v>714</v>
      </c>
      <c r="B25" s="456" t="str">
        <f>+VLOOKUP($A25,Master!$D$27:$G$225,4,FALSE)</f>
        <v>Fees</v>
      </c>
      <c r="C25" s="457"/>
      <c r="D25" s="457"/>
      <c r="E25" s="457"/>
      <c r="F25" s="457"/>
      <c r="G25" s="200">
        <v>1287580.6800000002</v>
      </c>
      <c r="H25" s="200">
        <v>715085.05</v>
      </c>
      <c r="I25" s="200">
        <v>890846.15</v>
      </c>
      <c r="J25" s="200">
        <v>876230.8</v>
      </c>
      <c r="K25" s="200">
        <v>1494813.69</v>
      </c>
      <c r="L25" s="200">
        <v>1663478.84</v>
      </c>
      <c r="M25" s="200">
        <v>1730168.3699999999</v>
      </c>
      <c r="N25" s="200">
        <v>1561341.1400000001</v>
      </c>
      <c r="O25" s="200">
        <v>1413088.9</v>
      </c>
      <c r="P25" s="200">
        <v>2751386.49</v>
      </c>
      <c r="Q25" s="200">
        <v>1144837.4099999999</v>
      </c>
      <c r="R25" s="274">
        <v>1813161.67</v>
      </c>
      <c r="S25" s="272">
        <f t="shared" si="3"/>
        <v>17342019.190000001</v>
      </c>
      <c r="T25" s="273">
        <f t="shared" si="4"/>
        <v>5.0152171822041257E-3</v>
      </c>
    </row>
    <row r="26" spans="1:20">
      <c r="A26" s="175">
        <v>715</v>
      </c>
      <c r="B26" s="456" t="str">
        <f>+VLOOKUP($A26,Master!$D$27:$G$225,4,FALSE)</f>
        <v>Other revenues</v>
      </c>
      <c r="C26" s="457"/>
      <c r="D26" s="457"/>
      <c r="E26" s="457"/>
      <c r="F26" s="457"/>
      <c r="G26" s="200">
        <v>2212904.56</v>
      </c>
      <c r="H26" s="200">
        <v>1440899.72</v>
      </c>
      <c r="I26" s="200">
        <v>1630424.69</v>
      </c>
      <c r="J26" s="200">
        <v>2252207.5300000003</v>
      </c>
      <c r="K26" s="200">
        <v>3037379.71</v>
      </c>
      <c r="L26" s="200">
        <v>3367439.83</v>
      </c>
      <c r="M26" s="200">
        <v>2293849.2600000002</v>
      </c>
      <c r="N26" s="200">
        <v>2870214.09</v>
      </c>
      <c r="O26" s="200">
        <v>2413546.9499999997</v>
      </c>
      <c r="P26" s="200">
        <v>2077385.13</v>
      </c>
      <c r="Q26" s="200">
        <v>1707765.33</v>
      </c>
      <c r="R26" s="274">
        <v>4388679.3099999996</v>
      </c>
      <c r="S26" s="272">
        <f t="shared" si="3"/>
        <v>29692696.109999996</v>
      </c>
      <c r="T26" s="273">
        <f t="shared" si="4"/>
        <v>8.5869654557127473E-3</v>
      </c>
    </row>
    <row r="27" spans="1:20">
      <c r="A27" s="175">
        <v>73</v>
      </c>
      <c r="B27" s="456" t="str">
        <f>+VLOOKUP($A27,Master!$D$27:$G$225,4,FALSE)</f>
        <v>Receipts from Repayment of Loans and Funds Carried over from Previous Year</v>
      </c>
      <c r="C27" s="457"/>
      <c r="D27" s="457"/>
      <c r="E27" s="457"/>
      <c r="F27" s="457"/>
      <c r="G27" s="200">
        <v>145969.23000000001</v>
      </c>
      <c r="H27" s="200">
        <v>107462.68</v>
      </c>
      <c r="I27" s="200">
        <v>292731.87</v>
      </c>
      <c r="J27" s="200">
        <v>369726.11</v>
      </c>
      <c r="K27" s="200">
        <v>118088.34</v>
      </c>
      <c r="L27" s="200">
        <v>988773.85</v>
      </c>
      <c r="M27" s="200">
        <v>98780.82</v>
      </c>
      <c r="N27" s="200">
        <v>305044.76</v>
      </c>
      <c r="O27" s="200">
        <v>476893.98</v>
      </c>
      <c r="P27" s="200">
        <v>368051.05</v>
      </c>
      <c r="Q27" s="200">
        <v>1895040.21</v>
      </c>
      <c r="R27" s="274">
        <v>3355488.29</v>
      </c>
      <c r="S27" s="272">
        <f t="shared" si="3"/>
        <v>8522051.1900000013</v>
      </c>
      <c r="T27" s="273">
        <f t="shared" si="4"/>
        <v>2.4645306343771332E-3</v>
      </c>
    </row>
    <row r="28" spans="1:20" ht="13.5" thickBot="1">
      <c r="A28" s="175">
        <v>74</v>
      </c>
      <c r="B28" s="460" t="str">
        <f>+VLOOKUP($A28,Master!$D$27:$G$225,4,FALSE)</f>
        <v>Grants and Transfers</v>
      </c>
      <c r="C28" s="461"/>
      <c r="D28" s="461"/>
      <c r="E28" s="461"/>
      <c r="F28" s="461"/>
      <c r="G28" s="200">
        <v>149764.72</v>
      </c>
      <c r="H28" s="200">
        <v>720536.12</v>
      </c>
      <c r="I28" s="200">
        <v>173095.78</v>
      </c>
      <c r="J28" s="200">
        <v>636951.02</v>
      </c>
      <c r="K28" s="200">
        <v>295224.23</v>
      </c>
      <c r="L28" s="200">
        <v>145661.5</v>
      </c>
      <c r="M28" s="200">
        <v>289870.69</v>
      </c>
      <c r="N28" s="200">
        <v>331260.12</v>
      </c>
      <c r="O28" s="200">
        <v>407300.13</v>
      </c>
      <c r="P28" s="200">
        <v>306869.74</v>
      </c>
      <c r="Q28" s="200">
        <v>983922.2</v>
      </c>
      <c r="R28" s="274">
        <v>1114471.47</v>
      </c>
      <c r="S28" s="275">
        <f t="shared" si="3"/>
        <v>5554927.7199999997</v>
      </c>
      <c r="T28" s="276">
        <f t="shared" si="4"/>
        <v>1.6064547410552129E-3</v>
      </c>
    </row>
    <row r="29" spans="1:20" ht="13.5" thickBot="1">
      <c r="A29" s="175">
        <v>4</v>
      </c>
      <c r="B29" s="462" t="str">
        <f>+VLOOKUP($A29,Master!$D$27:$G$225,4,FALSE)</f>
        <v>Total Expenditures</v>
      </c>
      <c r="C29" s="463"/>
      <c r="D29" s="463"/>
      <c r="E29" s="463"/>
      <c r="F29" s="463"/>
      <c r="G29" s="176">
        <f t="shared" ref="G29:R29" si="5">+G31+G41+G42+G48+SUM(G49:G54)</f>
        <v>90833664.849999994</v>
      </c>
      <c r="H29" s="176">
        <f t="shared" si="5"/>
        <v>82598563.48999998</v>
      </c>
      <c r="I29" s="176">
        <f t="shared" si="5"/>
        <v>116276590.93999998</v>
      </c>
      <c r="J29" s="176">
        <f t="shared" si="5"/>
        <v>132471963.43999998</v>
      </c>
      <c r="K29" s="176">
        <f t="shared" si="5"/>
        <v>107075440.66000004</v>
      </c>
      <c r="L29" s="176">
        <f t="shared" si="5"/>
        <v>112087967.77000001</v>
      </c>
      <c r="M29" s="176">
        <f t="shared" si="5"/>
        <v>123230542.69</v>
      </c>
      <c r="N29" s="176">
        <f t="shared" si="5"/>
        <v>112001889.27000003</v>
      </c>
      <c r="O29" s="176">
        <f t="shared" si="5"/>
        <v>121419856.04000002</v>
      </c>
      <c r="P29" s="176">
        <f t="shared" si="5"/>
        <v>158493505.99000001</v>
      </c>
      <c r="Q29" s="176">
        <f t="shared" si="5"/>
        <v>109013795.14999999</v>
      </c>
      <c r="R29" s="176">
        <f t="shared" si="5"/>
        <v>195231878.25</v>
      </c>
      <c r="S29" s="277">
        <f t="shared" si="3"/>
        <v>1460735658.54</v>
      </c>
      <c r="T29" s="278">
        <f t="shared" si="4"/>
        <v>0.42243677008456049</v>
      </c>
    </row>
    <row r="30" spans="1:20" ht="13.5" thickBot="1">
      <c r="A30" s="175">
        <v>41</v>
      </c>
      <c r="B30" s="464" t="str">
        <f>+VLOOKUP($A30,Master!$D$27:$G$225,4,FALSE)</f>
        <v>Current Expenditures</v>
      </c>
      <c r="C30" s="465"/>
      <c r="D30" s="465"/>
      <c r="E30" s="465"/>
      <c r="F30" s="465"/>
      <c r="G30" s="206">
        <f>+G29-G49</f>
        <v>89289123.729999989</v>
      </c>
      <c r="H30" s="206">
        <f>+H29-H49</f>
        <v>81922510.309999973</v>
      </c>
      <c r="I30" s="206">
        <f>+I29-I49</f>
        <v>110304323.81999998</v>
      </c>
      <c r="J30" s="206">
        <f>+J29-J49</f>
        <v>129596178.68999998</v>
      </c>
      <c r="K30" s="206">
        <f>+K29-K49</f>
        <v>101698647.09000003</v>
      </c>
      <c r="L30" s="206">
        <f t="shared" ref="L30:R30" si="6">+L29-L49</f>
        <v>106642230.99000001</v>
      </c>
      <c r="M30" s="206">
        <f t="shared" si="6"/>
        <v>118229557.63</v>
      </c>
      <c r="N30" s="206">
        <f t="shared" si="6"/>
        <v>105431469.49000002</v>
      </c>
      <c r="O30" s="206">
        <f t="shared" si="6"/>
        <v>117367068.81000002</v>
      </c>
      <c r="P30" s="206">
        <f t="shared" si="6"/>
        <v>150716368.05000001</v>
      </c>
      <c r="Q30" s="206">
        <f t="shared" si="6"/>
        <v>103354843.77999999</v>
      </c>
      <c r="R30" s="206">
        <f t="shared" si="6"/>
        <v>178457499.13</v>
      </c>
      <c r="S30" s="279">
        <f t="shared" si="3"/>
        <v>1393009821.52</v>
      </c>
      <c r="T30" s="280">
        <f t="shared" si="4"/>
        <v>0.40285082811433592</v>
      </c>
    </row>
    <row r="31" spans="1:20">
      <c r="A31" s="175">
        <v>40</v>
      </c>
      <c r="B31" s="466" t="str">
        <f>+VLOOKUP($A31,Master!$D$27:$G$225,4,FALSE)</f>
        <v>Current Budgetary Expenditures</v>
      </c>
      <c r="C31" s="467"/>
      <c r="D31" s="467"/>
      <c r="E31" s="467"/>
      <c r="F31" s="467"/>
      <c r="G31" s="212">
        <f t="shared" ref="G31:R31" si="7">+SUM(G32:G40)</f>
        <v>35293107.170000002</v>
      </c>
      <c r="H31" s="212">
        <f t="shared" si="7"/>
        <v>32840840.879999999</v>
      </c>
      <c r="I31" s="212">
        <f t="shared" si="7"/>
        <v>47457794.800000004</v>
      </c>
      <c r="J31" s="212">
        <f t="shared" si="7"/>
        <v>78143111.840000004</v>
      </c>
      <c r="K31" s="212">
        <f t="shared" si="7"/>
        <v>50827764.599999994</v>
      </c>
      <c r="L31" s="212">
        <f t="shared" si="7"/>
        <v>46329253.54999999</v>
      </c>
      <c r="M31" s="212">
        <f t="shared" si="7"/>
        <v>55684520.740000002</v>
      </c>
      <c r="N31" s="212">
        <f t="shared" si="7"/>
        <v>44198782.120000005</v>
      </c>
      <c r="O31" s="212">
        <f t="shared" si="7"/>
        <v>61029729.400000006</v>
      </c>
      <c r="P31" s="212">
        <f t="shared" si="7"/>
        <v>46675468.689999998</v>
      </c>
      <c r="Q31" s="212">
        <f t="shared" si="7"/>
        <v>46574217.530000009</v>
      </c>
      <c r="R31" s="212">
        <f t="shared" si="7"/>
        <v>90011235.219999999</v>
      </c>
      <c r="S31" s="267">
        <f t="shared" si="3"/>
        <v>635065826.54000008</v>
      </c>
      <c r="T31" s="268">
        <f t="shared" si="4"/>
        <v>0.18365756664198876</v>
      </c>
    </row>
    <row r="32" spans="1:20">
      <c r="A32" s="175">
        <v>411</v>
      </c>
      <c r="B32" s="454" t="str">
        <f>+VLOOKUP($A32,Master!$D$27:$G$225,4,FALSE)</f>
        <v>Gross Salaries and Contributions</v>
      </c>
      <c r="C32" s="455"/>
      <c r="D32" s="455"/>
      <c r="E32" s="455"/>
      <c r="F32" s="455"/>
      <c r="G32" s="188">
        <v>23924065.489999998</v>
      </c>
      <c r="H32" s="188">
        <v>21726936.789999999</v>
      </c>
      <c r="I32" s="188">
        <v>28535773.460000001</v>
      </c>
      <c r="J32" s="188">
        <v>41975696.229999997</v>
      </c>
      <c r="K32" s="188">
        <v>33852284.299999997</v>
      </c>
      <c r="L32" s="188">
        <v>24811426.859999999</v>
      </c>
      <c r="M32" s="188">
        <v>34292978.649999999</v>
      </c>
      <c r="N32" s="188">
        <v>31454503.149999999</v>
      </c>
      <c r="O32" s="188">
        <v>30286190.710000001</v>
      </c>
      <c r="P32" s="188">
        <v>29992284.260000002</v>
      </c>
      <c r="Q32" s="188">
        <v>33842065.600000001</v>
      </c>
      <c r="R32" s="188">
        <v>52649267.810000002</v>
      </c>
      <c r="S32" s="269">
        <f t="shared" si="3"/>
        <v>387343473.31</v>
      </c>
      <c r="T32" s="270">
        <f t="shared" si="4"/>
        <v>0.11201761579638392</v>
      </c>
    </row>
    <row r="33" spans="1:20">
      <c r="A33" s="175">
        <v>412</v>
      </c>
      <c r="B33" s="454" t="str">
        <f>+VLOOKUP($A33,Master!$D$27:$G$225,4,FALSE)</f>
        <v>Other Personal Income</v>
      </c>
      <c r="C33" s="455"/>
      <c r="D33" s="455"/>
      <c r="E33" s="455"/>
      <c r="F33" s="455"/>
      <c r="G33" s="188">
        <v>457230.76</v>
      </c>
      <c r="H33" s="188">
        <v>830960.58</v>
      </c>
      <c r="I33" s="188">
        <v>1229108.71</v>
      </c>
      <c r="J33" s="188">
        <v>599996.69999999995</v>
      </c>
      <c r="K33" s="188">
        <v>632900.06000000006</v>
      </c>
      <c r="L33" s="188">
        <v>864219.62</v>
      </c>
      <c r="M33" s="188">
        <v>1336714.5900000001</v>
      </c>
      <c r="N33" s="188">
        <v>741331.48</v>
      </c>
      <c r="O33" s="188">
        <v>832925.12</v>
      </c>
      <c r="P33" s="188">
        <v>1049704.29</v>
      </c>
      <c r="Q33" s="188">
        <v>1162813.24</v>
      </c>
      <c r="R33" s="188">
        <v>2219902.9500000002</v>
      </c>
      <c r="S33" s="269">
        <f t="shared" si="3"/>
        <v>11957808.100000001</v>
      </c>
      <c r="T33" s="270">
        <f t="shared" si="4"/>
        <v>3.458132757643412E-3</v>
      </c>
    </row>
    <row r="34" spans="1:20">
      <c r="A34" s="175">
        <v>413</v>
      </c>
      <c r="B34" s="454" t="str">
        <f>+VLOOKUP($A34,Master!$D$27:$G$225,4,FALSE)</f>
        <v>Expenditures for Supplies</v>
      </c>
      <c r="C34" s="455"/>
      <c r="D34" s="455"/>
      <c r="E34" s="455"/>
      <c r="F34" s="455"/>
      <c r="G34" s="188">
        <v>1654244.6599999997</v>
      </c>
      <c r="H34" s="188">
        <v>1756878.32</v>
      </c>
      <c r="I34" s="188">
        <v>2361059.9200000004</v>
      </c>
      <c r="J34" s="188">
        <v>1598969.7499999995</v>
      </c>
      <c r="K34" s="188">
        <v>1736657.1300000001</v>
      </c>
      <c r="L34" s="188">
        <v>2742207.45</v>
      </c>
      <c r="M34" s="188">
        <v>1644397.4700000009</v>
      </c>
      <c r="N34" s="188">
        <v>1795823.8599999996</v>
      </c>
      <c r="O34" s="188">
        <v>1934935.9600000004</v>
      </c>
      <c r="P34" s="188">
        <v>1997456.8600000003</v>
      </c>
      <c r="Q34" s="188">
        <v>2609608.1299999994</v>
      </c>
      <c r="R34" s="188">
        <v>6753045.8400000036</v>
      </c>
      <c r="S34" s="269">
        <f t="shared" si="3"/>
        <v>28585285.350000001</v>
      </c>
      <c r="T34" s="270">
        <f t="shared" si="4"/>
        <v>8.2667083154996709E-3</v>
      </c>
    </row>
    <row r="35" spans="1:20">
      <c r="A35" s="175">
        <v>414</v>
      </c>
      <c r="B35" s="454" t="str">
        <f>+VLOOKUP($A35,Master!$D$27:$G$225,4,FALSE)</f>
        <v>Expenditures for Services</v>
      </c>
      <c r="C35" s="455"/>
      <c r="D35" s="455"/>
      <c r="E35" s="455"/>
      <c r="F35" s="455"/>
      <c r="G35" s="188">
        <v>2250013.13</v>
      </c>
      <c r="H35" s="188">
        <v>3123384.73</v>
      </c>
      <c r="I35" s="188">
        <v>3912271.59</v>
      </c>
      <c r="J35" s="188">
        <v>3989206.14</v>
      </c>
      <c r="K35" s="188">
        <v>4235445.9800000004</v>
      </c>
      <c r="L35" s="188">
        <v>4498956.45</v>
      </c>
      <c r="M35" s="188">
        <v>5893354.8200000003</v>
      </c>
      <c r="N35" s="188">
        <v>2737988.13</v>
      </c>
      <c r="O35" s="188">
        <v>4470617.3600000003</v>
      </c>
      <c r="P35" s="188">
        <v>5632175.46</v>
      </c>
      <c r="Q35" s="188">
        <v>3946928.69</v>
      </c>
      <c r="R35" s="188">
        <v>9414831.4299999997</v>
      </c>
      <c r="S35" s="269">
        <f t="shared" si="3"/>
        <v>54105173.909999996</v>
      </c>
      <c r="T35" s="270">
        <f t="shared" si="4"/>
        <v>1.5646920630559762E-2</v>
      </c>
    </row>
    <row r="36" spans="1:20">
      <c r="A36" s="175">
        <v>415</v>
      </c>
      <c r="B36" s="454" t="str">
        <f>+VLOOKUP($A36,Master!$D$27:$G$225,4,FALSE)</f>
        <v>Current Maintenance</v>
      </c>
      <c r="C36" s="455"/>
      <c r="D36" s="455"/>
      <c r="E36" s="455"/>
      <c r="F36" s="455"/>
      <c r="G36" s="188">
        <v>639522.21</v>
      </c>
      <c r="H36" s="188">
        <v>185129.93999999994</v>
      </c>
      <c r="I36" s="188">
        <v>1189329.8499999999</v>
      </c>
      <c r="J36" s="188">
        <v>2186869.6</v>
      </c>
      <c r="K36" s="188">
        <v>2500201.56</v>
      </c>
      <c r="L36" s="188">
        <v>1421763.2600000002</v>
      </c>
      <c r="M36" s="188">
        <v>1944244.05</v>
      </c>
      <c r="N36" s="188">
        <v>1888022.9799999997</v>
      </c>
      <c r="O36" s="188">
        <v>2165109.09</v>
      </c>
      <c r="P36" s="188">
        <v>2645946.2399999998</v>
      </c>
      <c r="Q36" s="188">
        <v>1134749.9900000002</v>
      </c>
      <c r="R36" s="188">
        <v>3374454.9999999991</v>
      </c>
      <c r="S36" s="269">
        <f t="shared" si="3"/>
        <v>21275343.770000003</v>
      </c>
      <c r="T36" s="270">
        <f t="shared" si="4"/>
        <v>6.1527131566161937E-3</v>
      </c>
    </row>
    <row r="37" spans="1:20">
      <c r="A37" s="175">
        <v>416</v>
      </c>
      <c r="B37" s="454" t="str">
        <f>+VLOOKUP($A37,Master!$D$27:$G$225,4,FALSE)</f>
        <v>Interests</v>
      </c>
      <c r="C37" s="455"/>
      <c r="D37" s="455"/>
      <c r="E37" s="455"/>
      <c r="F37" s="455"/>
      <c r="G37" s="188">
        <v>2500818.23</v>
      </c>
      <c r="H37" s="188">
        <v>1109975.3799999999</v>
      </c>
      <c r="I37" s="188">
        <v>4604120.0999999996</v>
      </c>
      <c r="J37" s="188">
        <v>24681413.120000001</v>
      </c>
      <c r="K37" s="188">
        <v>4723228.4400000004</v>
      </c>
      <c r="L37" s="188">
        <v>5612524.4100000001</v>
      </c>
      <c r="M37" s="188">
        <v>6811017.4000000004</v>
      </c>
      <c r="N37" s="188">
        <v>1194574.1499999999</v>
      </c>
      <c r="O37" s="188">
        <v>17531674.219999999</v>
      </c>
      <c r="P37" s="188">
        <v>516556.35</v>
      </c>
      <c r="Q37" s="188">
        <v>569278.71</v>
      </c>
      <c r="R37" s="188">
        <v>5661214.9000000004</v>
      </c>
      <c r="S37" s="269">
        <f t="shared" si="3"/>
        <v>75516395.409999982</v>
      </c>
      <c r="T37" s="270">
        <f t="shared" si="4"/>
        <v>2.1838928884171799E-2</v>
      </c>
    </row>
    <row r="38" spans="1:20">
      <c r="A38" s="175">
        <v>417</v>
      </c>
      <c r="B38" s="454" t="str">
        <f>+VLOOKUP($A38,Master!$D$27:$G$225,4,FALSE)</f>
        <v>Rent</v>
      </c>
      <c r="C38" s="455"/>
      <c r="D38" s="455"/>
      <c r="E38" s="455"/>
      <c r="F38" s="455"/>
      <c r="G38" s="188">
        <v>940663.68000000028</v>
      </c>
      <c r="H38" s="188">
        <v>532115.69999999995</v>
      </c>
      <c r="I38" s="188">
        <v>635952.7300000001</v>
      </c>
      <c r="J38" s="188">
        <v>682674.54999999993</v>
      </c>
      <c r="K38" s="188">
        <v>791656.25</v>
      </c>
      <c r="L38" s="188">
        <v>768899.79999999993</v>
      </c>
      <c r="M38" s="188">
        <v>704468.67000000016</v>
      </c>
      <c r="N38" s="188">
        <v>564493.41999999993</v>
      </c>
      <c r="O38" s="188">
        <v>382571.17999999993</v>
      </c>
      <c r="P38" s="188">
        <v>878175.46000000008</v>
      </c>
      <c r="Q38" s="188">
        <v>526085.07000000007</v>
      </c>
      <c r="R38" s="188">
        <v>640245.18999999983</v>
      </c>
      <c r="S38" s="269">
        <f t="shared" si="3"/>
        <v>8048001.6999999993</v>
      </c>
      <c r="T38" s="270">
        <f t="shared" si="4"/>
        <v>2.3274381123694282E-3</v>
      </c>
    </row>
    <row r="39" spans="1:20">
      <c r="A39" s="175">
        <v>418</v>
      </c>
      <c r="B39" s="454" t="str">
        <f>+VLOOKUP($A39,Master!$D$27:$G$225,4,FALSE)</f>
        <v>Subsidies</v>
      </c>
      <c r="C39" s="455"/>
      <c r="D39" s="455"/>
      <c r="E39" s="455"/>
      <c r="F39" s="455"/>
      <c r="G39" s="188">
        <v>2104751.61</v>
      </c>
      <c r="H39" s="188">
        <v>964053.87</v>
      </c>
      <c r="I39" s="188">
        <v>3024119.0700000003</v>
      </c>
      <c r="J39" s="188">
        <v>1097205.76</v>
      </c>
      <c r="K39" s="188">
        <v>593941.83000000007</v>
      </c>
      <c r="L39" s="188">
        <v>2276344.9</v>
      </c>
      <c r="M39" s="188">
        <v>349559.56000000006</v>
      </c>
      <c r="N39" s="188">
        <v>1341562.3399999999</v>
      </c>
      <c r="O39" s="188">
        <v>328229.89</v>
      </c>
      <c r="P39" s="188">
        <v>1158637.43</v>
      </c>
      <c r="Q39" s="188">
        <v>606415.77999999991</v>
      </c>
      <c r="R39" s="188">
        <v>4582041.3</v>
      </c>
      <c r="S39" s="269">
        <f t="shared" si="3"/>
        <v>18426863.34</v>
      </c>
      <c r="T39" s="270">
        <f t="shared" si="4"/>
        <v>5.3289481821231508E-3</v>
      </c>
    </row>
    <row r="40" spans="1:20">
      <c r="A40" s="175">
        <v>419</v>
      </c>
      <c r="B40" s="454" t="str">
        <f>+VLOOKUP($A40,Master!$D$27:$G$225,4,FALSE)</f>
        <v>Other expenditures</v>
      </c>
      <c r="C40" s="455"/>
      <c r="D40" s="455"/>
      <c r="E40" s="455"/>
      <c r="F40" s="455"/>
      <c r="G40" s="188">
        <v>821797.4</v>
      </c>
      <c r="H40" s="188">
        <v>2611405.5699999998</v>
      </c>
      <c r="I40" s="188">
        <v>1966059.37</v>
      </c>
      <c r="J40" s="188">
        <v>1331079.99</v>
      </c>
      <c r="K40" s="188">
        <v>1761449.05</v>
      </c>
      <c r="L40" s="188">
        <v>3332910.8</v>
      </c>
      <c r="M40" s="188">
        <v>2707785.53</v>
      </c>
      <c r="N40" s="188">
        <v>2480482.61</v>
      </c>
      <c r="O40" s="188">
        <v>3097475.87</v>
      </c>
      <c r="P40" s="188">
        <v>2804532.34</v>
      </c>
      <c r="Q40" s="188">
        <v>2176272.3199999998</v>
      </c>
      <c r="R40" s="188">
        <v>4716230.8</v>
      </c>
      <c r="S40" s="269">
        <f t="shared" si="3"/>
        <v>29807481.650000002</v>
      </c>
      <c r="T40" s="270">
        <f t="shared" si="4"/>
        <v>8.6201608066213981E-3</v>
      </c>
    </row>
    <row r="41" spans="1:20">
      <c r="A41" s="175">
        <v>440</v>
      </c>
      <c r="B41" s="454" t="str">
        <f>+VLOOKUP($A41,Master!$D$27:$G$225,4,FALSE)</f>
        <v>Current Capital Expenditure</v>
      </c>
      <c r="C41" s="455"/>
      <c r="D41" s="455"/>
      <c r="E41" s="455"/>
      <c r="F41" s="455"/>
      <c r="G41" s="188">
        <v>13739.03</v>
      </c>
      <c r="H41" s="188">
        <v>367892.65</v>
      </c>
      <c r="I41" s="188">
        <v>524354.39</v>
      </c>
      <c r="J41" s="188">
        <v>849348.71</v>
      </c>
      <c r="K41" s="188">
        <v>734069.5</v>
      </c>
      <c r="L41" s="188">
        <v>866400.03</v>
      </c>
      <c r="M41" s="188">
        <v>963780.87</v>
      </c>
      <c r="N41" s="188">
        <v>1885129.58</v>
      </c>
      <c r="O41" s="188">
        <v>596373.51</v>
      </c>
      <c r="P41" s="188">
        <v>46958821.280000001</v>
      </c>
      <c r="Q41" s="188">
        <v>4534942.63</v>
      </c>
      <c r="R41" s="188">
        <v>7910813.8399999999</v>
      </c>
      <c r="S41" s="269">
        <f t="shared" si="3"/>
        <v>66205666.020000011</v>
      </c>
      <c r="T41" s="270">
        <f t="shared" si="4"/>
        <v>1.9146316824181293E-2</v>
      </c>
    </row>
    <row r="42" spans="1:20">
      <c r="A42" s="175">
        <v>42</v>
      </c>
      <c r="B42" s="470" t="str">
        <f>+VLOOKUP($A42,Master!$D$27:$G$225,4,FALSE)</f>
        <v>Social Security Transfers</v>
      </c>
      <c r="C42" s="471"/>
      <c r="D42" s="471"/>
      <c r="E42" s="471"/>
      <c r="F42" s="471"/>
      <c r="G42" s="218">
        <f>+SUM(G43:G47)</f>
        <v>39555878.579999991</v>
      </c>
      <c r="H42" s="218">
        <f t="shared" ref="H42:R42" si="8">+SUM(H43:H47)</f>
        <v>41425187.059999995</v>
      </c>
      <c r="I42" s="218">
        <f t="shared" si="8"/>
        <v>41909906.139999978</v>
      </c>
      <c r="J42" s="218">
        <f t="shared" si="8"/>
        <v>40423629.729999989</v>
      </c>
      <c r="K42" s="218">
        <f t="shared" si="8"/>
        <v>40506895.870000027</v>
      </c>
      <c r="L42" s="218">
        <f t="shared" si="8"/>
        <v>40386120.24000001</v>
      </c>
      <c r="M42" s="218">
        <f t="shared" si="8"/>
        <v>42646776.50999999</v>
      </c>
      <c r="N42" s="218">
        <f t="shared" si="8"/>
        <v>41817476.330000013</v>
      </c>
      <c r="O42" s="218">
        <f t="shared" si="8"/>
        <v>39292859.510000005</v>
      </c>
      <c r="P42" s="218">
        <f t="shared" si="8"/>
        <v>40455528.219999991</v>
      </c>
      <c r="Q42" s="218">
        <f t="shared" si="8"/>
        <v>40886054.279999994</v>
      </c>
      <c r="R42" s="282">
        <f t="shared" si="8"/>
        <v>42841697.649999999</v>
      </c>
      <c r="S42" s="272">
        <f t="shared" si="3"/>
        <v>492148010.11999995</v>
      </c>
      <c r="T42" s="273">
        <f t="shared" si="4"/>
        <v>0.14232651512487418</v>
      </c>
    </row>
    <row r="43" spans="1:20">
      <c r="A43" s="175">
        <v>421</v>
      </c>
      <c r="B43" s="454" t="str">
        <f>+VLOOKUP($A43,Master!$D$27:$G$225,4,FALSE)</f>
        <v>Social Security</v>
      </c>
      <c r="C43" s="455"/>
      <c r="D43" s="455"/>
      <c r="E43" s="455"/>
      <c r="F43" s="455"/>
      <c r="G43" s="188">
        <f>+INDEX(DataEx!$1:$1048576,MATCH('2014'!$A43,DataEx!$D:$D,0),MATCH('2014'!G$6,DataEx!$7:$7,0))</f>
        <v>5197554.8999999994</v>
      </c>
      <c r="H43" s="188">
        <f>+INDEX(DataEx!$1:$1048576,MATCH('2014'!$A43,DataEx!$D:$D,0),MATCH('2014'!H$6,DataEx!$7:$7,0))</f>
        <v>5250468.459999999</v>
      </c>
      <c r="I43" s="188">
        <f>+INDEX(DataEx!$1:$1048576,MATCH('2014'!$A43,DataEx!$D:$D,0),MATCH('2014'!I$6,DataEx!$7:$7,0))</f>
        <v>4943694.8400000008</v>
      </c>
      <c r="J43" s="188">
        <f>+INDEX(DataEx!$1:$1048576,MATCH('2014'!$A43,DataEx!$D:$D,0),MATCH('2014'!J$6,DataEx!$7:$7,0))</f>
        <v>5048089.1399999997</v>
      </c>
      <c r="K43" s="188">
        <f>+INDEX(DataEx!$1:$1048576,MATCH('2014'!$A43,DataEx!$D:$D,0),MATCH('2014'!K$6,DataEx!$7:$7,0))</f>
        <v>4807265.8800000008</v>
      </c>
      <c r="L43" s="188">
        <f>+INDEX(DataEx!$1:$1048576,MATCH('2014'!$A43,DataEx!$D:$D,0),MATCH('2014'!L$6,DataEx!$7:$7,0))</f>
        <v>5282073.3999999994</v>
      </c>
      <c r="M43" s="188">
        <f>+INDEX(DataEx!$1:$1048576,MATCH('2014'!$A43,DataEx!$D:$D,0),MATCH('2014'!M$6,DataEx!$7:$7,0))</f>
        <v>5431940.5699999994</v>
      </c>
      <c r="N43" s="188">
        <f>+INDEX(DataEx!$1:$1048576,MATCH('2014'!$A43,DataEx!$D:$D,0),MATCH('2014'!N$6,DataEx!$7:$7,0))</f>
        <v>5056103.28</v>
      </c>
      <c r="O43" s="188">
        <f>+INDEX(DataEx!$1:$1048576,MATCH('2014'!$A43,DataEx!$D:$D,0),MATCH('2014'!O$6,DataEx!$7:$7,0))</f>
        <v>5029618.1500000004</v>
      </c>
      <c r="P43" s="188">
        <f>+INDEX(DataEx!$1:$1048576,MATCH('2014'!$A43,DataEx!$D:$D,0),MATCH('2014'!P$6,DataEx!$7:$7,0))</f>
        <v>5059119.72</v>
      </c>
      <c r="Q43" s="188">
        <f>+INDEX(DataEx!$1:$1048576,MATCH('2014'!$A43,DataEx!$D:$D,0),MATCH('2014'!Q$6,DataEx!$7:$7,0))</f>
        <v>5502927.5499999998</v>
      </c>
      <c r="R43" s="188">
        <f>+INDEX(DataEx!$1:$1048576,MATCH('2014'!$A43,DataEx!$D:$D,0),MATCH('2014'!R$6,DataEx!$7:$7,0))</f>
        <v>5256058.13</v>
      </c>
      <c r="S43" s="269">
        <f t="shared" si="3"/>
        <v>61864914.019999996</v>
      </c>
      <c r="T43" s="270">
        <f t="shared" si="4"/>
        <v>1.7890995066341224E-2</v>
      </c>
    </row>
    <row r="44" spans="1:20">
      <c r="A44" s="175">
        <v>422</v>
      </c>
      <c r="B44" s="454" t="str">
        <f>+VLOOKUP($A44,Master!$D$27:$G$225,4,FALSE)</f>
        <v>Funds for redundant labor</v>
      </c>
      <c r="C44" s="455"/>
      <c r="D44" s="455"/>
      <c r="E44" s="455"/>
      <c r="F44" s="455"/>
      <c r="G44" s="188">
        <f>+INDEX(DataEx!$1:$1048576,MATCH('2014'!$A44,DataEx!$D:$D,0),MATCH('2014'!G$6,DataEx!$7:$7,0))</f>
        <v>631049.96999999986</v>
      </c>
      <c r="H44" s="188">
        <f>+INDEX(DataEx!$1:$1048576,MATCH('2014'!$A44,DataEx!$D:$D,0),MATCH('2014'!H$6,DataEx!$7:$7,0))</f>
        <v>2339008.5</v>
      </c>
      <c r="I44" s="188">
        <f>+INDEX(DataEx!$1:$1048576,MATCH('2014'!$A44,DataEx!$D:$D,0),MATCH('2014'!I$6,DataEx!$7:$7,0))</f>
        <v>3379279.58</v>
      </c>
      <c r="J44" s="188">
        <f>+INDEX(DataEx!$1:$1048576,MATCH('2014'!$A44,DataEx!$D:$D,0),MATCH('2014'!J$6,DataEx!$7:$7,0))</f>
        <v>1009266.9</v>
      </c>
      <c r="K44" s="188">
        <f>+INDEX(DataEx!$1:$1048576,MATCH('2014'!$A44,DataEx!$D:$D,0),MATCH('2014'!K$6,DataEx!$7:$7,0))</f>
        <v>1685588.0299999998</v>
      </c>
      <c r="L44" s="188">
        <f>+INDEX(DataEx!$1:$1048576,MATCH('2014'!$A44,DataEx!$D:$D,0),MATCH('2014'!L$6,DataEx!$7:$7,0))</f>
        <v>985386.37999999989</v>
      </c>
      <c r="M44" s="188">
        <f>+INDEX(DataEx!$1:$1048576,MATCH('2014'!$A44,DataEx!$D:$D,0),MATCH('2014'!M$6,DataEx!$7:$7,0))</f>
        <v>3437238.8899999997</v>
      </c>
      <c r="N44" s="188">
        <f>+INDEX(DataEx!$1:$1048576,MATCH('2014'!$A44,DataEx!$D:$D,0),MATCH('2014'!N$6,DataEx!$7:$7,0))</f>
        <v>2362835.4900000002</v>
      </c>
      <c r="O44" s="188">
        <f>+INDEX(DataEx!$1:$1048576,MATCH('2014'!$A44,DataEx!$D:$D,0),MATCH('2014'!O$6,DataEx!$7:$7,0))</f>
        <v>1222801.96</v>
      </c>
      <c r="P44" s="188">
        <f>+INDEX(DataEx!$1:$1048576,MATCH('2014'!$A44,DataEx!$D:$D,0),MATCH('2014'!P$6,DataEx!$7:$7,0))</f>
        <v>1235836.97</v>
      </c>
      <c r="Q44" s="188">
        <f>+INDEX(DataEx!$1:$1048576,MATCH('2014'!$A44,DataEx!$D:$D,0),MATCH('2014'!Q$6,DataEx!$7:$7,0))</f>
        <v>947096.49</v>
      </c>
      <c r="R44" s="188">
        <f>+INDEX(DataEx!$1:$1048576,MATCH('2014'!$A44,DataEx!$D:$D,0),MATCH('2014'!R$6,DataEx!$7:$7,0))</f>
        <v>3352388.2399999998</v>
      </c>
      <c r="S44" s="269">
        <f t="shared" si="3"/>
        <v>22587777.399999995</v>
      </c>
      <c r="T44" s="270">
        <f t="shared" si="4"/>
        <v>6.5322617904612062E-3</v>
      </c>
    </row>
    <row r="45" spans="1:20">
      <c r="A45" s="175">
        <v>423</v>
      </c>
      <c r="B45" s="454" t="str">
        <f>+VLOOKUP($A45,Master!$D$27:$G$225,4,FALSE)</f>
        <v>Pension and Disability Insurance</v>
      </c>
      <c r="C45" s="455"/>
      <c r="D45" s="455"/>
      <c r="E45" s="455"/>
      <c r="F45" s="455"/>
      <c r="G45" s="188">
        <f>+INDEX(DataEx!$1:$1048576,MATCH('2014'!$A45,DataEx!$D:$D,0),MATCH('2014'!G$6,DataEx!$7:$7,0))</f>
        <v>31930605.569999997</v>
      </c>
      <c r="H45" s="188">
        <f>+INDEX(DataEx!$1:$1048576,MATCH('2014'!$A45,DataEx!$D:$D,0),MATCH('2014'!H$6,DataEx!$7:$7,0))</f>
        <v>32322505.829999998</v>
      </c>
      <c r="I45" s="188">
        <f>+INDEX(DataEx!$1:$1048576,MATCH('2014'!$A45,DataEx!$D:$D,0),MATCH('2014'!I$6,DataEx!$7:$7,0))</f>
        <v>32139547.499999978</v>
      </c>
      <c r="J45" s="188">
        <f>+INDEX(DataEx!$1:$1048576,MATCH('2014'!$A45,DataEx!$D:$D,0),MATCH('2014'!J$6,DataEx!$7:$7,0))</f>
        <v>32175533.069999993</v>
      </c>
      <c r="K45" s="188">
        <f>+INDEX(DataEx!$1:$1048576,MATCH('2014'!$A45,DataEx!$D:$D,0),MATCH('2014'!K$6,DataEx!$7:$7,0))</f>
        <v>32122857.830000021</v>
      </c>
      <c r="L45" s="188">
        <f>+INDEX(DataEx!$1:$1048576,MATCH('2014'!$A45,DataEx!$D:$D,0),MATCH('2014'!L$6,DataEx!$7:$7,0))</f>
        <v>32009351.620000005</v>
      </c>
      <c r="M45" s="188">
        <f>+INDEX(DataEx!$1:$1048576,MATCH('2014'!$A45,DataEx!$D:$D,0),MATCH('2014'!M$6,DataEx!$7:$7,0))</f>
        <v>31956410.149999995</v>
      </c>
      <c r="N45" s="188">
        <f>+INDEX(DataEx!$1:$1048576,MATCH('2014'!$A45,DataEx!$D:$D,0),MATCH('2014'!N$6,DataEx!$7:$7,0))</f>
        <v>31961103.480000004</v>
      </c>
      <c r="O45" s="188">
        <f>+INDEX(DataEx!$1:$1048576,MATCH('2014'!$A45,DataEx!$D:$D,0),MATCH('2014'!O$6,DataEx!$7:$7,0))</f>
        <v>31772415.080000002</v>
      </c>
      <c r="P45" s="188">
        <f>+INDEX(DataEx!$1:$1048576,MATCH('2014'!$A45,DataEx!$D:$D,0),MATCH('2014'!P$6,DataEx!$7:$7,0))</f>
        <v>31859689.86999999</v>
      </c>
      <c r="Q45" s="188">
        <f>+INDEX(DataEx!$1:$1048576,MATCH('2014'!$A45,DataEx!$D:$D,0),MATCH('2014'!Q$6,DataEx!$7:$7,0))</f>
        <v>32077660.469999995</v>
      </c>
      <c r="R45" s="188">
        <f>+INDEX(DataEx!$1:$1048576,MATCH('2014'!$A45,DataEx!$D:$D,0),MATCH('2014'!R$6,DataEx!$7:$7,0))</f>
        <v>32063162.379999995</v>
      </c>
      <c r="S45" s="269">
        <f t="shared" si="3"/>
        <v>384390842.84999996</v>
      </c>
      <c r="T45" s="270">
        <f t="shared" si="4"/>
        <v>0.11116373120235519</v>
      </c>
    </row>
    <row r="46" spans="1:20">
      <c r="A46" s="175">
        <v>424</v>
      </c>
      <c r="B46" s="454" t="str">
        <f>+VLOOKUP($A46,Master!$D$27:$G$225,4,FALSE)</f>
        <v>Other Health Care Transfers</v>
      </c>
      <c r="C46" s="455"/>
      <c r="D46" s="455"/>
      <c r="E46" s="455"/>
      <c r="F46" s="455"/>
      <c r="G46" s="188">
        <f>+INDEX(DataEx!$1:$1048576,MATCH('2014'!$A46,DataEx!$D:$D,0),MATCH('2014'!G$6,DataEx!$7:$7,0))</f>
        <v>1293482.7299999997</v>
      </c>
      <c r="H46" s="188">
        <f>+INDEX(DataEx!$1:$1048576,MATCH('2014'!$A46,DataEx!$D:$D,0),MATCH('2014'!H$6,DataEx!$7:$7,0))</f>
        <v>1086849.98</v>
      </c>
      <c r="I46" s="188">
        <f>+INDEX(DataEx!$1:$1048576,MATCH('2014'!$A46,DataEx!$D:$D,0),MATCH('2014'!I$6,DataEx!$7:$7,0))</f>
        <v>818430.35000000021</v>
      </c>
      <c r="J46" s="188">
        <f>+INDEX(DataEx!$1:$1048576,MATCH('2014'!$A46,DataEx!$D:$D,0),MATCH('2014'!J$6,DataEx!$7:$7,0))</f>
        <v>1570673.3899999997</v>
      </c>
      <c r="K46" s="188">
        <f>+INDEX(DataEx!$1:$1048576,MATCH('2014'!$A46,DataEx!$D:$D,0),MATCH('2014'!K$6,DataEx!$7:$7,0))</f>
        <v>1228987.79</v>
      </c>
      <c r="L46" s="188">
        <f>+INDEX(DataEx!$1:$1048576,MATCH('2014'!$A46,DataEx!$D:$D,0),MATCH('2014'!L$6,DataEx!$7:$7,0))</f>
        <v>1337111.7700000003</v>
      </c>
      <c r="M46" s="188">
        <f>+INDEX(DataEx!$1:$1048576,MATCH('2014'!$A46,DataEx!$D:$D,0),MATCH('2014'!M$6,DataEx!$7:$7,0))</f>
        <v>1115187.44</v>
      </c>
      <c r="N46" s="188">
        <f>+INDEX(DataEx!$1:$1048576,MATCH('2014'!$A46,DataEx!$D:$D,0),MATCH('2014'!N$6,DataEx!$7:$7,0))</f>
        <v>1756755.5599999998</v>
      </c>
      <c r="O46" s="188">
        <f>+INDEX(DataEx!$1:$1048576,MATCH('2014'!$A46,DataEx!$D:$D,0),MATCH('2014'!O$6,DataEx!$7:$7,0))</f>
        <v>609320.99</v>
      </c>
      <c r="P46" s="188">
        <f>+INDEX(DataEx!$1:$1048576,MATCH('2014'!$A46,DataEx!$D:$D,0),MATCH('2014'!P$6,DataEx!$7:$7,0))</f>
        <v>1504324.0299999996</v>
      </c>
      <c r="Q46" s="188">
        <f>+INDEX(DataEx!$1:$1048576,MATCH('2014'!$A46,DataEx!$D:$D,0),MATCH('2014'!Q$6,DataEx!$7:$7,0))</f>
        <v>1467582.65</v>
      </c>
      <c r="R46" s="188">
        <f>+INDEX(DataEx!$1:$1048576,MATCH('2014'!$A46,DataEx!$D:$D,0),MATCH('2014'!R$6,DataEx!$7:$7,0))</f>
        <v>1426429.0600000005</v>
      </c>
      <c r="S46" s="269">
        <f t="shared" si="3"/>
        <v>15215135.74</v>
      </c>
      <c r="T46" s="270">
        <f t="shared" si="4"/>
        <v>4.4001341110738376E-3</v>
      </c>
    </row>
    <row r="47" spans="1:20">
      <c r="A47" s="175">
        <v>425</v>
      </c>
      <c r="B47" s="454" t="str">
        <f>+VLOOKUP($A47,Master!$D$27:$G$225,4,FALSE)</f>
        <v>Other Health Care Insurance</v>
      </c>
      <c r="C47" s="455"/>
      <c r="D47" s="455"/>
      <c r="E47" s="455"/>
      <c r="F47" s="455"/>
      <c r="G47" s="188">
        <f>+INDEX(DataEx!$1:$1048576,MATCH('2014'!$A47,DataEx!$D:$D,0),MATCH('2014'!G$6,DataEx!$7:$7,0))</f>
        <v>503185.41000000003</v>
      </c>
      <c r="H47" s="188">
        <f>+INDEX(DataEx!$1:$1048576,MATCH('2014'!$A47,DataEx!$D:$D,0),MATCH('2014'!H$6,DataEx!$7:$7,0))</f>
        <v>426354.28999999992</v>
      </c>
      <c r="I47" s="188">
        <f>+INDEX(DataEx!$1:$1048576,MATCH('2014'!$A47,DataEx!$D:$D,0),MATCH('2014'!I$6,DataEx!$7:$7,0))</f>
        <v>628953.87</v>
      </c>
      <c r="J47" s="188">
        <f>+INDEX(DataEx!$1:$1048576,MATCH('2014'!$A47,DataEx!$D:$D,0),MATCH('2014'!J$6,DataEx!$7:$7,0))</f>
        <v>620067.23</v>
      </c>
      <c r="K47" s="188">
        <f>+INDEX(DataEx!$1:$1048576,MATCH('2014'!$A47,DataEx!$D:$D,0),MATCH('2014'!K$6,DataEx!$7:$7,0))</f>
        <v>662196.34000000008</v>
      </c>
      <c r="L47" s="188">
        <f>+INDEX(DataEx!$1:$1048576,MATCH('2014'!$A47,DataEx!$D:$D,0),MATCH('2014'!L$6,DataEx!$7:$7,0))</f>
        <v>772197.06999999983</v>
      </c>
      <c r="M47" s="188">
        <f>+INDEX(DataEx!$1:$1048576,MATCH('2014'!$A47,DataEx!$D:$D,0),MATCH('2014'!M$6,DataEx!$7:$7,0))</f>
        <v>705999.46</v>
      </c>
      <c r="N47" s="188">
        <f>+INDEX(DataEx!$1:$1048576,MATCH('2014'!$A47,DataEx!$D:$D,0),MATCH('2014'!N$6,DataEx!$7:$7,0))</f>
        <v>680678.52000000025</v>
      </c>
      <c r="O47" s="188">
        <f>+INDEX(DataEx!$1:$1048576,MATCH('2014'!$A47,DataEx!$D:$D,0),MATCH('2014'!O$6,DataEx!$7:$7,0))</f>
        <v>658703.32999999996</v>
      </c>
      <c r="P47" s="188">
        <f>+INDEX(DataEx!$1:$1048576,MATCH('2014'!$A47,DataEx!$D:$D,0),MATCH('2014'!P$6,DataEx!$7:$7,0))</f>
        <v>796557.62999999977</v>
      </c>
      <c r="Q47" s="188">
        <f>+INDEX(DataEx!$1:$1048576,MATCH('2014'!$A47,DataEx!$D:$D,0),MATCH('2014'!Q$6,DataEx!$7:$7,0))</f>
        <v>890787.12000000023</v>
      </c>
      <c r="R47" s="188">
        <f>+INDEX(DataEx!$1:$1048576,MATCH('2014'!$A47,DataEx!$D:$D,0),MATCH('2014'!R$6,DataEx!$7:$7,0))</f>
        <v>743659.84</v>
      </c>
      <c r="S47" s="269">
        <f t="shared" si="3"/>
        <v>8089340.1100000003</v>
      </c>
      <c r="T47" s="270">
        <f t="shared" si="4"/>
        <v>2.3393929546427291E-3</v>
      </c>
    </row>
    <row r="48" spans="1:20">
      <c r="A48" s="175">
        <v>43</v>
      </c>
      <c r="B48" s="468" t="str">
        <f>+VLOOKUP($A48,Master!$D$27:$G$225,4,FALSE)</f>
        <v xml:space="preserve">Transfers to Institutions, Individuals, NGO and Public Sector </v>
      </c>
      <c r="C48" s="469"/>
      <c r="D48" s="469"/>
      <c r="E48" s="469"/>
      <c r="F48" s="469"/>
      <c r="G48" s="200">
        <v>4729453.0199999968</v>
      </c>
      <c r="H48" s="200">
        <v>3668588.0200000005</v>
      </c>
      <c r="I48" s="200">
        <v>11943087.780000003</v>
      </c>
      <c r="J48" s="200">
        <v>8801515.4700000044</v>
      </c>
      <c r="K48" s="200">
        <v>7959182.730000007</v>
      </c>
      <c r="L48" s="200">
        <v>8709222.3800000045</v>
      </c>
      <c r="M48" s="200">
        <v>7344002.3300000019</v>
      </c>
      <c r="N48" s="200">
        <v>8854476.2599999998</v>
      </c>
      <c r="O48" s="200">
        <v>7105061.4999999991</v>
      </c>
      <c r="P48" s="200">
        <v>13729651.66</v>
      </c>
      <c r="Q48" s="200">
        <v>4705106.5999999996</v>
      </c>
      <c r="R48" s="274">
        <v>11500398.329999996</v>
      </c>
      <c r="S48" s="272">
        <f t="shared" si="3"/>
        <v>99049746.079999998</v>
      </c>
      <c r="T48" s="273">
        <f t="shared" si="4"/>
        <v>2.8644645297118465E-2</v>
      </c>
    </row>
    <row r="49" spans="1:20">
      <c r="A49" s="175">
        <v>44</v>
      </c>
      <c r="B49" s="468" t="str">
        <f>+VLOOKUP($A49,Master!$D$27:$G$225,4,FALSE)</f>
        <v>Capital Expenditure</v>
      </c>
      <c r="C49" s="469"/>
      <c r="D49" s="469"/>
      <c r="E49" s="469"/>
      <c r="F49" s="469"/>
      <c r="G49" s="200">
        <v>1544541.12</v>
      </c>
      <c r="H49" s="200">
        <v>676053.18</v>
      </c>
      <c r="I49" s="200">
        <v>5972267.1200000001</v>
      </c>
      <c r="J49" s="200">
        <v>2875784.75</v>
      </c>
      <c r="K49" s="200">
        <v>5376793.5700000003</v>
      </c>
      <c r="L49" s="200">
        <v>5445736.7800000003</v>
      </c>
      <c r="M49" s="200">
        <v>5000985.0599999996</v>
      </c>
      <c r="N49" s="200">
        <v>6570419.7800000003</v>
      </c>
      <c r="O49" s="200">
        <v>4052787.23</v>
      </c>
      <c r="P49" s="200">
        <v>7777137.9400000004</v>
      </c>
      <c r="Q49" s="200">
        <v>5658951.3700000001</v>
      </c>
      <c r="R49" s="200">
        <v>16774379.119999999</v>
      </c>
      <c r="S49" s="272">
        <f t="shared" si="3"/>
        <v>67725837.019999996</v>
      </c>
      <c r="T49" s="273">
        <f t="shared" si="4"/>
        <v>1.9585941970224528E-2</v>
      </c>
    </row>
    <row r="50" spans="1:20">
      <c r="A50" s="175">
        <v>451</v>
      </c>
      <c r="B50" s="472" t="str">
        <f>+VLOOKUP($A50,Master!$D$27:$G$225,4,FALSE)</f>
        <v>Credits and Borrowings</v>
      </c>
      <c r="C50" s="473"/>
      <c r="D50" s="473"/>
      <c r="E50" s="473"/>
      <c r="F50" s="473"/>
      <c r="G50" s="188">
        <v>46726.67</v>
      </c>
      <c r="H50" s="188">
        <v>493119.12</v>
      </c>
      <c r="I50" s="188">
        <v>286420</v>
      </c>
      <c r="J50" s="188">
        <v>0</v>
      </c>
      <c r="K50" s="188">
        <v>142547</v>
      </c>
      <c r="L50" s="188">
        <v>269213.67</v>
      </c>
      <c r="M50" s="188">
        <v>16000</v>
      </c>
      <c r="N50" s="188">
        <v>15000</v>
      </c>
      <c r="O50" s="188">
        <v>505984</v>
      </c>
      <c r="P50" s="188">
        <v>5000</v>
      </c>
      <c r="Q50" s="188">
        <v>105666.66</v>
      </c>
      <c r="R50" s="188">
        <v>599222.64999999991</v>
      </c>
      <c r="S50" s="269">
        <f t="shared" si="3"/>
        <v>2484899.7699999996</v>
      </c>
      <c r="T50" s="270">
        <f t="shared" si="4"/>
        <v>7.1861943445116643E-4</v>
      </c>
    </row>
    <row r="51" spans="1:20">
      <c r="A51" s="175">
        <v>47</v>
      </c>
      <c r="B51" s="472" t="str">
        <f>+VLOOKUP($A51,Master!$D$27:$G$225,4,FALSE)</f>
        <v>Reserves</v>
      </c>
      <c r="C51" s="473"/>
      <c r="D51" s="473"/>
      <c r="E51" s="473"/>
      <c r="F51" s="473"/>
      <c r="G51" s="188">
        <v>987800</v>
      </c>
      <c r="H51" s="188">
        <v>1479416.02</v>
      </c>
      <c r="I51" s="188">
        <v>1804250.6199999999</v>
      </c>
      <c r="J51" s="188">
        <v>0</v>
      </c>
      <c r="K51" s="188">
        <v>227494.67</v>
      </c>
      <c r="L51" s="188">
        <v>653597.98</v>
      </c>
      <c r="M51" s="188">
        <v>858028.14000000013</v>
      </c>
      <c r="N51" s="188">
        <v>1253986.73</v>
      </c>
      <c r="O51" s="188">
        <v>1638486.63</v>
      </c>
      <c r="P51" s="188">
        <v>1434433.1700000002</v>
      </c>
      <c r="Q51" s="188">
        <v>608624.21</v>
      </c>
      <c r="R51" s="188">
        <v>2586424.5499999998</v>
      </c>
      <c r="S51" s="269">
        <f t="shared" si="3"/>
        <v>13532542.719999999</v>
      </c>
      <c r="T51" s="270">
        <f t="shared" si="4"/>
        <v>3.9135374044212056E-3</v>
      </c>
    </row>
    <row r="52" spans="1:20" ht="13.5" thickBot="1">
      <c r="A52" s="175">
        <v>462</v>
      </c>
      <c r="B52" s="474" t="str">
        <f>+VLOOKUP($A52,Master!$D$27:$G$225,4,FALSE)</f>
        <v>Repayment of Guarantees</v>
      </c>
      <c r="C52" s="475"/>
      <c r="D52" s="475"/>
      <c r="E52" s="475"/>
      <c r="F52" s="475"/>
      <c r="G52" s="224">
        <v>5125021.1000000006</v>
      </c>
      <c r="H52" s="224">
        <v>28180.16</v>
      </c>
      <c r="I52" s="224">
        <v>4529565.8099999996</v>
      </c>
      <c r="J52" s="224">
        <v>0</v>
      </c>
      <c r="K52" s="224">
        <v>0</v>
      </c>
      <c r="L52" s="224">
        <v>0</v>
      </c>
      <c r="M52" s="224">
        <v>0</v>
      </c>
      <c r="N52" s="224">
        <v>0</v>
      </c>
      <c r="O52" s="224">
        <v>5576163.8799999999</v>
      </c>
      <c r="P52" s="224">
        <v>0</v>
      </c>
      <c r="Q52" s="224">
        <v>0</v>
      </c>
      <c r="R52" s="224">
        <v>0</v>
      </c>
      <c r="S52" s="283">
        <f t="shared" si="3"/>
        <v>15258930.949999999</v>
      </c>
      <c r="T52" s="284">
        <f t="shared" si="4"/>
        <v>4.4127994464816592E-3</v>
      </c>
    </row>
    <row r="53" spans="1:20" ht="13.5" thickBot="1">
      <c r="A53" s="169">
        <v>4630</v>
      </c>
      <c r="B53" s="474" t="str">
        <f>+VLOOKUP($A53,Master!$D$27:$G$225,4,TRUE)</f>
        <v>Repayments of Arrears</v>
      </c>
      <c r="C53" s="475"/>
      <c r="D53" s="475"/>
      <c r="E53" s="475"/>
      <c r="F53" s="475"/>
      <c r="G53" s="224">
        <v>3537398.1599999983</v>
      </c>
      <c r="H53" s="224">
        <v>1619286.4000000001</v>
      </c>
      <c r="I53" s="224">
        <v>1848944.2799999998</v>
      </c>
      <c r="J53" s="224">
        <v>1378572.94</v>
      </c>
      <c r="K53" s="224">
        <v>1300692.7200000014</v>
      </c>
      <c r="L53" s="224">
        <v>9428423.1400000006</v>
      </c>
      <c r="M53" s="224">
        <v>10716449.040000012</v>
      </c>
      <c r="N53" s="224">
        <v>7406618.4700000016</v>
      </c>
      <c r="O53" s="224">
        <v>1622410.3800000001</v>
      </c>
      <c r="P53" s="224">
        <v>1457465.0300000005</v>
      </c>
      <c r="Q53" s="224">
        <v>5940231.870000001</v>
      </c>
      <c r="R53" s="224">
        <v>18916387.729999989</v>
      </c>
      <c r="S53" s="283">
        <f>+SUM(G53:R53)</f>
        <v>65172880.160000011</v>
      </c>
      <c r="T53" s="284">
        <f>+S53/$T$7</f>
        <v>1.88476407972515E-2</v>
      </c>
    </row>
    <row r="54" spans="1:20" ht="13.5" thickBot="1">
      <c r="A54" s="71">
        <v>1005</v>
      </c>
      <c r="B54" s="556" t="str">
        <f>+VLOOKUP($A54,Master!$D$27:$G$227,4,FALSE)</f>
        <v>Net increase of liabilities</v>
      </c>
      <c r="C54" s="557"/>
      <c r="D54" s="557"/>
      <c r="E54" s="557"/>
      <c r="F54" s="557"/>
      <c r="G54" s="99">
        <v>0</v>
      </c>
      <c r="H54" s="99">
        <v>0</v>
      </c>
      <c r="I54" s="99">
        <v>0</v>
      </c>
      <c r="J54" s="99">
        <v>0</v>
      </c>
      <c r="K54" s="99">
        <v>0</v>
      </c>
      <c r="L54" s="99">
        <v>0</v>
      </c>
      <c r="M54" s="99">
        <v>0</v>
      </c>
      <c r="N54" s="99">
        <v>0</v>
      </c>
      <c r="O54" s="99">
        <v>0</v>
      </c>
      <c r="P54" s="99">
        <v>0</v>
      </c>
      <c r="Q54" s="99">
        <v>0</v>
      </c>
      <c r="R54" s="99">
        <v>4091319.16</v>
      </c>
      <c r="S54" s="135">
        <f>+SUM(G54:R54)</f>
        <v>4091319.16</v>
      </c>
      <c r="T54" s="136">
        <f>+S54/$T$7</f>
        <v>1.1831871435677352E-3</v>
      </c>
    </row>
    <row r="55" spans="1:20" ht="13.5" thickBot="1">
      <c r="A55" s="169">
        <v>1000</v>
      </c>
      <c r="B55" s="558" t="str">
        <f>+VLOOKUP($A55,Master!$D$27:$G$225,4,FALSE)</f>
        <v>Surplus / deficit</v>
      </c>
      <c r="C55" s="559"/>
      <c r="D55" s="559"/>
      <c r="E55" s="559"/>
      <c r="F55" s="559"/>
      <c r="G55" s="326">
        <f t="shared" ref="G55:R55" si="9">+G10-G29</f>
        <v>-20051729.469999999</v>
      </c>
      <c r="H55" s="326">
        <f t="shared" si="9"/>
        <v>-470802.68999998271</v>
      </c>
      <c r="I55" s="326">
        <f t="shared" si="9"/>
        <v>-15568427.009999961</v>
      </c>
      <c r="J55" s="326">
        <f t="shared" si="9"/>
        <v>-23392127.289999992</v>
      </c>
      <c r="K55" s="326">
        <f t="shared" si="9"/>
        <v>-4996891.8800000399</v>
      </c>
      <c r="L55" s="326">
        <f t="shared" si="9"/>
        <v>-2156149.030000031</v>
      </c>
      <c r="M55" s="326">
        <f t="shared" si="9"/>
        <v>-2510306.6599999964</v>
      </c>
      <c r="N55" s="326">
        <f t="shared" si="9"/>
        <v>14554408.059999943</v>
      </c>
      <c r="O55" s="326">
        <f t="shared" si="9"/>
        <v>-3517931.9600000232</v>
      </c>
      <c r="P55" s="326">
        <f t="shared" si="9"/>
        <v>-288475.94000002742</v>
      </c>
      <c r="Q55" s="326">
        <f t="shared" si="9"/>
        <v>-10518536.12000002</v>
      </c>
      <c r="R55" s="326">
        <f t="shared" si="9"/>
        <v>-38193177.429999977</v>
      </c>
      <c r="S55" s="327">
        <f t="shared" si="3"/>
        <v>-107110147.42000011</v>
      </c>
      <c r="T55" s="328">
        <f t="shared" si="4"/>
        <v>-3.0975669317616604E-2</v>
      </c>
    </row>
    <row r="56" spans="1:20" ht="13.5" thickBot="1">
      <c r="A56" s="169">
        <v>1001</v>
      </c>
      <c r="B56" s="478" t="str">
        <f>+VLOOKUP($A56,Master!$D$27:$G$225,4,FALSE)</f>
        <v>Primary balance</v>
      </c>
      <c r="C56" s="479"/>
      <c r="D56" s="479"/>
      <c r="E56" s="479"/>
      <c r="F56" s="479"/>
      <c r="G56" s="230">
        <f>+G55+G37</f>
        <v>-17550911.239999998</v>
      </c>
      <c r="H56" s="230">
        <f t="shared" ref="H56:R56" si="10">+H55+H37</f>
        <v>639172.69000001717</v>
      </c>
      <c r="I56" s="230">
        <f t="shared" si="10"/>
        <v>-10964306.909999961</v>
      </c>
      <c r="J56" s="230">
        <f t="shared" si="10"/>
        <v>1289285.8300000094</v>
      </c>
      <c r="K56" s="230">
        <f t="shared" si="10"/>
        <v>-273663.44000003953</v>
      </c>
      <c r="L56" s="230">
        <f t="shared" si="10"/>
        <v>3456375.3799999692</v>
      </c>
      <c r="M56" s="230">
        <f t="shared" si="10"/>
        <v>4300710.7400000039</v>
      </c>
      <c r="N56" s="230">
        <f t="shared" si="10"/>
        <v>15748982.209999943</v>
      </c>
      <c r="O56" s="230">
        <f t="shared" si="10"/>
        <v>14013742.259999976</v>
      </c>
      <c r="P56" s="230">
        <f t="shared" si="10"/>
        <v>228080.40999997256</v>
      </c>
      <c r="Q56" s="230">
        <f t="shared" si="10"/>
        <v>-9949257.4100000188</v>
      </c>
      <c r="R56" s="230">
        <f t="shared" si="10"/>
        <v>-32531962.529999979</v>
      </c>
      <c r="S56" s="285">
        <f t="shared" si="3"/>
        <v>-31593752.010000102</v>
      </c>
      <c r="T56" s="286">
        <f t="shared" si="4"/>
        <v>-9.1367404334448E-3</v>
      </c>
    </row>
    <row r="57" spans="1:20">
      <c r="A57" s="169">
        <v>46</v>
      </c>
      <c r="B57" s="470" t="str">
        <f>+VLOOKUP($A57,Master!$D$27:$G$225,4,FALSE)</f>
        <v>Repayment of Debt</v>
      </c>
      <c r="C57" s="471"/>
      <c r="D57" s="471"/>
      <c r="E57" s="471"/>
      <c r="F57" s="471"/>
      <c r="G57" s="329">
        <f t="shared" ref="G57:R57" si="11">+SUM(G58:G59)</f>
        <v>3364477.11</v>
      </c>
      <c r="H57" s="329">
        <f t="shared" si="11"/>
        <v>45654816.32</v>
      </c>
      <c r="I57" s="329">
        <f t="shared" si="11"/>
        <v>22205420.340000004</v>
      </c>
      <c r="J57" s="329">
        <f t="shared" si="11"/>
        <v>49058983</v>
      </c>
      <c r="K57" s="329">
        <f t="shared" si="11"/>
        <v>94399075.870000005</v>
      </c>
      <c r="L57" s="329">
        <f t="shared" si="11"/>
        <v>50981075.510000005</v>
      </c>
      <c r="M57" s="329">
        <f t="shared" si="11"/>
        <v>44874508.480000004</v>
      </c>
      <c r="N57" s="329">
        <f t="shared" si="11"/>
        <v>44341927.230000004</v>
      </c>
      <c r="O57" s="329">
        <f t="shared" si="11"/>
        <v>30493617.169999998</v>
      </c>
      <c r="P57" s="329">
        <f t="shared" si="11"/>
        <v>12143195.890000001</v>
      </c>
      <c r="Q57" s="329">
        <f t="shared" si="11"/>
        <v>5841018.7400000002</v>
      </c>
      <c r="R57" s="329">
        <f t="shared" si="11"/>
        <v>30743752.479999997</v>
      </c>
      <c r="S57" s="330">
        <f t="shared" si="3"/>
        <v>434101868.1400001</v>
      </c>
      <c r="T57" s="331">
        <f t="shared" si="4"/>
        <v>0.12553988806436317</v>
      </c>
    </row>
    <row r="58" spans="1:20">
      <c r="A58" s="169">
        <v>4611</v>
      </c>
      <c r="B58" s="496" t="str">
        <f>+VLOOKUP($A58,Master!$D$27:$G$225,4,FALSE)</f>
        <v>Repayment of Domestic Debt</v>
      </c>
      <c r="C58" s="497"/>
      <c r="D58" s="497"/>
      <c r="E58" s="497"/>
      <c r="F58" s="497"/>
      <c r="G58" s="236">
        <v>572002.06000000006</v>
      </c>
      <c r="H58" s="236">
        <v>44794132.240000002</v>
      </c>
      <c r="I58" s="236">
        <v>18738041.850000001</v>
      </c>
      <c r="J58" s="236">
        <v>15513177.07</v>
      </c>
      <c r="K58" s="236">
        <v>4831056.79</v>
      </c>
      <c r="L58" s="236">
        <v>35593419.079999998</v>
      </c>
      <c r="M58" s="236">
        <v>30604399.73</v>
      </c>
      <c r="N58" s="236">
        <v>43355572.060000002</v>
      </c>
      <c r="O58" s="236">
        <v>26101000.149999999</v>
      </c>
      <c r="P58" s="236">
        <v>8338399.5899999999</v>
      </c>
      <c r="Q58" s="236">
        <v>1025122.19</v>
      </c>
      <c r="R58" s="236">
        <v>9580429.8499999996</v>
      </c>
      <c r="S58" s="289">
        <f t="shared" si="3"/>
        <v>239046752.66</v>
      </c>
      <c r="T58" s="290">
        <f t="shared" si="4"/>
        <v>6.9131014569620688E-2</v>
      </c>
    </row>
    <row r="59" spans="1:20" ht="13.5" thickBot="1">
      <c r="A59" s="169">
        <v>4612</v>
      </c>
      <c r="B59" s="472" t="str">
        <f>+VLOOKUP($A59,Master!$D$27:$G$225,4,FALSE)</f>
        <v>Repayment of Foreign Debt</v>
      </c>
      <c r="C59" s="473"/>
      <c r="D59" s="473"/>
      <c r="E59" s="473"/>
      <c r="F59" s="473"/>
      <c r="G59" s="236">
        <v>2792475.05</v>
      </c>
      <c r="H59" s="236">
        <v>860684.08</v>
      </c>
      <c r="I59" s="236">
        <v>3467378.49</v>
      </c>
      <c r="J59" s="236">
        <v>33545805.93</v>
      </c>
      <c r="K59" s="236">
        <v>89568019.079999998</v>
      </c>
      <c r="L59" s="236">
        <v>15387656.430000003</v>
      </c>
      <c r="M59" s="236">
        <v>14270108.75</v>
      </c>
      <c r="N59" s="236">
        <v>986355.17</v>
      </c>
      <c r="O59" s="236">
        <v>4392617.0199999996</v>
      </c>
      <c r="P59" s="236">
        <v>3804796.3</v>
      </c>
      <c r="Q59" s="236">
        <v>4815896.55</v>
      </c>
      <c r="R59" s="236">
        <v>21163322.629999999</v>
      </c>
      <c r="S59" s="289">
        <f t="shared" si="3"/>
        <v>195055115.48000002</v>
      </c>
      <c r="T59" s="290">
        <f t="shared" si="4"/>
        <v>5.6408873494742447E-2</v>
      </c>
    </row>
    <row r="60" spans="1:20" ht="13.5" thickBot="1">
      <c r="A60" s="169">
        <v>1002</v>
      </c>
      <c r="B60" s="498" t="str">
        <f>+VLOOKUP($A60,Master!$D$27:$G$225,4,FALSE)</f>
        <v>Financing needs</v>
      </c>
      <c r="C60" s="499"/>
      <c r="D60" s="499"/>
      <c r="E60" s="499"/>
      <c r="F60" s="499"/>
      <c r="G60" s="242">
        <f t="shared" ref="G60:R60" si="12">+G55-G57+G65</f>
        <v>-8872089.5100000016</v>
      </c>
      <c r="H60" s="242">
        <f t="shared" si="12"/>
        <v>-43880815.810000002</v>
      </c>
      <c r="I60" s="242">
        <f>+I55-I57+I65</f>
        <v>-83646091.129999995</v>
      </c>
      <c r="J60" s="242">
        <f t="shared" si="12"/>
        <v>-33046333.879999995</v>
      </c>
      <c r="K60" s="242">
        <f t="shared" si="12"/>
        <v>-280322835.86000001</v>
      </c>
      <c r="L60" s="242">
        <f t="shared" si="12"/>
        <v>-791747.78999999911</v>
      </c>
      <c r="M60" s="242">
        <f t="shared" si="12"/>
        <v>-16435763.579999998</v>
      </c>
      <c r="N60" s="242">
        <f t="shared" si="12"/>
        <v>-41507821.039999999</v>
      </c>
      <c r="O60" s="242">
        <f t="shared" si="12"/>
        <v>-17156422.149999999</v>
      </c>
      <c r="P60" s="242">
        <f t="shared" si="12"/>
        <v>-5063719.43</v>
      </c>
      <c r="Q60" s="242">
        <f t="shared" si="12"/>
        <v>-3422829.1500000004</v>
      </c>
      <c r="R60" s="242">
        <f t="shared" si="12"/>
        <v>-12385805.029999994</v>
      </c>
      <c r="S60" s="293">
        <f t="shared" si="3"/>
        <v>-546532274.36000001</v>
      </c>
      <c r="T60" s="292">
        <f t="shared" si="4"/>
        <v>-0.15805414715374738</v>
      </c>
    </row>
    <row r="61" spans="1:20" ht="13.5" thickBot="1">
      <c r="A61" s="169">
        <v>1003</v>
      </c>
      <c r="B61" s="462" t="str">
        <f>+VLOOKUP($A61,Master!$D$27:$G$225,4,FALSE)</f>
        <v>Financing</v>
      </c>
      <c r="C61" s="463"/>
      <c r="D61" s="463"/>
      <c r="E61" s="463"/>
      <c r="F61" s="463"/>
      <c r="G61" s="176">
        <f>SUM(G62:G64)+G54</f>
        <v>8872089.5100000016</v>
      </c>
      <c r="H61" s="176">
        <f t="shared" ref="H61:R61" si="13">SUM(H62:H64)+H54</f>
        <v>43880815.810000002</v>
      </c>
      <c r="I61" s="176">
        <f t="shared" si="13"/>
        <v>83646091.129999995</v>
      </c>
      <c r="J61" s="176">
        <f t="shared" si="13"/>
        <v>33046333.879999999</v>
      </c>
      <c r="K61" s="176">
        <f t="shared" si="13"/>
        <v>280322835.86000001</v>
      </c>
      <c r="L61" s="176">
        <f t="shared" si="13"/>
        <v>791747.79</v>
      </c>
      <c r="M61" s="176">
        <f t="shared" si="13"/>
        <v>16435763.58</v>
      </c>
      <c r="N61" s="176">
        <f t="shared" si="13"/>
        <v>41507821.039999999</v>
      </c>
      <c r="O61" s="176">
        <f t="shared" si="13"/>
        <v>17156422.149999999</v>
      </c>
      <c r="P61" s="176">
        <f t="shared" si="13"/>
        <v>5063719.43</v>
      </c>
      <c r="Q61" s="176">
        <f t="shared" si="13"/>
        <v>3422829.15</v>
      </c>
      <c r="R61" s="176">
        <f t="shared" si="13"/>
        <v>12385805.030000001</v>
      </c>
      <c r="S61" s="293">
        <f t="shared" si="3"/>
        <v>546532274.36000001</v>
      </c>
      <c r="T61" s="294">
        <f t="shared" si="4"/>
        <v>0.15805414715374738</v>
      </c>
    </row>
    <row r="62" spans="1:20">
      <c r="A62" s="169">
        <v>7511</v>
      </c>
      <c r="B62" s="496" t="str">
        <f>+VLOOKUP($A62,Master!$D$27:$G$225,4,FALSE)</f>
        <v>Domestic Loans and Borrowings</v>
      </c>
      <c r="C62" s="497"/>
      <c r="D62" s="497"/>
      <c r="E62" s="497"/>
      <c r="F62" s="497"/>
      <c r="G62" s="236">
        <v>8520000</v>
      </c>
      <c r="H62" s="236">
        <v>43408500</v>
      </c>
      <c r="I62" s="236">
        <v>83100000</v>
      </c>
      <c r="J62" s="236">
        <v>32192300</v>
      </c>
      <c r="K62" s="236">
        <v>0</v>
      </c>
      <c r="L62" s="236">
        <v>0</v>
      </c>
      <c r="M62" s="236">
        <v>13700000</v>
      </c>
      <c r="N62" s="236">
        <v>40000000</v>
      </c>
      <c r="O62" s="236">
        <v>14500000</v>
      </c>
      <c r="P62" s="236">
        <v>3514300</v>
      </c>
      <c r="Q62" s="236">
        <v>0</v>
      </c>
      <c r="R62" s="236">
        <v>6000000</v>
      </c>
      <c r="S62" s="289">
        <f t="shared" si="3"/>
        <v>244935100</v>
      </c>
      <c r="T62" s="290">
        <f t="shared" si="4"/>
        <v>7.0833892442768401E-2</v>
      </c>
    </row>
    <row r="63" spans="1:20">
      <c r="A63" s="169">
        <v>7512</v>
      </c>
      <c r="B63" s="472" t="str">
        <f>+VLOOKUP($A63,Master!$D$27:$G$225,4,FALSE)</f>
        <v>Foreign Loans and Borrowings</v>
      </c>
      <c r="C63" s="473"/>
      <c r="D63" s="473"/>
      <c r="E63" s="473"/>
      <c r="F63" s="473"/>
      <c r="G63" s="236">
        <v>113399.21</v>
      </c>
      <c r="H63" s="236">
        <v>291764.21999999997</v>
      </c>
      <c r="I63" s="236">
        <v>307940.25</v>
      </c>
      <c r="J63" s="236">
        <v>796763.89</v>
      </c>
      <c r="K63" s="236">
        <v>280177927.55000001</v>
      </c>
      <c r="L63" s="236">
        <v>524720.3600000001</v>
      </c>
      <c r="M63" s="236">
        <v>2030778.19</v>
      </c>
      <c r="N63" s="236">
        <v>1036448.0800000001</v>
      </c>
      <c r="O63" s="236">
        <v>686675.49999999988</v>
      </c>
      <c r="P63" s="236">
        <v>667139.21999999974</v>
      </c>
      <c r="Q63" s="236">
        <v>3184747.73</v>
      </c>
      <c r="R63" s="236">
        <v>995721.3</v>
      </c>
      <c r="S63" s="289">
        <f t="shared" si="3"/>
        <v>290814025.50000006</v>
      </c>
      <c r="T63" s="290">
        <f t="shared" si="4"/>
        <v>8.4101826986477279E-2</v>
      </c>
    </row>
    <row r="64" spans="1:20">
      <c r="A64" s="169">
        <v>72</v>
      </c>
      <c r="B64" s="472" t="str">
        <f>+VLOOKUP($A64,Master!$D$27:$G$225,4,FALSE)</f>
        <v>Revenues from Selling Assets</v>
      </c>
      <c r="C64" s="473"/>
      <c r="D64" s="473"/>
      <c r="E64" s="473"/>
      <c r="F64" s="473"/>
      <c r="G64" s="236">
        <v>238690.3</v>
      </c>
      <c r="H64" s="236">
        <v>180551.59</v>
      </c>
      <c r="I64" s="236">
        <v>238150.88</v>
      </c>
      <c r="J64" s="236">
        <v>57269.99</v>
      </c>
      <c r="K64" s="236">
        <v>144908.31</v>
      </c>
      <c r="L64" s="236">
        <v>267027.43</v>
      </c>
      <c r="M64" s="236">
        <v>704985.3899999999</v>
      </c>
      <c r="N64" s="236">
        <v>471372.96</v>
      </c>
      <c r="O64" s="236">
        <v>1969746.6500000001</v>
      </c>
      <c r="P64" s="236">
        <v>882280.21</v>
      </c>
      <c r="Q64" s="236">
        <v>238081.41999999998</v>
      </c>
      <c r="R64" s="236">
        <v>1298764.57</v>
      </c>
      <c r="S64" s="289">
        <f t="shared" si="3"/>
        <v>6691829.7000000002</v>
      </c>
      <c r="T64" s="290">
        <f t="shared" si="4"/>
        <v>1.9352405809339827E-3</v>
      </c>
    </row>
    <row r="65" spans="1:20" ht="13.5" thickBot="1">
      <c r="A65" s="169">
        <v>1004</v>
      </c>
      <c r="B65" s="248" t="str">
        <f>+VLOOKUP($A65,Master!$D$27:$G$225,4,FALSE)</f>
        <v>Increase / decrease of deposits</v>
      </c>
      <c r="C65" s="249"/>
      <c r="D65" s="249"/>
      <c r="E65" s="249"/>
      <c r="F65" s="249"/>
      <c r="G65" s="250">
        <v>14544117.069999997</v>
      </c>
      <c r="H65" s="250">
        <v>2244803.1999999806</v>
      </c>
      <c r="I65" s="332">
        <v>-45872243.780000031</v>
      </c>
      <c r="J65" s="250">
        <v>39404776.409999996</v>
      </c>
      <c r="K65" s="332">
        <v>-180926868.10999995</v>
      </c>
      <c r="L65" s="250">
        <v>52345476.750000037</v>
      </c>
      <c r="M65" s="250">
        <v>30949051.560000002</v>
      </c>
      <c r="N65" s="332">
        <v>-11720301.869999938</v>
      </c>
      <c r="O65" s="250">
        <v>16855126.980000027</v>
      </c>
      <c r="P65" s="250">
        <v>7367952.4000000283</v>
      </c>
      <c r="Q65" s="250">
        <v>12936725.71000002</v>
      </c>
      <c r="R65" s="250">
        <v>56551124.879999973</v>
      </c>
      <c r="S65" s="295">
        <f t="shared" si="3"/>
        <v>-5320258.7999998704</v>
      </c>
      <c r="T65" s="296">
        <f t="shared" si="4"/>
        <v>-1.5385897717676352E-3</v>
      </c>
    </row>
    <row r="67" spans="1:20">
      <c r="G67" s="303"/>
      <c r="H67" s="303"/>
      <c r="I67" s="303"/>
      <c r="J67" s="303"/>
      <c r="K67" s="303"/>
      <c r="L67" s="303"/>
      <c r="M67" s="303"/>
      <c r="N67" s="303"/>
      <c r="O67" s="303"/>
      <c r="P67" s="303"/>
      <c r="Q67" s="303"/>
      <c r="R67" s="303"/>
      <c r="S67" s="303"/>
    </row>
    <row r="68" spans="1:20">
      <c r="G68" s="303"/>
      <c r="H68" s="303"/>
      <c r="I68" s="303"/>
      <c r="J68" s="303"/>
      <c r="K68" s="303"/>
      <c r="L68" s="303"/>
      <c r="M68" s="303"/>
      <c r="N68" s="303"/>
      <c r="O68" s="303"/>
      <c r="P68" s="303"/>
      <c r="Q68" s="303"/>
      <c r="R68" s="302"/>
      <c r="S68" s="303"/>
    </row>
    <row r="69" spans="1:20">
      <c r="F69" s="303"/>
      <c r="G69" s="303"/>
      <c r="H69" s="333"/>
      <c r="I69" s="303"/>
      <c r="J69" s="303"/>
      <c r="K69" s="303"/>
      <c r="L69" s="303"/>
      <c r="M69" s="303"/>
      <c r="N69" s="303"/>
      <c r="O69" s="303"/>
      <c r="P69" s="303"/>
      <c r="Q69" s="303"/>
      <c r="R69" s="303"/>
      <c r="S69" s="303"/>
    </row>
    <row r="70" spans="1:20">
      <c r="G70" s="303"/>
      <c r="H70" s="303"/>
      <c r="I70" s="303"/>
      <c r="J70" s="303"/>
      <c r="K70" s="303"/>
      <c r="L70" s="303"/>
      <c r="M70" s="303"/>
      <c r="N70" s="303"/>
      <c r="O70" s="303"/>
      <c r="P70" s="303"/>
      <c r="Q70" s="303"/>
      <c r="R70" s="303"/>
      <c r="S70" s="303"/>
    </row>
    <row r="71" spans="1:20">
      <c r="G71" s="303"/>
      <c r="H71" s="303"/>
      <c r="I71" s="303"/>
      <c r="J71" s="303"/>
      <c r="K71" s="303"/>
      <c r="L71" s="303"/>
      <c r="M71" s="303"/>
      <c r="N71" s="303"/>
      <c r="O71" s="303"/>
      <c r="P71" s="303"/>
      <c r="Q71" s="303"/>
      <c r="R71" s="303"/>
      <c r="S71" s="303"/>
    </row>
    <row r="72" spans="1:20">
      <c r="G72" s="303"/>
      <c r="H72" s="303"/>
      <c r="I72" s="303"/>
      <c r="J72" s="303"/>
      <c r="K72" s="303"/>
      <c r="L72" s="303"/>
      <c r="M72" s="303"/>
      <c r="N72" s="303"/>
      <c r="O72" s="303"/>
      <c r="P72" s="303"/>
      <c r="Q72" s="303"/>
      <c r="R72" s="303"/>
      <c r="S72" s="303"/>
    </row>
    <row r="73" spans="1:20">
      <c r="G73" s="303"/>
      <c r="H73" s="303"/>
      <c r="I73" s="303"/>
      <c r="J73" s="303"/>
      <c r="K73" s="303"/>
      <c r="L73" s="303"/>
      <c r="M73" s="303"/>
      <c r="N73" s="303"/>
      <c r="O73" s="303"/>
      <c r="P73" s="303"/>
      <c r="Q73" s="303"/>
      <c r="R73" s="303"/>
      <c r="S73" s="303"/>
    </row>
    <row r="74" spans="1:20">
      <c r="G74" s="303"/>
      <c r="H74" s="303"/>
      <c r="I74" s="303"/>
      <c r="J74" s="303"/>
      <c r="K74" s="303"/>
      <c r="L74" s="303"/>
      <c r="M74" s="303"/>
      <c r="N74" s="303"/>
      <c r="O74" s="303"/>
      <c r="P74" s="303"/>
      <c r="Q74" s="303"/>
      <c r="R74" s="303"/>
      <c r="S74" s="303"/>
    </row>
    <row r="75" spans="1:20">
      <c r="G75" s="303"/>
      <c r="H75" s="303"/>
      <c r="I75" s="303"/>
      <c r="J75" s="303"/>
      <c r="K75" s="303"/>
      <c r="L75" s="303"/>
      <c r="M75" s="303"/>
      <c r="N75" s="303"/>
      <c r="O75" s="303"/>
      <c r="P75" s="303"/>
      <c r="Q75" s="303"/>
      <c r="R75" s="303"/>
      <c r="S75" s="303"/>
    </row>
    <row r="76" spans="1:20">
      <c r="G76" s="303"/>
      <c r="H76" s="303"/>
      <c r="I76" s="303"/>
      <c r="J76" s="303"/>
      <c r="K76" s="303"/>
      <c r="L76" s="303"/>
      <c r="M76" s="303"/>
      <c r="N76" s="303"/>
      <c r="O76" s="303"/>
      <c r="P76" s="303"/>
      <c r="Q76" s="303"/>
      <c r="R76" s="303"/>
      <c r="S76" s="303"/>
    </row>
    <row r="77" spans="1:20">
      <c r="G77" s="303"/>
      <c r="H77" s="303"/>
      <c r="I77" s="303"/>
      <c r="J77" s="303"/>
      <c r="K77" s="303"/>
      <c r="L77" s="303"/>
      <c r="M77" s="303"/>
      <c r="N77" s="303"/>
      <c r="O77" s="303"/>
      <c r="P77" s="303"/>
      <c r="Q77" s="303"/>
      <c r="R77" s="303"/>
      <c r="S77" s="303"/>
    </row>
    <row r="99" spans="1:21">
      <c r="G99" s="147"/>
      <c r="H99" s="147"/>
      <c r="I99" s="147"/>
      <c r="J99" s="147"/>
      <c r="K99" s="147"/>
      <c r="L99" s="147"/>
      <c r="M99" s="147"/>
      <c r="N99" s="147"/>
      <c r="O99" s="147"/>
      <c r="P99" s="147"/>
      <c r="Q99" s="147"/>
      <c r="R99" s="147"/>
    </row>
    <row r="100" spans="1:21" ht="13.5" thickBot="1">
      <c r="G100" s="69" t="str">
        <f t="shared" ref="G100:R100" si="14">+CONCATENATE(G6,"p")</f>
        <v>2014-01p</v>
      </c>
      <c r="H100" s="69" t="str">
        <f t="shared" si="14"/>
        <v>2014-02p</v>
      </c>
      <c r="I100" s="69" t="str">
        <f t="shared" si="14"/>
        <v>2014-03p</v>
      </c>
      <c r="J100" s="69" t="str">
        <f t="shared" si="14"/>
        <v>2014-04p</v>
      </c>
      <c r="K100" s="69" t="str">
        <f t="shared" si="14"/>
        <v>2014-05p</v>
      </c>
      <c r="L100" s="69" t="str">
        <f t="shared" si="14"/>
        <v>2014-06p</v>
      </c>
      <c r="M100" s="69" t="str">
        <f t="shared" si="14"/>
        <v>2014-07p</v>
      </c>
      <c r="N100" s="69" t="str">
        <f t="shared" si="14"/>
        <v>2014-08p</v>
      </c>
      <c r="O100" s="69" t="str">
        <f t="shared" si="14"/>
        <v>2014-09p</v>
      </c>
      <c r="P100" s="69" t="str">
        <f t="shared" si="14"/>
        <v>2014-10p</v>
      </c>
      <c r="Q100" s="69" t="str">
        <f t="shared" si="14"/>
        <v>2014-11p</v>
      </c>
      <c r="R100" s="69" t="str">
        <f t="shared" si="14"/>
        <v>2014-12p</v>
      </c>
    </row>
    <row r="101" spans="1:21" ht="15.75" customHeight="1" thickBot="1">
      <c r="B101" s="522" t="str">
        <f>+Master!G252</f>
        <v>Planned Budget Execution</v>
      </c>
      <c r="C101" s="523"/>
      <c r="D101" s="523"/>
      <c r="E101" s="523"/>
      <c r="F101" s="523"/>
      <c r="G101" s="513">
        <v>2014</v>
      </c>
      <c r="H101" s="514"/>
      <c r="I101" s="514"/>
      <c r="J101" s="514"/>
      <c r="K101" s="514"/>
      <c r="L101" s="514"/>
      <c r="M101" s="514"/>
      <c r="N101" s="514"/>
      <c r="O101" s="514"/>
      <c r="P101" s="514"/>
      <c r="Q101" s="514"/>
      <c r="R101" s="515"/>
      <c r="S101" s="115" t="str">
        <f>+S7</f>
        <v>GDP</v>
      </c>
      <c r="T101" s="116">
        <v>3393200615</v>
      </c>
    </row>
    <row r="102" spans="1:21" ht="15.75" customHeight="1">
      <c r="B102" s="524"/>
      <c r="C102" s="525"/>
      <c r="D102" s="525"/>
      <c r="E102" s="525"/>
      <c r="F102" s="526"/>
      <c r="G102" s="73" t="str">
        <f t="shared" ref="G102:R102" si="15">+G8</f>
        <v>January</v>
      </c>
      <c r="H102" s="73" t="str">
        <f t="shared" si="15"/>
        <v>February</v>
      </c>
      <c r="I102" s="73" t="str">
        <f t="shared" si="15"/>
        <v>March</v>
      </c>
      <c r="J102" s="73" t="str">
        <f t="shared" si="15"/>
        <v>April</v>
      </c>
      <c r="K102" s="73" t="str">
        <f t="shared" si="15"/>
        <v>May</v>
      </c>
      <c r="L102" s="73" t="str">
        <f t="shared" si="15"/>
        <v>June</v>
      </c>
      <c r="M102" s="73" t="str">
        <f t="shared" si="15"/>
        <v>July</v>
      </c>
      <c r="N102" s="73" t="str">
        <f t="shared" si="15"/>
        <v>August</v>
      </c>
      <c r="O102" s="73" t="str">
        <f t="shared" si="15"/>
        <v>September</v>
      </c>
      <c r="P102" s="73" t="str">
        <f t="shared" si="15"/>
        <v>October</v>
      </c>
      <c r="Q102" s="73" t="str">
        <f t="shared" si="15"/>
        <v>November</v>
      </c>
      <c r="R102" s="73" t="str">
        <f t="shared" si="15"/>
        <v>December</v>
      </c>
      <c r="S102" s="513" t="str">
        <f>+Master!G246</f>
        <v>Jan - Dec</v>
      </c>
      <c r="T102" s="515">
        <f>+T8</f>
        <v>0</v>
      </c>
    </row>
    <row r="103" spans="1:21" ht="13.5" thickBot="1">
      <c r="B103" s="527"/>
      <c r="C103" s="528"/>
      <c r="D103" s="528"/>
      <c r="E103" s="528"/>
      <c r="F103" s="529"/>
      <c r="G103" s="68" t="s">
        <v>428</v>
      </c>
      <c r="H103" s="68" t="s">
        <v>428</v>
      </c>
      <c r="I103" s="68" t="s">
        <v>428</v>
      </c>
      <c r="J103" s="68" t="s">
        <v>428</v>
      </c>
      <c r="K103" s="68" t="s">
        <v>428</v>
      </c>
      <c r="L103" s="68" t="s">
        <v>428</v>
      </c>
      <c r="M103" s="68" t="s">
        <v>428</v>
      </c>
      <c r="N103" s="68" t="s">
        <v>428</v>
      </c>
      <c r="O103" s="68" t="s">
        <v>428</v>
      </c>
      <c r="P103" s="68" t="s">
        <v>428</v>
      </c>
      <c r="Q103" s="68" t="s">
        <v>428</v>
      </c>
      <c r="R103" s="68" t="s">
        <v>428</v>
      </c>
      <c r="S103" s="66" t="s">
        <v>428</v>
      </c>
      <c r="T103" s="67" t="str">
        <f>+T9</f>
        <v>% GDP</v>
      </c>
    </row>
    <row r="104" spans="1:21" ht="13.5" thickBot="1">
      <c r="A104" s="137" t="str">
        <f t="shared" ref="A104:A111" si="16">+CONCATENATE(A10,"p")</f>
        <v>7p</v>
      </c>
      <c r="B104" s="516" t="str">
        <f>+VLOOKUP(LEFT($A104,LEN(A104)-1)*1,Master!$D$27:$G$225,4,FALSE)</f>
        <v>Total Revenues</v>
      </c>
      <c r="C104" s="517"/>
      <c r="D104" s="517"/>
      <c r="E104" s="517"/>
      <c r="F104" s="517"/>
      <c r="G104" s="97" t="e">
        <f>+G105+G114+SUM(G119:G123)</f>
        <v>#REF!</v>
      </c>
      <c r="H104" s="97" t="e">
        <f t="shared" ref="H104:R104" si="17">+H105+H114+SUM(H119:H123)</f>
        <v>#REF!</v>
      </c>
      <c r="I104" s="97" t="e">
        <f t="shared" si="17"/>
        <v>#REF!</v>
      </c>
      <c r="J104" s="97" t="e">
        <f t="shared" si="17"/>
        <v>#REF!</v>
      </c>
      <c r="K104" s="97" t="e">
        <f t="shared" si="17"/>
        <v>#REF!</v>
      </c>
      <c r="L104" s="97" t="e">
        <f t="shared" si="17"/>
        <v>#REF!</v>
      </c>
      <c r="M104" s="97" t="e">
        <f t="shared" si="17"/>
        <v>#REF!</v>
      </c>
      <c r="N104" s="97" t="e">
        <f t="shared" si="17"/>
        <v>#REF!</v>
      </c>
      <c r="O104" s="97" t="e">
        <f t="shared" si="17"/>
        <v>#REF!</v>
      </c>
      <c r="P104" s="97" t="e">
        <f t="shared" si="17"/>
        <v>#REF!</v>
      </c>
      <c r="Q104" s="97" t="e">
        <f t="shared" si="17"/>
        <v>#REF!</v>
      </c>
      <c r="R104" s="97" t="e">
        <f t="shared" si="17"/>
        <v>#REF!</v>
      </c>
      <c r="S104" s="121" t="e">
        <f>+SUM(G104:R104)</f>
        <v>#REF!</v>
      </c>
      <c r="T104" s="122" t="e">
        <f>+S104/$T$7</f>
        <v>#REF!</v>
      </c>
      <c r="U104" s="303"/>
    </row>
    <row r="105" spans="1:21">
      <c r="A105" s="137" t="str">
        <f t="shared" si="16"/>
        <v>711p</v>
      </c>
      <c r="B105" s="518" t="str">
        <f>+VLOOKUP(LEFT($A105,LEN(A105)-1)*1,Master!$D$27:$G$225,4,FALSE)</f>
        <v>Taxes</v>
      </c>
      <c r="C105" s="519"/>
      <c r="D105" s="519"/>
      <c r="E105" s="519"/>
      <c r="F105" s="519"/>
      <c r="G105" s="81" t="e">
        <f>+SUM(G106:G113)</f>
        <v>#REF!</v>
      </c>
      <c r="H105" s="81" t="e">
        <f t="shared" ref="H105:R105" si="18">+SUM(H106:H113)</f>
        <v>#REF!</v>
      </c>
      <c r="I105" s="81" t="e">
        <f t="shared" si="18"/>
        <v>#REF!</v>
      </c>
      <c r="J105" s="81" t="e">
        <f t="shared" si="18"/>
        <v>#REF!</v>
      </c>
      <c r="K105" s="81" t="e">
        <f t="shared" si="18"/>
        <v>#REF!</v>
      </c>
      <c r="L105" s="81" t="e">
        <f t="shared" si="18"/>
        <v>#REF!</v>
      </c>
      <c r="M105" s="81" t="e">
        <f t="shared" si="18"/>
        <v>#REF!</v>
      </c>
      <c r="N105" s="81" t="e">
        <f t="shared" si="18"/>
        <v>#REF!</v>
      </c>
      <c r="O105" s="81" t="e">
        <f t="shared" si="18"/>
        <v>#REF!</v>
      </c>
      <c r="P105" s="81" t="e">
        <f t="shared" si="18"/>
        <v>#REF!</v>
      </c>
      <c r="Q105" s="81" t="e">
        <f t="shared" si="18"/>
        <v>#REF!</v>
      </c>
      <c r="R105" s="82" t="e">
        <f t="shared" si="18"/>
        <v>#REF!</v>
      </c>
      <c r="S105" s="123" t="e">
        <f t="shared" ref="S105:S159" si="19">+SUM(G105:R105)</f>
        <v>#REF!</v>
      </c>
      <c r="T105" s="124" t="e">
        <f t="shared" ref="T105:T159" si="20">+S105/$T$7</f>
        <v>#REF!</v>
      </c>
      <c r="U105" s="302"/>
    </row>
    <row r="106" spans="1:21">
      <c r="A106" s="137" t="str">
        <f t="shared" si="16"/>
        <v>7111p</v>
      </c>
      <c r="B106" s="520" t="str">
        <f>+VLOOKUP(LEFT($A106,LEN(A106)-1)*1,Master!$D$27:$G$225,4,FALSE)</f>
        <v>Personal Income Tax</v>
      </c>
      <c r="C106" s="521"/>
      <c r="D106" s="521"/>
      <c r="E106" s="521"/>
      <c r="F106" s="521"/>
      <c r="G106" s="91">
        <f>+INDEX(DataEx!$1:$1048576,MATCH('2014'!$A106,DataEx!$D:$D,0),MATCH('2014'!G$100,DataEx!$216:$216,0))</f>
        <v>5536823.9639416989</v>
      </c>
      <c r="H106" s="91">
        <f>+INDEX(DataEx!$1:$1048576,MATCH('2014'!$A106,DataEx!$D:$D,0),MATCH('2014'!H$100,DataEx!$216:$216,0))</f>
        <v>6603739.6076103738</v>
      </c>
      <c r="I106" s="91">
        <f>+INDEX(DataEx!$1:$1048576,MATCH('2014'!$A106,DataEx!$D:$D,0),MATCH('2014'!I$100,DataEx!$216:$216,0))</f>
        <v>6676953.4988943152</v>
      </c>
      <c r="J106" s="91">
        <f>+INDEX(DataEx!$1:$1048576,MATCH('2014'!$A106,DataEx!$D:$D,0),MATCH('2014'!J$100,DataEx!$216:$216,0))</f>
        <v>6906912.5782146342</v>
      </c>
      <c r="K106" s="91">
        <f>+INDEX(DataEx!$1:$1048576,MATCH('2014'!$A106,DataEx!$D:$D,0),MATCH('2014'!K$100,DataEx!$216:$216,0))</f>
        <v>7747493.2498942278</v>
      </c>
      <c r="L106" s="91">
        <f>+INDEX(DataEx!$1:$1048576,MATCH('2014'!$A106,DataEx!$D:$D,0),MATCH('2014'!L$100,DataEx!$216:$216,0))</f>
        <v>6933974.2607370922</v>
      </c>
      <c r="M106" s="91">
        <f>+INDEX(DataEx!$1:$1048576,MATCH('2014'!$A106,DataEx!$D:$D,0),MATCH('2014'!M$100,DataEx!$216:$216,0))</f>
        <v>7575525.125533646</v>
      </c>
      <c r="N106" s="91">
        <f>+INDEX(DataEx!$1:$1048576,MATCH('2014'!$A106,DataEx!$D:$D,0),MATCH('2014'!N$100,DataEx!$216:$216,0))</f>
        <v>8718912.6885207817</v>
      </c>
      <c r="O106" s="91">
        <f>+INDEX(DataEx!$1:$1048576,MATCH('2014'!$A106,DataEx!$D:$D,0),MATCH('2014'!O$100,DataEx!$216:$216,0))</f>
        <v>9058811.9435250778</v>
      </c>
      <c r="P106" s="91">
        <f>+INDEX(DataEx!$1:$1048576,MATCH('2014'!$A106,DataEx!$D:$D,0),MATCH('2014'!P$100,DataEx!$216:$216,0))</f>
        <v>7322217.3457894176</v>
      </c>
      <c r="Q106" s="91">
        <f>+INDEX(DataEx!$1:$1048576,MATCH('2014'!$A106,DataEx!$D:$D,0),MATCH('2014'!Q$100,DataEx!$216:$216,0))</f>
        <v>7332731.8430695906</v>
      </c>
      <c r="R106" s="91">
        <f>+INDEX(DataEx!$1:$1048576,MATCH('2014'!$A106,DataEx!$D:$D,0),MATCH('2014'!R$100,DataEx!$216:$216,0))</f>
        <v>15597558.508764038</v>
      </c>
      <c r="S106" s="125">
        <f t="shared" si="19"/>
        <v>96011654.614494905</v>
      </c>
      <c r="T106" s="126">
        <f t="shared" si="20"/>
        <v>2.7766045847309597E-2</v>
      </c>
    </row>
    <row r="107" spans="1:21">
      <c r="A107" s="137" t="str">
        <f t="shared" si="16"/>
        <v>7112p</v>
      </c>
      <c r="B107" s="520" t="str">
        <f>+VLOOKUP(LEFT($A107,LEN(A107)-1)*1,Master!$D$27:$G$225,4,FALSE)</f>
        <v>Corporate Income Tax</v>
      </c>
      <c r="C107" s="521"/>
      <c r="D107" s="521"/>
      <c r="E107" s="521"/>
      <c r="F107" s="521"/>
      <c r="G107" s="91">
        <f>+INDEX(DataEx!$1:$1048576,MATCH('2014'!$A107,DataEx!$D:$D,0),MATCH('2014'!G$100,DataEx!$216:$216,0))</f>
        <v>542155.32839785819</v>
      </c>
      <c r="H107" s="91">
        <f>+INDEX(DataEx!$1:$1048576,MATCH('2014'!$A107,DataEx!$D:$D,0),MATCH('2014'!H$100,DataEx!$216:$216,0))</f>
        <v>1152750.3872009208</v>
      </c>
      <c r="I107" s="91">
        <f>+INDEX(DataEx!$1:$1048576,MATCH('2014'!$A107,DataEx!$D:$D,0),MATCH('2014'!I$100,DataEx!$216:$216,0))</f>
        <v>5559762.3725619148</v>
      </c>
      <c r="J107" s="91">
        <f>+INDEX(DataEx!$1:$1048576,MATCH('2014'!$A107,DataEx!$D:$D,0),MATCH('2014'!J$100,DataEx!$216:$216,0))</f>
        <v>16167122.137942558</v>
      </c>
      <c r="K107" s="91">
        <f>+INDEX(DataEx!$1:$1048576,MATCH('2014'!$A107,DataEx!$D:$D,0),MATCH('2014'!K$100,DataEx!$216:$216,0))</f>
        <v>3342015.3051073127</v>
      </c>
      <c r="L107" s="91">
        <f>+INDEX(DataEx!$1:$1048576,MATCH('2014'!$A107,DataEx!$D:$D,0),MATCH('2014'!L$100,DataEx!$216:$216,0))</f>
        <v>3973142.0907613225</v>
      </c>
      <c r="M107" s="91">
        <f>+INDEX(DataEx!$1:$1048576,MATCH('2014'!$A107,DataEx!$D:$D,0),MATCH('2014'!M$100,DataEx!$216:$216,0))</f>
        <v>4224224.6269917246</v>
      </c>
      <c r="N107" s="91">
        <f>+INDEX(DataEx!$1:$1048576,MATCH('2014'!$A107,DataEx!$D:$D,0),MATCH('2014'!N$100,DataEx!$216:$216,0))</f>
        <v>3100839.337515357</v>
      </c>
      <c r="O107" s="91">
        <f>+INDEX(DataEx!$1:$1048576,MATCH('2014'!$A107,DataEx!$D:$D,0),MATCH('2014'!O$100,DataEx!$216:$216,0))</f>
        <v>2550420.1743935719</v>
      </c>
      <c r="P107" s="91">
        <f>+INDEX(DataEx!$1:$1048576,MATCH('2014'!$A107,DataEx!$D:$D,0),MATCH('2014'!P$100,DataEx!$216:$216,0))</f>
        <v>1409658.4171760734</v>
      </c>
      <c r="Q107" s="91">
        <f>+INDEX(DataEx!$1:$1048576,MATCH('2014'!$A107,DataEx!$D:$D,0),MATCH('2014'!Q$100,DataEx!$216:$216,0))</f>
        <v>1236078.5708177544</v>
      </c>
      <c r="R107" s="91">
        <f>+INDEX(DataEx!$1:$1048576,MATCH('2014'!$A107,DataEx!$D:$D,0),MATCH('2014'!R$100,DataEx!$216:$216,0))</f>
        <v>1137472.7826346306</v>
      </c>
      <c r="S107" s="125">
        <f t="shared" si="19"/>
        <v>44395641.531501003</v>
      </c>
      <c r="T107" s="126">
        <f t="shared" si="20"/>
        <v>1.2838976925602104E-2</v>
      </c>
    </row>
    <row r="108" spans="1:21">
      <c r="A108" s="137" t="str">
        <f t="shared" si="16"/>
        <v>7113p</v>
      </c>
      <c r="B108" s="520" t="str">
        <f>+VLOOKUP(LEFT($A108,LEN(A108)-1)*1,Master!$D$27:$G$225,4,FALSE)</f>
        <v xml:space="preserve">Taxes on Sales of Property </v>
      </c>
      <c r="C108" s="521"/>
      <c r="D108" s="521"/>
      <c r="E108" s="521"/>
      <c r="F108" s="521"/>
      <c r="G108" s="91">
        <f>+INDEX(DataEx!$1:$1048576,MATCH('2014'!$A108,DataEx!$D:$D,0),MATCH('2014'!G$100,DataEx!$216:$216,0))</f>
        <v>123999.60285150184</v>
      </c>
      <c r="H108" s="91">
        <f>+INDEX(DataEx!$1:$1048576,MATCH('2014'!$A108,DataEx!$D:$D,0),MATCH('2014'!H$100,DataEx!$216:$216,0))</f>
        <v>133192.75505076826</v>
      </c>
      <c r="I108" s="91">
        <f>+INDEX(DataEx!$1:$1048576,MATCH('2014'!$A108,DataEx!$D:$D,0),MATCH('2014'!I$100,DataEx!$216:$216,0))</f>
        <v>141910.48385757531</v>
      </c>
      <c r="J108" s="91">
        <f>+INDEX(DataEx!$1:$1048576,MATCH('2014'!$A108,DataEx!$D:$D,0),MATCH('2014'!J$100,DataEx!$216:$216,0))</f>
        <v>123791.01140095161</v>
      </c>
      <c r="K108" s="91">
        <f>+INDEX(DataEx!$1:$1048576,MATCH('2014'!$A108,DataEx!$D:$D,0),MATCH('2014'!K$100,DataEx!$216:$216,0))</f>
        <v>72591.819035106659</v>
      </c>
      <c r="L108" s="91">
        <f>+INDEX(DataEx!$1:$1048576,MATCH('2014'!$A108,DataEx!$D:$D,0),MATCH('2014'!L$100,DataEx!$216:$216,0))</f>
        <v>77284.349346340969</v>
      </c>
      <c r="M108" s="91">
        <f>+INDEX(DataEx!$1:$1048576,MATCH('2014'!$A108,DataEx!$D:$D,0),MATCH('2014'!M$100,DataEx!$216:$216,0))</f>
        <v>135985.65036623355</v>
      </c>
      <c r="N108" s="91">
        <f>+INDEX(DataEx!$1:$1048576,MATCH('2014'!$A108,DataEx!$D:$D,0),MATCH('2014'!N$100,DataEx!$216:$216,0))</f>
        <v>174290.23497475486</v>
      </c>
      <c r="O108" s="91">
        <f>+INDEX(DataEx!$1:$1048576,MATCH('2014'!$A108,DataEx!$D:$D,0),MATCH('2014'!O$100,DataEx!$216:$216,0))</f>
        <v>107916.53190533332</v>
      </c>
      <c r="P108" s="91">
        <f>+INDEX(DataEx!$1:$1048576,MATCH('2014'!$A108,DataEx!$D:$D,0),MATCH('2014'!P$100,DataEx!$216:$216,0))</f>
        <v>180714.58360820319</v>
      </c>
      <c r="Q108" s="91">
        <f>+INDEX(DataEx!$1:$1048576,MATCH('2014'!$A108,DataEx!$D:$D,0),MATCH('2014'!Q$100,DataEx!$216:$216,0))</f>
        <v>121683.7391894871</v>
      </c>
      <c r="R108" s="91">
        <f>+INDEX(DataEx!$1:$1048576,MATCH('2014'!$A108,DataEx!$D:$D,0),MATCH('2014'!R$100,DataEx!$216:$216,0))</f>
        <v>151175.91130578335</v>
      </c>
      <c r="S108" s="125">
        <f t="shared" si="19"/>
        <v>1544536.6728920399</v>
      </c>
      <c r="T108" s="126">
        <f t="shared" si="20"/>
        <v>4.4667156549447633E-4</v>
      </c>
    </row>
    <row r="109" spans="1:21">
      <c r="A109" s="137" t="str">
        <f t="shared" si="16"/>
        <v>7114p</v>
      </c>
      <c r="B109" s="520" t="str">
        <f>+VLOOKUP(LEFT($A109,LEN(A109)-1)*1,Master!$D$27:$G$225,4,FALSE)</f>
        <v>Value Added Tax</v>
      </c>
      <c r="C109" s="521"/>
      <c r="D109" s="521"/>
      <c r="E109" s="521"/>
      <c r="F109" s="521"/>
      <c r="G109" s="91">
        <f>+INDEX(DataEx!$1:$1048576,MATCH('2014'!$A109,DataEx!$D:$D,0),MATCH('2014'!G$100,DataEx!$216:$216,0))</f>
        <v>27323259.649428416</v>
      </c>
      <c r="H109" s="91">
        <f>+INDEX(DataEx!$1:$1048576,MATCH('2014'!$A109,DataEx!$D:$D,0),MATCH('2014'!H$100,DataEx!$216:$216,0))</f>
        <v>28192006.566407606</v>
      </c>
      <c r="I109" s="91">
        <f>+INDEX(DataEx!$1:$1048576,MATCH('2014'!$A109,DataEx!$D:$D,0),MATCH('2014'!I$100,DataEx!$216:$216,0))</f>
        <v>31780100.537285</v>
      </c>
      <c r="J109" s="91">
        <f>+INDEX(DataEx!$1:$1048576,MATCH('2014'!$A109,DataEx!$D:$D,0),MATCH('2014'!J$100,DataEx!$216:$216,0))</f>
        <v>35805625.314933896</v>
      </c>
      <c r="K109" s="91">
        <f>+INDEX(DataEx!$1:$1048576,MATCH('2014'!$A109,DataEx!$D:$D,0),MATCH('2014'!K$100,DataEx!$216:$216,0))</f>
        <v>37013677.77422861</v>
      </c>
      <c r="L109" s="91">
        <f>+INDEX(DataEx!$1:$1048576,MATCH('2014'!$A109,DataEx!$D:$D,0),MATCH('2014'!L$100,DataEx!$216:$216,0))</f>
        <v>39976192.562335499</v>
      </c>
      <c r="M109" s="91">
        <f>+INDEX(DataEx!$1:$1048576,MATCH('2014'!$A109,DataEx!$D:$D,0),MATCH('2014'!M$100,DataEx!$216:$216,0))</f>
        <v>48606896.525866799</v>
      </c>
      <c r="N109" s="91">
        <f>+INDEX(DataEx!$1:$1048576,MATCH('2014'!$A109,DataEx!$D:$D,0),MATCH('2014'!N$100,DataEx!$216:$216,0))</f>
        <v>48894010.587532401</v>
      </c>
      <c r="O109" s="91">
        <f>+INDEX(DataEx!$1:$1048576,MATCH('2014'!$A109,DataEx!$D:$D,0),MATCH('2014'!O$100,DataEx!$216:$216,0))</f>
        <v>42792605.454785898</v>
      </c>
      <c r="P109" s="91">
        <f>+INDEX(DataEx!$1:$1048576,MATCH('2014'!$A109,DataEx!$D:$D,0),MATCH('2014'!P$100,DataEx!$216:$216,0))</f>
        <v>38951776.984054103</v>
      </c>
      <c r="Q109" s="91">
        <f>+INDEX(DataEx!$1:$1048576,MATCH('2014'!$A109,DataEx!$D:$D,0),MATCH('2014'!Q$100,DataEx!$216:$216,0))</f>
        <v>34980132.37681254</v>
      </c>
      <c r="R109" s="91">
        <f>+INDEX(DataEx!$1:$1048576,MATCH('2014'!$A109,DataEx!$D:$D,0),MATCH('2014'!R$100,DataEx!$216:$216,0))</f>
        <v>41629346.195520297</v>
      </c>
      <c r="S109" s="125">
        <f t="shared" si="19"/>
        <v>455945630.52919102</v>
      </c>
      <c r="T109" s="126">
        <f t="shared" si="20"/>
        <v>0.13185698477945765</v>
      </c>
    </row>
    <row r="110" spans="1:21">
      <c r="A110" s="137" t="str">
        <f t="shared" si="16"/>
        <v>7115p</v>
      </c>
      <c r="B110" s="520" t="str">
        <f>+VLOOKUP(LEFT($A110,LEN(A110)-1)*1,Master!$D$27:$G$225,4,FALSE)</f>
        <v>Excises</v>
      </c>
      <c r="C110" s="521"/>
      <c r="D110" s="521"/>
      <c r="E110" s="521"/>
      <c r="F110" s="521"/>
      <c r="G110" s="91">
        <f>+INDEX(DataEx!$1:$1048576,MATCH('2014'!$A110,DataEx!$D:$D,0),MATCH('2014'!G$100,DataEx!$216:$216,0))</f>
        <v>11633388.71442843</v>
      </c>
      <c r="H110" s="91">
        <f>+INDEX(DataEx!$1:$1048576,MATCH('2014'!$A110,DataEx!$D:$D,0),MATCH('2014'!H$100,DataEx!$216:$216,0))</f>
        <v>9984594.0786474198</v>
      </c>
      <c r="I110" s="91">
        <f>+INDEX(DataEx!$1:$1048576,MATCH('2014'!$A110,DataEx!$D:$D,0),MATCH('2014'!I$100,DataEx!$216:$216,0))</f>
        <v>9169040.4450272899</v>
      </c>
      <c r="J110" s="91">
        <f>+INDEX(DataEx!$1:$1048576,MATCH('2014'!$A110,DataEx!$D:$D,0),MATCH('2014'!J$100,DataEx!$216:$216,0))</f>
        <v>11715409.875199232</v>
      </c>
      <c r="K110" s="91">
        <f>+INDEX(DataEx!$1:$1048576,MATCH('2014'!$A110,DataEx!$D:$D,0),MATCH('2014'!K$100,DataEx!$216:$216,0))</f>
        <v>12580245.774244396</v>
      </c>
      <c r="L110" s="91">
        <f>+INDEX(DataEx!$1:$1048576,MATCH('2014'!$A110,DataEx!$D:$D,0),MATCH('2014'!L$100,DataEx!$216:$216,0))</f>
        <v>14576879.575155489</v>
      </c>
      <c r="M110" s="91">
        <f>+INDEX(DataEx!$1:$1048576,MATCH('2014'!$A110,DataEx!$D:$D,0),MATCH('2014'!M$100,DataEx!$216:$216,0))</f>
        <v>16788102.358412612</v>
      </c>
      <c r="N110" s="91">
        <f>+INDEX(DataEx!$1:$1048576,MATCH('2014'!$A110,DataEx!$D:$D,0),MATCH('2014'!N$100,DataEx!$216:$216,0))</f>
        <v>19929817.141586415</v>
      </c>
      <c r="O110" s="91">
        <f>+INDEX(DataEx!$1:$1048576,MATCH('2014'!$A110,DataEx!$D:$D,0),MATCH('2014'!O$100,DataEx!$216:$216,0))</f>
        <v>20074252.942877635</v>
      </c>
      <c r="P110" s="91">
        <f>+INDEX(DataEx!$1:$1048576,MATCH('2014'!$A110,DataEx!$D:$D,0),MATCH('2014'!P$100,DataEx!$216:$216,0))</f>
        <v>14472590.829511227</v>
      </c>
      <c r="Q110" s="91">
        <f>+INDEX(DataEx!$1:$1048576,MATCH('2014'!$A110,DataEx!$D:$D,0),MATCH('2014'!Q$100,DataEx!$216:$216,0))</f>
        <v>13977403.069221891</v>
      </c>
      <c r="R110" s="91">
        <f>+INDEX(DataEx!$1:$1048576,MATCH('2014'!$A110,DataEx!$D:$D,0),MATCH('2014'!R$100,DataEx!$216:$216,0))</f>
        <v>16210263.721078064</v>
      </c>
      <c r="S110" s="125">
        <f t="shared" si="19"/>
        <v>171111988.52539012</v>
      </c>
      <c r="T110" s="126">
        <f t="shared" si="20"/>
        <v>4.9484652019558262E-2</v>
      </c>
    </row>
    <row r="111" spans="1:21">
      <c r="A111" s="137" t="str">
        <f t="shared" si="16"/>
        <v>7116p</v>
      </c>
      <c r="B111" s="520" t="str">
        <f>+VLOOKUP(LEFT($A111,LEN(A111)-1)*1,Master!$D$27:$G$225,4,FALSE)</f>
        <v>Tax on International Trade and Transactions</v>
      </c>
      <c r="C111" s="521"/>
      <c r="D111" s="521"/>
      <c r="E111" s="521"/>
      <c r="F111" s="521"/>
      <c r="G111" s="91">
        <f>+INDEX(DataEx!$1:$1048576,MATCH('2014'!$A111,DataEx!$D:$D,0),MATCH('2014'!G$100,DataEx!$216:$216,0))</f>
        <v>1175497.3830894365</v>
      </c>
      <c r="H111" s="91">
        <f>+INDEX(DataEx!$1:$1048576,MATCH('2014'!$A111,DataEx!$D:$D,0),MATCH('2014'!H$100,DataEx!$216:$216,0))</f>
        <v>1401258.3069391041</v>
      </c>
      <c r="I111" s="91">
        <f>+INDEX(DataEx!$1:$1048576,MATCH('2014'!$A111,DataEx!$D:$D,0),MATCH('2014'!I$100,DataEx!$216:$216,0))</f>
        <v>1982854.7670731111</v>
      </c>
      <c r="J111" s="91">
        <f>+INDEX(DataEx!$1:$1048576,MATCH('2014'!$A111,DataEx!$D:$D,0),MATCH('2014'!J$100,DataEx!$216:$216,0))</f>
        <v>2227395.5445058988</v>
      </c>
      <c r="K111" s="91">
        <f>+INDEX(DataEx!$1:$1048576,MATCH('2014'!$A111,DataEx!$D:$D,0),MATCH('2014'!K$100,DataEx!$216:$216,0))</f>
        <v>2119281.4538548714</v>
      </c>
      <c r="L111" s="91">
        <f>+INDEX(DataEx!$1:$1048576,MATCH('2014'!$A111,DataEx!$D:$D,0),MATCH('2014'!L$100,DataEx!$216:$216,0))</f>
        <v>2128447.743077762</v>
      </c>
      <c r="M111" s="91">
        <f>+INDEX(DataEx!$1:$1048576,MATCH('2014'!$A111,DataEx!$D:$D,0),MATCH('2014'!M$100,DataEx!$216:$216,0))</f>
        <v>2626690.2153880983</v>
      </c>
      <c r="N111" s="91">
        <f>+INDEX(DataEx!$1:$1048576,MATCH('2014'!$A111,DataEx!$D:$D,0),MATCH('2014'!N$100,DataEx!$216:$216,0))</f>
        <v>2350974.5793777262</v>
      </c>
      <c r="O111" s="91">
        <f>+INDEX(DataEx!$1:$1048576,MATCH('2014'!$A111,DataEx!$D:$D,0),MATCH('2014'!O$100,DataEx!$216:$216,0))</f>
        <v>2173809.0200480837</v>
      </c>
      <c r="P111" s="91">
        <f>+INDEX(DataEx!$1:$1048576,MATCH('2014'!$A111,DataEx!$D:$D,0),MATCH('2014'!P$100,DataEx!$216:$216,0))</f>
        <v>2170247.5204897081</v>
      </c>
      <c r="Q111" s="91">
        <f>+INDEX(DataEx!$1:$1048576,MATCH('2014'!$A111,DataEx!$D:$D,0),MATCH('2014'!Q$100,DataEx!$216:$216,0))</f>
        <v>1576440.4650937812</v>
      </c>
      <c r="R111" s="91">
        <f>+INDEX(DataEx!$1:$1048576,MATCH('2014'!$A111,DataEx!$D:$D,0),MATCH('2014'!R$100,DataEx!$216:$216,0))</f>
        <v>1802456.6976206759</v>
      </c>
      <c r="S111" s="125">
        <f t="shared" si="19"/>
        <v>23735353.696558256</v>
      </c>
      <c r="T111" s="126">
        <f t="shared" si="20"/>
        <v>6.8641345843575416E-3</v>
      </c>
    </row>
    <row r="112" spans="1:21">
      <c r="A112" s="137" t="e">
        <f>+CONCATENATE(#REF!,"p")</f>
        <v>#REF!</v>
      </c>
      <c r="B112" s="520" t="e">
        <f>+VLOOKUP(LEFT($A112,LEN(A112)-1)*1,Master!$D$27:$G$225,4,FALSE)</f>
        <v>#REF!</v>
      </c>
      <c r="C112" s="521"/>
      <c r="D112" s="521"/>
      <c r="E112" s="521"/>
      <c r="F112" s="521"/>
      <c r="G112" s="91" t="e">
        <f>+INDEX(DataEx!$1:$1048576,MATCH('2014'!$A112,DataEx!$D:$D,0),MATCH('2014'!G$100,DataEx!$216:$216,0))</f>
        <v>#REF!</v>
      </c>
      <c r="H112" s="91" t="e">
        <f>+INDEX(DataEx!$1:$1048576,MATCH('2014'!$A112,DataEx!$D:$D,0),MATCH('2014'!H$100,DataEx!$216:$216,0))</f>
        <v>#REF!</v>
      </c>
      <c r="I112" s="91" t="e">
        <f>+INDEX(DataEx!$1:$1048576,MATCH('2014'!$A112,DataEx!$D:$D,0),MATCH('2014'!I$100,DataEx!$216:$216,0))</f>
        <v>#REF!</v>
      </c>
      <c r="J112" s="91" t="e">
        <f>+INDEX(DataEx!$1:$1048576,MATCH('2014'!$A112,DataEx!$D:$D,0),MATCH('2014'!J$100,DataEx!$216:$216,0))</f>
        <v>#REF!</v>
      </c>
      <c r="K112" s="91" t="e">
        <f>+INDEX(DataEx!$1:$1048576,MATCH('2014'!$A112,DataEx!$D:$D,0),MATCH('2014'!K$100,DataEx!$216:$216,0))</f>
        <v>#REF!</v>
      </c>
      <c r="L112" s="91" t="e">
        <f>+INDEX(DataEx!$1:$1048576,MATCH('2014'!$A112,DataEx!$D:$D,0),MATCH('2014'!L$100,DataEx!$216:$216,0))</f>
        <v>#REF!</v>
      </c>
      <c r="M112" s="91" t="e">
        <f>+INDEX(DataEx!$1:$1048576,MATCH('2014'!$A112,DataEx!$D:$D,0),MATCH('2014'!M$100,DataEx!$216:$216,0))</f>
        <v>#REF!</v>
      </c>
      <c r="N112" s="91" t="e">
        <f>+INDEX(DataEx!$1:$1048576,MATCH('2014'!$A112,DataEx!$D:$D,0),MATCH('2014'!N$100,DataEx!$216:$216,0))</f>
        <v>#REF!</v>
      </c>
      <c r="O112" s="91" t="e">
        <f>+INDEX(DataEx!$1:$1048576,MATCH('2014'!$A112,DataEx!$D:$D,0),MATCH('2014'!O$100,DataEx!$216:$216,0))</f>
        <v>#REF!</v>
      </c>
      <c r="P112" s="91" t="e">
        <f>+INDEX(DataEx!$1:$1048576,MATCH('2014'!$A112,DataEx!$D:$D,0),MATCH('2014'!P$100,DataEx!$216:$216,0))</f>
        <v>#REF!</v>
      </c>
      <c r="Q112" s="91" t="e">
        <f>+INDEX(DataEx!$1:$1048576,MATCH('2014'!$A112,DataEx!$D:$D,0),MATCH('2014'!Q$100,DataEx!$216:$216,0))</f>
        <v>#REF!</v>
      </c>
      <c r="R112" s="91" t="e">
        <f>+INDEX(DataEx!$1:$1048576,MATCH('2014'!$A112,DataEx!$D:$D,0),MATCH('2014'!R$100,DataEx!$216:$216,0))</f>
        <v>#REF!</v>
      </c>
      <c r="S112" s="125" t="e">
        <f t="shared" si="19"/>
        <v>#REF!</v>
      </c>
      <c r="T112" s="126" t="e">
        <f t="shared" si="20"/>
        <v>#REF!</v>
      </c>
    </row>
    <row r="113" spans="1:20">
      <c r="A113" s="137" t="str">
        <f t="shared" ref="A113:A147" si="21">+CONCATENATE(A18,"p")</f>
        <v>7118p</v>
      </c>
      <c r="B113" s="520" t="str">
        <f>+VLOOKUP(LEFT($A113,LEN(A113)-1)*1,Master!$D$27:$G$225,4,FALSE)</f>
        <v>Other Republic Taxes</v>
      </c>
      <c r="C113" s="521"/>
      <c r="D113" s="521"/>
      <c r="E113" s="521"/>
      <c r="F113" s="521"/>
      <c r="G113" s="91">
        <f>+INDEX(DataEx!$1:$1048576,MATCH('2014'!$A113,DataEx!$D:$D,0),MATCH('2014'!G$100,DataEx!$216:$216,0))</f>
        <v>294949.34769769129</v>
      </c>
      <c r="H113" s="91">
        <f>+INDEX(DataEx!$1:$1048576,MATCH('2014'!$A113,DataEx!$D:$D,0),MATCH('2014'!H$100,DataEx!$216:$216,0))</f>
        <v>269914.53975529631</v>
      </c>
      <c r="I113" s="91">
        <f>+INDEX(DataEx!$1:$1048576,MATCH('2014'!$A113,DataEx!$D:$D,0),MATCH('2014'!I$100,DataEx!$216:$216,0))</f>
        <v>351302.84471213742</v>
      </c>
      <c r="J113" s="91">
        <f>+INDEX(DataEx!$1:$1048576,MATCH('2014'!$A113,DataEx!$D:$D,0),MATCH('2014'!J$100,DataEx!$216:$216,0))</f>
        <v>433913.41590605793</v>
      </c>
      <c r="K113" s="91">
        <f>+INDEX(DataEx!$1:$1048576,MATCH('2014'!$A113,DataEx!$D:$D,0),MATCH('2014'!K$100,DataEx!$216:$216,0))</f>
        <v>461276.15448140749</v>
      </c>
      <c r="L113" s="91">
        <f>+INDEX(DataEx!$1:$1048576,MATCH('2014'!$A113,DataEx!$D:$D,0),MATCH('2014'!L$100,DataEx!$216:$216,0))</f>
        <v>484947.23740259005</v>
      </c>
      <c r="M113" s="91">
        <f>+INDEX(DataEx!$1:$1048576,MATCH('2014'!$A113,DataEx!$D:$D,0),MATCH('2014'!M$100,DataEx!$216:$216,0))</f>
        <v>544691.13950845459</v>
      </c>
      <c r="N113" s="91">
        <f>+INDEX(DataEx!$1:$1048576,MATCH('2014'!$A113,DataEx!$D:$D,0),MATCH('2014'!N$100,DataEx!$216:$216,0))</f>
        <v>492931.9808280234</v>
      </c>
      <c r="O113" s="91">
        <f>+INDEX(DataEx!$1:$1048576,MATCH('2014'!$A113,DataEx!$D:$D,0),MATCH('2014'!O$100,DataEx!$216:$216,0))</f>
        <v>528342.20463008841</v>
      </c>
      <c r="P113" s="91">
        <f>+INDEX(DataEx!$1:$1048576,MATCH('2014'!$A113,DataEx!$D:$D,0),MATCH('2014'!P$100,DataEx!$216:$216,0))</f>
        <v>429431.85296262795</v>
      </c>
      <c r="Q113" s="91">
        <f>+INDEX(DataEx!$1:$1048576,MATCH('2014'!$A113,DataEx!$D:$D,0),MATCH('2014'!Q$100,DataEx!$216:$216,0))</f>
        <v>402322.65920144052</v>
      </c>
      <c r="R113" s="91">
        <f>+INDEX(DataEx!$1:$1048576,MATCH('2014'!$A113,DataEx!$D:$D,0),MATCH('2014'!R$100,DataEx!$216:$216,0))</f>
        <v>390072.41241769306</v>
      </c>
      <c r="S113" s="125">
        <f t="shared" si="19"/>
        <v>5084095.7895035082</v>
      </c>
      <c r="T113" s="126">
        <f t="shared" si="20"/>
        <v>1.4702927196731837E-3</v>
      </c>
    </row>
    <row r="114" spans="1:20">
      <c r="A114" s="137" t="str">
        <f t="shared" si="21"/>
        <v>712p</v>
      </c>
      <c r="B114" s="532" t="str">
        <f>+VLOOKUP(LEFT($A114,LEN(A114)-1)*1,Master!$D$27:$G$225,4,FALSE)</f>
        <v>Contributions</v>
      </c>
      <c r="C114" s="533"/>
      <c r="D114" s="533"/>
      <c r="E114" s="533"/>
      <c r="F114" s="533"/>
      <c r="G114" s="83">
        <f>+SUM(G115:G118)</f>
        <v>11696495.709410317</v>
      </c>
      <c r="H114" s="83">
        <f t="shared" ref="H114:R114" si="22">+SUM(H115:H118)</f>
        <v>27967194.589402422</v>
      </c>
      <c r="I114" s="83">
        <f t="shared" si="22"/>
        <v>28929880.111931738</v>
      </c>
      <c r="J114" s="83">
        <f t="shared" si="22"/>
        <v>27258327.618631121</v>
      </c>
      <c r="K114" s="83">
        <f t="shared" si="22"/>
        <v>28592562.735781778</v>
      </c>
      <c r="L114" s="83">
        <f t="shared" si="22"/>
        <v>32131723.207960628</v>
      </c>
      <c r="M114" s="83">
        <f t="shared" si="22"/>
        <v>33016814.12419793</v>
      </c>
      <c r="N114" s="83">
        <f t="shared" si="22"/>
        <v>36072346.59471108</v>
      </c>
      <c r="O114" s="83">
        <f t="shared" si="22"/>
        <v>38203128.528232403</v>
      </c>
      <c r="P114" s="83">
        <f t="shared" si="22"/>
        <v>43672969.77403643</v>
      </c>
      <c r="Q114" s="83">
        <f t="shared" si="22"/>
        <v>30164652.787533071</v>
      </c>
      <c r="R114" s="84">
        <f t="shared" si="22"/>
        <v>60117077.92735371</v>
      </c>
      <c r="S114" s="127">
        <f t="shared" si="19"/>
        <v>397823173.70918262</v>
      </c>
      <c r="T114" s="128">
        <f t="shared" si="20"/>
        <v>0.11504828788424776</v>
      </c>
    </row>
    <row r="115" spans="1:20">
      <c r="A115" s="137" t="str">
        <f t="shared" si="21"/>
        <v>7121p</v>
      </c>
      <c r="B115" s="520" t="str">
        <f>+VLOOKUP(LEFT($A115,LEN(A115)-1)*1,Master!$D$27:$G$225,4,FALSE)</f>
        <v>Contributions for Pension and Disability Insurance</v>
      </c>
      <c r="C115" s="521"/>
      <c r="D115" s="521"/>
      <c r="E115" s="521"/>
      <c r="F115" s="521"/>
      <c r="G115" s="91">
        <f>+INDEX(DataEx!$1:$1048576,MATCH('2014'!$A115,DataEx!$D:$D,0),MATCH('2014'!G$100,DataEx!$216:$216,0))</f>
        <v>6378060.6572526693</v>
      </c>
      <c r="H115" s="91">
        <f>+INDEX(DataEx!$1:$1048576,MATCH('2014'!$A115,DataEx!$D:$D,0),MATCH('2014'!H$100,DataEx!$216:$216,0))</f>
        <v>16126009.982946007</v>
      </c>
      <c r="I115" s="91">
        <f>+INDEX(DataEx!$1:$1048576,MATCH('2014'!$A115,DataEx!$D:$D,0),MATCH('2014'!I$100,DataEx!$216:$216,0))</f>
        <v>16569177.415611617</v>
      </c>
      <c r="J115" s="91">
        <f>+INDEX(DataEx!$1:$1048576,MATCH('2014'!$A115,DataEx!$D:$D,0),MATCH('2014'!J$100,DataEx!$216:$216,0))</f>
        <v>15916413.916518303</v>
      </c>
      <c r="K115" s="91">
        <f>+INDEX(DataEx!$1:$1048576,MATCH('2014'!$A115,DataEx!$D:$D,0),MATCH('2014'!K$100,DataEx!$216:$216,0))</f>
        <v>16700474.831006728</v>
      </c>
      <c r="L115" s="91">
        <f>+INDEX(DataEx!$1:$1048576,MATCH('2014'!$A115,DataEx!$D:$D,0),MATCH('2014'!L$100,DataEx!$216:$216,0))</f>
        <v>19303870.20408624</v>
      </c>
      <c r="M115" s="91">
        <f>+INDEX(DataEx!$1:$1048576,MATCH('2014'!$A115,DataEx!$D:$D,0),MATCH('2014'!M$100,DataEx!$216:$216,0))</f>
        <v>19954258.836327907</v>
      </c>
      <c r="N115" s="91">
        <f>+INDEX(DataEx!$1:$1048576,MATCH('2014'!$A115,DataEx!$D:$D,0),MATCH('2014'!N$100,DataEx!$216:$216,0))</f>
        <v>21157665.831800085</v>
      </c>
      <c r="O115" s="91">
        <f>+INDEX(DataEx!$1:$1048576,MATCH('2014'!$A115,DataEx!$D:$D,0),MATCH('2014'!O$100,DataEx!$216:$216,0))</f>
        <v>23691624.075276405</v>
      </c>
      <c r="P115" s="91">
        <f>+INDEX(DataEx!$1:$1048576,MATCH('2014'!$A115,DataEx!$D:$D,0),MATCH('2014'!P$100,DataEx!$216:$216,0))</f>
        <v>25779256.658387903</v>
      </c>
      <c r="Q115" s="91">
        <f>+INDEX(DataEx!$1:$1048576,MATCH('2014'!$A115,DataEx!$D:$D,0),MATCH('2014'!Q$100,DataEx!$216:$216,0))</f>
        <v>17637260.472586822</v>
      </c>
      <c r="R115" s="91">
        <f>+INDEX(DataEx!$1:$1048576,MATCH('2014'!$A115,DataEx!$D:$D,0),MATCH('2014'!R$100,DataEx!$216:$216,0))</f>
        <v>35668323.820286348</v>
      </c>
      <c r="S115" s="125">
        <f t="shared" si="19"/>
        <v>234882396.70208704</v>
      </c>
      <c r="T115" s="126">
        <f t="shared" si="20"/>
        <v>6.7926705583214869E-2</v>
      </c>
    </row>
    <row r="116" spans="1:20">
      <c r="A116" s="137" t="str">
        <f t="shared" si="21"/>
        <v>7122p</v>
      </c>
      <c r="B116" s="520" t="str">
        <f>+VLOOKUP(LEFT($A116,LEN(A116)-1)*1,Master!$D$27:$G$225,4,FALSE)</f>
        <v>Contributions for Health Insurance</v>
      </c>
      <c r="C116" s="521"/>
      <c r="D116" s="521"/>
      <c r="E116" s="521"/>
      <c r="F116" s="521"/>
      <c r="G116" s="91">
        <f>+INDEX(DataEx!$1:$1048576,MATCH('2014'!$A116,DataEx!$D:$D,0),MATCH('2014'!G$100,DataEx!$216:$216,0))</f>
        <v>4579090.5759970825</v>
      </c>
      <c r="H116" s="91">
        <f>+INDEX(DataEx!$1:$1048576,MATCH('2014'!$A116,DataEx!$D:$D,0),MATCH('2014'!H$100,DataEx!$216:$216,0))</f>
        <v>10104184.39535567</v>
      </c>
      <c r="I116" s="91">
        <f>+INDEX(DataEx!$1:$1048576,MATCH('2014'!$A116,DataEx!$D:$D,0),MATCH('2014'!I$100,DataEx!$216:$216,0))</f>
        <v>10560309.670724479</v>
      </c>
      <c r="J116" s="91">
        <f>+INDEX(DataEx!$1:$1048576,MATCH('2014'!$A116,DataEx!$D:$D,0),MATCH('2014'!J$100,DataEx!$216:$216,0))</f>
        <v>9541998.6085077375</v>
      </c>
      <c r="K116" s="91">
        <f>+INDEX(DataEx!$1:$1048576,MATCH('2014'!$A116,DataEx!$D:$D,0),MATCH('2014'!K$100,DataEx!$216:$216,0))</f>
        <v>10202539.325177701</v>
      </c>
      <c r="L116" s="91">
        <f>+INDEX(DataEx!$1:$1048576,MATCH('2014'!$A116,DataEx!$D:$D,0),MATCH('2014'!L$100,DataEx!$216:$216,0))</f>
        <v>10655134.986795479</v>
      </c>
      <c r="M116" s="91">
        <f>+INDEX(DataEx!$1:$1048576,MATCH('2014'!$A116,DataEx!$D:$D,0),MATCH('2014'!M$100,DataEx!$216:$216,0))</f>
        <v>10928389.183865616</v>
      </c>
      <c r="N116" s="91">
        <f>+INDEX(DataEx!$1:$1048576,MATCH('2014'!$A116,DataEx!$D:$D,0),MATCH('2014'!N$100,DataEx!$216:$216,0))</f>
        <v>12720604.592646427</v>
      </c>
      <c r="O116" s="91">
        <f>+INDEX(DataEx!$1:$1048576,MATCH('2014'!$A116,DataEx!$D:$D,0),MATCH('2014'!O$100,DataEx!$216:$216,0))</f>
        <v>12433910.598023046</v>
      </c>
      <c r="P116" s="91">
        <f>+INDEX(DataEx!$1:$1048576,MATCH('2014'!$A116,DataEx!$D:$D,0),MATCH('2014'!P$100,DataEx!$216:$216,0))</f>
        <v>15255623.222713828</v>
      </c>
      <c r="Q116" s="91">
        <f>+INDEX(DataEx!$1:$1048576,MATCH('2014'!$A116,DataEx!$D:$D,0),MATCH('2014'!Q$100,DataEx!$216:$216,0))</f>
        <v>10791600.785030248</v>
      </c>
      <c r="R116" s="91">
        <f>+INDEX(DataEx!$1:$1048576,MATCH('2014'!$A116,DataEx!$D:$D,0),MATCH('2014'!R$100,DataEx!$216:$216,0))</f>
        <v>20893912.876006678</v>
      </c>
      <c r="S116" s="125">
        <f t="shared" si="19"/>
        <v>138667298.82084399</v>
      </c>
      <c r="T116" s="126">
        <f t="shared" si="20"/>
        <v>4.0101825054901848E-2</v>
      </c>
    </row>
    <row r="117" spans="1:20">
      <c r="A117" s="137" t="str">
        <f t="shared" si="21"/>
        <v>7123p</v>
      </c>
      <c r="B117" s="520" t="str">
        <f>+VLOOKUP(LEFT($A117,LEN(A117)-1)*1,Master!$D$27:$G$225,4,FALSE)</f>
        <v>Contributions for  Unemployment Insurance</v>
      </c>
      <c r="C117" s="521"/>
      <c r="D117" s="521"/>
      <c r="E117" s="521"/>
      <c r="F117" s="521"/>
      <c r="G117" s="91">
        <f>+INDEX(DataEx!$1:$1048576,MATCH('2014'!$A117,DataEx!$D:$D,0),MATCH('2014'!G$100,DataEx!$216:$216,0))</f>
        <v>345360.47830525995</v>
      </c>
      <c r="H117" s="91">
        <f>+INDEX(DataEx!$1:$1048576,MATCH('2014'!$A117,DataEx!$D:$D,0),MATCH('2014'!H$100,DataEx!$216:$216,0))</f>
        <v>922696.95629602508</v>
      </c>
      <c r="I117" s="91">
        <f>+INDEX(DataEx!$1:$1048576,MATCH('2014'!$A117,DataEx!$D:$D,0),MATCH('2014'!I$100,DataEx!$216:$216,0))</f>
        <v>857271.67153218063</v>
      </c>
      <c r="J117" s="91">
        <f>+INDEX(DataEx!$1:$1048576,MATCH('2014'!$A117,DataEx!$D:$D,0),MATCH('2014'!J$100,DataEx!$216:$216,0))</f>
        <v>794944.20445414912</v>
      </c>
      <c r="K117" s="91">
        <f>+INDEX(DataEx!$1:$1048576,MATCH('2014'!$A117,DataEx!$D:$D,0),MATCH('2014'!K$100,DataEx!$216:$216,0))</f>
        <v>860500.23373355891</v>
      </c>
      <c r="L117" s="91">
        <f>+INDEX(DataEx!$1:$1048576,MATCH('2014'!$A117,DataEx!$D:$D,0),MATCH('2014'!L$100,DataEx!$216:$216,0))</f>
        <v>876623.14344260271</v>
      </c>
      <c r="M117" s="91">
        <f>+INDEX(DataEx!$1:$1048576,MATCH('2014'!$A117,DataEx!$D:$D,0),MATCH('2014'!M$100,DataEx!$216:$216,0))</f>
        <v>897950.85198249156</v>
      </c>
      <c r="N117" s="91">
        <f>+INDEX(DataEx!$1:$1048576,MATCH('2014'!$A117,DataEx!$D:$D,0),MATCH('2014'!N$100,DataEx!$216:$216,0))</f>
        <v>1049404.4207832785</v>
      </c>
      <c r="O117" s="91">
        <f>+INDEX(DataEx!$1:$1048576,MATCH('2014'!$A117,DataEx!$D:$D,0),MATCH('2014'!O$100,DataEx!$216:$216,0))</f>
        <v>1051499.288563821</v>
      </c>
      <c r="P117" s="91">
        <f>+INDEX(DataEx!$1:$1048576,MATCH('2014'!$A117,DataEx!$D:$D,0),MATCH('2014'!P$100,DataEx!$216:$216,0))</f>
        <v>1282491.8621105079</v>
      </c>
      <c r="Q117" s="91">
        <f>+INDEX(DataEx!$1:$1048576,MATCH('2014'!$A117,DataEx!$D:$D,0),MATCH('2014'!Q$100,DataEx!$216:$216,0))</f>
        <v>895782.74311122345</v>
      </c>
      <c r="R117" s="91">
        <f>+INDEX(DataEx!$1:$1048576,MATCH('2014'!$A117,DataEx!$D:$D,0),MATCH('2014'!R$100,DataEx!$216:$216,0))</f>
        <v>1782859.6661754006</v>
      </c>
      <c r="S117" s="125">
        <f t="shared" si="19"/>
        <v>11617385.520490499</v>
      </c>
      <c r="T117" s="126">
        <f t="shared" si="20"/>
        <v>3.3596844079292801E-3</v>
      </c>
    </row>
    <row r="118" spans="1:20">
      <c r="A118" s="137" t="str">
        <f t="shared" si="21"/>
        <v>7124p</v>
      </c>
      <c r="B118" s="520" t="str">
        <f>+VLOOKUP(LEFT($A118,LEN(A118)-1)*1,Master!$D$27:$G$225,4,FALSE)</f>
        <v>Other contributions</v>
      </c>
      <c r="C118" s="521"/>
      <c r="D118" s="521"/>
      <c r="E118" s="521"/>
      <c r="F118" s="521"/>
      <c r="G118" s="91">
        <f>+INDEX(DataEx!$1:$1048576,MATCH('2014'!$A118,DataEx!$D:$D,0),MATCH('2014'!G$100,DataEx!$216:$216,0))</f>
        <v>393983.99785530567</v>
      </c>
      <c r="H118" s="91">
        <f>+INDEX(DataEx!$1:$1048576,MATCH('2014'!$A118,DataEx!$D:$D,0),MATCH('2014'!H$100,DataEx!$216:$216,0))</f>
        <v>814303.25480471749</v>
      </c>
      <c r="I118" s="91">
        <f>+INDEX(DataEx!$1:$1048576,MATCH('2014'!$A118,DataEx!$D:$D,0),MATCH('2014'!I$100,DataEx!$216:$216,0))</f>
        <v>943121.35406345711</v>
      </c>
      <c r="J118" s="91">
        <f>+INDEX(DataEx!$1:$1048576,MATCH('2014'!$A118,DataEx!$D:$D,0),MATCH('2014'!J$100,DataEx!$216:$216,0))</f>
        <v>1004970.8891509315</v>
      </c>
      <c r="K118" s="91">
        <f>+INDEX(DataEx!$1:$1048576,MATCH('2014'!$A118,DataEx!$D:$D,0),MATCH('2014'!K$100,DataEx!$216:$216,0))</f>
        <v>829048.34586379305</v>
      </c>
      <c r="L118" s="91">
        <f>+INDEX(DataEx!$1:$1048576,MATCH('2014'!$A118,DataEx!$D:$D,0),MATCH('2014'!L$100,DataEx!$216:$216,0))</f>
        <v>1296094.8736363046</v>
      </c>
      <c r="M118" s="91">
        <f>+INDEX(DataEx!$1:$1048576,MATCH('2014'!$A118,DataEx!$D:$D,0),MATCH('2014'!M$100,DataEx!$216:$216,0))</f>
        <v>1236215.2520219143</v>
      </c>
      <c r="N118" s="91">
        <f>+INDEX(DataEx!$1:$1048576,MATCH('2014'!$A118,DataEx!$D:$D,0),MATCH('2014'!N$100,DataEx!$216:$216,0))</f>
        <v>1144671.7494812885</v>
      </c>
      <c r="O118" s="91">
        <f>+INDEX(DataEx!$1:$1048576,MATCH('2014'!$A118,DataEx!$D:$D,0),MATCH('2014'!O$100,DataEx!$216:$216,0))</f>
        <v>1026094.5663691361</v>
      </c>
      <c r="P118" s="91">
        <f>+INDEX(DataEx!$1:$1048576,MATCH('2014'!$A118,DataEx!$D:$D,0),MATCH('2014'!P$100,DataEx!$216:$216,0))</f>
        <v>1355598.0308241891</v>
      </c>
      <c r="Q118" s="91">
        <f>+INDEX(DataEx!$1:$1048576,MATCH('2014'!$A118,DataEx!$D:$D,0),MATCH('2014'!Q$100,DataEx!$216:$216,0))</f>
        <v>840008.78680477664</v>
      </c>
      <c r="R118" s="91">
        <f>+INDEX(DataEx!$1:$1048576,MATCH('2014'!$A118,DataEx!$D:$D,0),MATCH('2014'!R$100,DataEx!$216:$216,0))</f>
        <v>1771981.5648852838</v>
      </c>
      <c r="S118" s="125">
        <f t="shared" si="19"/>
        <v>12656092.665761098</v>
      </c>
      <c r="T118" s="126">
        <f t="shared" si="20"/>
        <v>3.6600728382017588E-3</v>
      </c>
    </row>
    <row r="119" spans="1:20">
      <c r="A119" s="137" t="str">
        <f t="shared" si="21"/>
        <v>713p</v>
      </c>
      <c r="B119" s="530" t="str">
        <f>+VLOOKUP(LEFT($A119,LEN(A119)-1)*1,Master!$D$27:$G$225,4,FALSE)</f>
        <v>Duties</v>
      </c>
      <c r="C119" s="531"/>
      <c r="D119" s="531"/>
      <c r="E119" s="531"/>
      <c r="F119" s="531"/>
      <c r="G119" s="85">
        <f>+INDEX(DataEx!$1:$1048576,MATCH('2014'!$A119,DataEx!$D:$D,0),MATCH('2014'!G$100,DataEx!$216:$216,0))</f>
        <v>902871.84498938802</v>
      </c>
      <c r="H119" s="85">
        <f>+INDEX(DataEx!$1:$1048576,MATCH('2014'!$A119,DataEx!$D:$D,0),MATCH('2014'!H$100,DataEx!$216:$216,0))</f>
        <v>1376722.835592885</v>
      </c>
      <c r="I119" s="85">
        <f>+INDEX(DataEx!$1:$1048576,MATCH('2014'!$A119,DataEx!$D:$D,0),MATCH('2014'!I$100,DataEx!$216:$216,0))</f>
        <v>1533902.3810318899</v>
      </c>
      <c r="J119" s="85">
        <f>+INDEX(DataEx!$1:$1048576,MATCH('2014'!$A119,DataEx!$D:$D,0),MATCH('2014'!J$100,DataEx!$216:$216,0))</f>
        <v>1769167.7909803819</v>
      </c>
      <c r="K119" s="85">
        <f>+INDEX(DataEx!$1:$1048576,MATCH('2014'!$A119,DataEx!$D:$D,0),MATCH('2014'!K$100,DataEx!$216:$216,0))</f>
        <v>1635179.6025759527</v>
      </c>
      <c r="L119" s="85">
        <f>+INDEX(DataEx!$1:$1048576,MATCH('2014'!$A119,DataEx!$D:$D,0),MATCH('2014'!L$100,DataEx!$216:$216,0))</f>
        <v>1713767.4441061548</v>
      </c>
      <c r="M119" s="85">
        <f>+INDEX(DataEx!$1:$1048576,MATCH('2014'!$A119,DataEx!$D:$D,0),MATCH('2014'!M$100,DataEx!$216:$216,0))</f>
        <v>2233130.224239069</v>
      </c>
      <c r="N119" s="85">
        <f>+INDEX(DataEx!$1:$1048576,MATCH('2014'!$A119,DataEx!$D:$D,0),MATCH('2014'!N$100,DataEx!$216:$216,0))</f>
        <v>1791089.1999486499</v>
      </c>
      <c r="O119" s="85">
        <f>+INDEX(DataEx!$1:$1048576,MATCH('2014'!$A119,DataEx!$D:$D,0),MATCH('2014'!O$100,DataEx!$216:$216,0))</f>
        <v>1407201.854776232</v>
      </c>
      <c r="P119" s="85">
        <f>+INDEX(DataEx!$1:$1048576,MATCH('2014'!$A119,DataEx!$D:$D,0),MATCH('2014'!P$100,DataEx!$216:$216,0))</f>
        <v>2107131.608306407</v>
      </c>
      <c r="Q119" s="85">
        <f>+INDEX(DataEx!$1:$1048576,MATCH('2014'!$A119,DataEx!$D:$D,0),MATCH('2014'!Q$100,DataEx!$216:$216,0))</f>
        <v>2082325.1460510979</v>
      </c>
      <c r="R119" s="86">
        <f>+INDEX(DataEx!$1:$1048576,MATCH('2014'!$A119,DataEx!$D:$D,0),MATCH('2014'!R$100,DataEx!$216:$216,0))</f>
        <v>2370557.2656825301</v>
      </c>
      <c r="S119" s="127">
        <f t="shared" si="19"/>
        <v>20923047.198280636</v>
      </c>
      <c r="T119" s="128">
        <f t="shared" si="20"/>
        <v>6.0508309132418234E-3</v>
      </c>
    </row>
    <row r="120" spans="1:20">
      <c r="A120" s="137" t="str">
        <f t="shared" si="21"/>
        <v>714p</v>
      </c>
      <c r="B120" s="530" t="str">
        <f>+VLOOKUP(LEFT($A120,LEN(A120)-1)*1,Master!$D$27:$G$225,4,FALSE)</f>
        <v>Fees</v>
      </c>
      <c r="C120" s="531"/>
      <c r="D120" s="531"/>
      <c r="E120" s="531"/>
      <c r="F120" s="531"/>
      <c r="G120" s="85">
        <f>+INDEX(DataEx!$1:$1048576,MATCH('2014'!$A120,DataEx!$D:$D,0),MATCH('2014'!G$100,DataEx!$216:$216,0))</f>
        <v>874647.32532018784</v>
      </c>
      <c r="H120" s="85">
        <f>+INDEX(DataEx!$1:$1048576,MATCH('2014'!$A120,DataEx!$D:$D,0),MATCH('2014'!H$100,DataEx!$216:$216,0))</f>
        <v>1141795.5130265537</v>
      </c>
      <c r="I120" s="85">
        <f>+INDEX(DataEx!$1:$1048576,MATCH('2014'!$A120,DataEx!$D:$D,0),MATCH('2014'!I$100,DataEx!$216:$216,0))</f>
        <v>1392255.6905662352</v>
      </c>
      <c r="J120" s="85">
        <f>+INDEX(DataEx!$1:$1048576,MATCH('2014'!$A120,DataEx!$D:$D,0),MATCH('2014'!J$100,DataEx!$216:$216,0))</f>
        <v>1012251.8295932285</v>
      </c>
      <c r="K120" s="85">
        <f>+INDEX(DataEx!$1:$1048576,MATCH('2014'!$A120,DataEx!$D:$D,0),MATCH('2014'!K$100,DataEx!$216:$216,0))</f>
        <v>647746.68080012128</v>
      </c>
      <c r="L120" s="85">
        <f>+INDEX(DataEx!$1:$1048576,MATCH('2014'!$A120,DataEx!$D:$D,0),MATCH('2014'!L$100,DataEx!$216:$216,0))</f>
        <v>954989.7774594496</v>
      </c>
      <c r="M120" s="85">
        <f>+INDEX(DataEx!$1:$1048576,MATCH('2014'!$A120,DataEx!$D:$D,0),MATCH('2014'!M$100,DataEx!$216:$216,0))</f>
        <v>1184343.1262543593</v>
      </c>
      <c r="N120" s="85">
        <f>+INDEX(DataEx!$1:$1048576,MATCH('2014'!$A120,DataEx!$D:$D,0),MATCH('2014'!N$100,DataEx!$216:$216,0))</f>
        <v>1056013.1087953006</v>
      </c>
      <c r="O120" s="85">
        <f>+INDEX(DataEx!$1:$1048576,MATCH('2014'!$A120,DataEx!$D:$D,0),MATCH('2014'!O$100,DataEx!$216:$216,0))</f>
        <v>1308372.2565571361</v>
      </c>
      <c r="P120" s="85">
        <f>+INDEX(DataEx!$1:$1048576,MATCH('2014'!$A120,DataEx!$D:$D,0),MATCH('2014'!P$100,DataEx!$216:$216,0))</f>
        <v>1299421.3451732181</v>
      </c>
      <c r="Q120" s="85">
        <f>+INDEX(DataEx!$1:$1048576,MATCH('2014'!$A120,DataEx!$D:$D,0),MATCH('2014'!Q$100,DataEx!$216:$216,0))</f>
        <v>1236718.8760774885</v>
      </c>
      <c r="R120" s="86">
        <f>+INDEX(DataEx!$1:$1048576,MATCH('2014'!$A120,DataEx!$D:$D,0),MATCH('2014'!R$100,DataEx!$216:$216,0))</f>
        <v>915688.23864849063</v>
      </c>
      <c r="S120" s="127">
        <f t="shared" si="19"/>
        <v>13024243.768271768</v>
      </c>
      <c r="T120" s="128">
        <f t="shared" si="20"/>
        <v>3.7665401252419887E-3</v>
      </c>
    </row>
    <row r="121" spans="1:20">
      <c r="A121" s="137" t="str">
        <f t="shared" si="21"/>
        <v>715p</v>
      </c>
      <c r="B121" s="530" t="str">
        <f>+VLOOKUP(LEFT($A121,LEN(A121)-1)*1,Master!$D$27:$G$225,4,FALSE)</f>
        <v>Other revenues</v>
      </c>
      <c r="C121" s="531"/>
      <c r="D121" s="531"/>
      <c r="E121" s="531"/>
      <c r="F121" s="531"/>
      <c r="G121" s="85">
        <f>+INDEX(DataEx!$1:$1048576,MATCH('2014'!$A121,DataEx!$D:$D,0),MATCH('2014'!G$100,DataEx!$216:$216,0))</f>
        <v>2128432.1735986122</v>
      </c>
      <c r="H121" s="85">
        <f>+INDEX(DataEx!$1:$1048576,MATCH('2014'!$A121,DataEx!$D:$D,0),MATCH('2014'!H$100,DataEx!$216:$216,0))</f>
        <v>1320017.4642991112</v>
      </c>
      <c r="I121" s="85">
        <f>+INDEX(DataEx!$1:$1048576,MATCH('2014'!$A121,DataEx!$D:$D,0),MATCH('2014'!I$100,DataEx!$216:$216,0))</f>
        <v>1521512.068415079</v>
      </c>
      <c r="J121" s="85">
        <f>+INDEX(DataEx!$1:$1048576,MATCH('2014'!$A121,DataEx!$D:$D,0),MATCH('2014'!J$100,DataEx!$216:$216,0))</f>
        <v>2595680.0159037258</v>
      </c>
      <c r="K121" s="85">
        <f>+INDEX(DataEx!$1:$1048576,MATCH('2014'!$A121,DataEx!$D:$D,0),MATCH('2014'!K$100,DataEx!$216:$216,0))</f>
        <v>2783027.0466008885</v>
      </c>
      <c r="L121" s="85">
        <f>+INDEX(DataEx!$1:$1048576,MATCH('2014'!$A121,DataEx!$D:$D,0),MATCH('2014'!L$100,DataEx!$216:$216,0))</f>
        <v>1934475.5951932021</v>
      </c>
      <c r="M121" s="85">
        <f>+INDEX(DataEx!$1:$1048576,MATCH('2014'!$A121,DataEx!$D:$D,0),MATCH('2014'!M$100,DataEx!$216:$216,0))</f>
        <v>3103592.0848331661</v>
      </c>
      <c r="N121" s="85">
        <f>+INDEX(DataEx!$1:$1048576,MATCH('2014'!$A121,DataEx!$D:$D,0),MATCH('2014'!N$100,DataEx!$216:$216,0))</f>
        <v>2451881.0862679579</v>
      </c>
      <c r="O121" s="85">
        <f>+INDEX(DataEx!$1:$1048576,MATCH('2014'!$A121,DataEx!$D:$D,0),MATCH('2014'!O$100,DataEx!$216:$216,0))</f>
        <v>2469058.8016255274</v>
      </c>
      <c r="P121" s="85">
        <f>+INDEX(DataEx!$1:$1048576,MATCH('2014'!$A121,DataEx!$D:$D,0),MATCH('2014'!P$100,DataEx!$216:$216,0))</f>
        <v>2200822.8981059212</v>
      </c>
      <c r="Q121" s="85">
        <f>+INDEX(DataEx!$1:$1048576,MATCH('2014'!$A121,DataEx!$D:$D,0),MATCH('2014'!Q$100,DataEx!$216:$216,0))</f>
        <v>4135986.1632531187</v>
      </c>
      <c r="R121" s="86">
        <f>+INDEX(DataEx!$1:$1048576,MATCH('2014'!$A121,DataEx!$D:$D,0),MATCH('2014'!R$100,DataEx!$216:$216,0))</f>
        <v>4766285.5166419055</v>
      </c>
      <c r="S121" s="127">
        <f t="shared" si="19"/>
        <v>31410770.914738216</v>
      </c>
      <c r="T121" s="128">
        <f t="shared" si="20"/>
        <v>9.0838233006172043E-3</v>
      </c>
    </row>
    <row r="122" spans="1:20">
      <c r="A122" s="137" t="str">
        <f t="shared" si="21"/>
        <v>73p</v>
      </c>
      <c r="B122" s="530" t="str">
        <f>+VLOOKUP(LEFT($A122,LEN(A122)-1)*1,Master!$D$27:$G$225,4,FALSE)</f>
        <v>Receipts from Repayment of Loans and Funds Carried over from Previous Year</v>
      </c>
      <c r="C122" s="531"/>
      <c r="D122" s="531"/>
      <c r="E122" s="531"/>
      <c r="F122" s="531"/>
      <c r="G122" s="85">
        <f>+INDEX(DataEx!$1:$1048576,MATCH('2014'!$A122,DataEx!$D:$D,0),MATCH('2014'!G$100,DataEx!$216:$216,0))</f>
        <v>192772.11381205477</v>
      </c>
      <c r="H122" s="85">
        <f>+INDEX(DataEx!$1:$1048576,MATCH('2014'!$A122,DataEx!$D:$D,0),MATCH('2014'!H$100,DataEx!$216:$216,0))</f>
        <v>219000.95458843262</v>
      </c>
      <c r="I122" s="85">
        <f>+INDEX(DataEx!$1:$1048576,MATCH('2014'!$A122,DataEx!$D:$D,0),MATCH('2014'!I$100,DataEx!$216:$216,0))</f>
        <v>279212.95056261157</v>
      </c>
      <c r="J122" s="85">
        <f>+INDEX(DataEx!$1:$1048576,MATCH('2014'!$A122,DataEx!$D:$D,0),MATCH('2014'!J$100,DataEx!$216:$216,0))</f>
        <v>278484.14214295219</v>
      </c>
      <c r="K122" s="85">
        <f>+INDEX(DataEx!$1:$1048576,MATCH('2014'!$A122,DataEx!$D:$D,0),MATCH('2014'!K$100,DataEx!$216:$216,0))</f>
        <v>194564.22932022985</v>
      </c>
      <c r="L122" s="85">
        <f>+INDEX(DataEx!$1:$1048576,MATCH('2014'!$A122,DataEx!$D:$D,0),MATCH('2014'!L$100,DataEx!$216:$216,0))</f>
        <v>305977.50152959337</v>
      </c>
      <c r="M122" s="85">
        <f>+INDEX(DataEx!$1:$1048576,MATCH('2014'!$A122,DataEx!$D:$D,0),MATCH('2014'!M$100,DataEx!$216:$216,0))</f>
        <v>3232893.976992269</v>
      </c>
      <c r="N122" s="85">
        <f>+INDEX(DataEx!$1:$1048576,MATCH('2014'!$A122,DataEx!$D:$D,0),MATCH('2014'!N$100,DataEx!$216:$216,0))</f>
        <v>546027.11320662138</v>
      </c>
      <c r="O122" s="85">
        <f>+INDEX(DataEx!$1:$1048576,MATCH('2014'!$A122,DataEx!$D:$D,0),MATCH('2014'!O$100,DataEx!$216:$216,0))</f>
        <v>373977.62507384352</v>
      </c>
      <c r="P122" s="85">
        <f>+INDEX(DataEx!$1:$1048576,MATCH('2014'!$A122,DataEx!$D:$D,0),MATCH('2014'!P$100,DataEx!$216:$216,0))</f>
        <v>572522.69594572182</v>
      </c>
      <c r="Q122" s="85">
        <f>+INDEX(DataEx!$1:$1048576,MATCH('2014'!$A122,DataEx!$D:$D,0),MATCH('2014'!Q$100,DataEx!$216:$216,0))</f>
        <v>159825.78339378684</v>
      </c>
      <c r="R122" s="86">
        <f>+INDEX(DataEx!$1:$1048576,MATCH('2014'!$A122,DataEx!$D:$D,0),MATCH('2014'!R$100,DataEx!$216:$216,0))</f>
        <v>691003.4005981891</v>
      </c>
      <c r="S122" s="127">
        <f t="shared" si="19"/>
        <v>7046262.487166306</v>
      </c>
      <c r="T122" s="128">
        <f t="shared" si="20"/>
        <v>2.0377406061420022E-3</v>
      </c>
    </row>
    <row r="123" spans="1:20" ht="13.5" thickBot="1">
      <c r="A123" s="137" t="str">
        <f t="shared" si="21"/>
        <v>74p</v>
      </c>
      <c r="B123" s="534" t="str">
        <f>+VLOOKUP(LEFT($A123,LEN(A123)-1)*1,Master!$D$27:$G$225,4,FALSE)</f>
        <v>Grants and Transfers</v>
      </c>
      <c r="C123" s="535"/>
      <c r="D123" s="535"/>
      <c r="E123" s="535"/>
      <c r="F123" s="535"/>
      <c r="G123" s="85">
        <f>+INDEX(DataEx!$1:$1048576,MATCH('2014'!$A123,DataEx!$D:$D,0),MATCH('2014'!G$100,DataEx!$216:$216,0))</f>
        <v>666666.66666666663</v>
      </c>
      <c r="H123" s="85">
        <f>+INDEX(DataEx!$1:$1048576,MATCH('2014'!$A123,DataEx!$D:$D,0),MATCH('2014'!H$100,DataEx!$216:$216,0))</f>
        <v>666666.66666666663</v>
      </c>
      <c r="I123" s="85">
        <f>+INDEX(DataEx!$1:$1048576,MATCH('2014'!$A123,DataEx!$D:$D,0),MATCH('2014'!I$100,DataEx!$216:$216,0))</f>
        <v>666666.66666666663</v>
      </c>
      <c r="J123" s="85">
        <f>+INDEX(DataEx!$1:$1048576,MATCH('2014'!$A123,DataEx!$D:$D,0),MATCH('2014'!J$100,DataEx!$216:$216,0))</f>
        <v>666666.66666666663</v>
      </c>
      <c r="K123" s="85">
        <f>+INDEX(DataEx!$1:$1048576,MATCH('2014'!$A123,DataEx!$D:$D,0),MATCH('2014'!K$100,DataEx!$216:$216,0))</f>
        <v>666666.66666666663</v>
      </c>
      <c r="L123" s="85">
        <f>+INDEX(DataEx!$1:$1048576,MATCH('2014'!$A123,DataEx!$D:$D,0),MATCH('2014'!L$100,DataEx!$216:$216,0))</f>
        <v>666666.66666666663</v>
      </c>
      <c r="M123" s="85">
        <f>+INDEX(DataEx!$1:$1048576,MATCH('2014'!$A123,DataEx!$D:$D,0),MATCH('2014'!M$100,DataEx!$216:$216,0))</f>
        <v>666666.66666666663</v>
      </c>
      <c r="N123" s="85">
        <f>+INDEX(DataEx!$1:$1048576,MATCH('2014'!$A123,DataEx!$D:$D,0),MATCH('2014'!N$100,DataEx!$216:$216,0))</f>
        <v>666666.66666666663</v>
      </c>
      <c r="O123" s="85">
        <f>+INDEX(DataEx!$1:$1048576,MATCH('2014'!$A123,DataEx!$D:$D,0),MATCH('2014'!O$100,DataEx!$216:$216,0))</f>
        <v>666666.66666666663</v>
      </c>
      <c r="P123" s="85">
        <f>+INDEX(DataEx!$1:$1048576,MATCH('2014'!$A123,DataEx!$D:$D,0),MATCH('2014'!P$100,DataEx!$216:$216,0))</f>
        <v>666666.66666666663</v>
      </c>
      <c r="Q123" s="85">
        <f>+INDEX(DataEx!$1:$1048576,MATCH('2014'!$A123,DataEx!$D:$D,0),MATCH('2014'!Q$100,DataEx!$216:$216,0))</f>
        <v>666666.66666666663</v>
      </c>
      <c r="R123" s="86">
        <f>+INDEX(DataEx!$1:$1048576,MATCH('2014'!$A123,DataEx!$D:$D,0),MATCH('2014'!R$100,DataEx!$216:$216,0))</f>
        <v>666666.66666666663</v>
      </c>
      <c r="S123" s="129">
        <f t="shared" si="19"/>
        <v>8000000.0000000009</v>
      </c>
      <c r="T123" s="130">
        <f t="shared" si="20"/>
        <v>2.3135562830404761E-3</v>
      </c>
    </row>
    <row r="124" spans="1:20" ht="13.5" thickBot="1">
      <c r="A124" s="137" t="str">
        <f t="shared" si="21"/>
        <v>4p</v>
      </c>
      <c r="B124" s="536" t="str">
        <f>+VLOOKUP(LEFT($A124,LEN(A124)-1)*1,Master!$D$27:$G$225,4,FALSE)</f>
        <v>Total Expenditures</v>
      </c>
      <c r="C124" s="537"/>
      <c r="D124" s="537"/>
      <c r="E124" s="537"/>
      <c r="F124" s="537"/>
      <c r="G124" s="97">
        <f>+G126+G137+G143+SUM(G144:G147)</f>
        <v>110630615.51018211</v>
      </c>
      <c r="H124" s="97">
        <f t="shared" ref="H124:R124" si="23">+H126+H137+H143+SUM(H144:H147)</f>
        <v>110630615.51018211</v>
      </c>
      <c r="I124" s="97">
        <f t="shared" si="23"/>
        <v>110630615.51018211</v>
      </c>
      <c r="J124" s="97">
        <f t="shared" si="23"/>
        <v>110630615.51018211</v>
      </c>
      <c r="K124" s="97">
        <f t="shared" si="23"/>
        <v>110630615.51018211</v>
      </c>
      <c r="L124" s="97">
        <f t="shared" si="23"/>
        <v>110630615.51018211</v>
      </c>
      <c r="M124" s="97">
        <f t="shared" si="23"/>
        <v>110630615.51018211</v>
      </c>
      <c r="N124" s="97">
        <f t="shared" si="23"/>
        <v>110630615.51018211</v>
      </c>
      <c r="O124" s="97">
        <f t="shared" si="23"/>
        <v>110630615.51018211</v>
      </c>
      <c r="P124" s="97">
        <f t="shared" si="23"/>
        <v>110630615.51018211</v>
      </c>
      <c r="Q124" s="97">
        <f t="shared" si="23"/>
        <v>110630615.51018211</v>
      </c>
      <c r="R124" s="97">
        <f t="shared" si="23"/>
        <v>110629366.79018211</v>
      </c>
      <c r="S124" s="131">
        <f t="shared" si="19"/>
        <v>1327566137.4021854</v>
      </c>
      <c r="T124" s="132">
        <f t="shared" si="20"/>
        <v>0.38392487229232519</v>
      </c>
    </row>
    <row r="125" spans="1:20" ht="13.5" thickBot="1">
      <c r="A125" s="137" t="str">
        <f t="shared" si="21"/>
        <v>41p</v>
      </c>
      <c r="B125" s="538" t="str">
        <f>+VLOOKUP(LEFT($A125,LEN(A125)-1)*1,Master!$D$27:$G$225,4,FALSE)</f>
        <v>Current Expenditures</v>
      </c>
      <c r="C125" s="539"/>
      <c r="D125" s="539"/>
      <c r="E125" s="539"/>
      <c r="F125" s="539"/>
      <c r="G125" s="80">
        <f t="shared" ref="G125:R125" si="24">+G124-G144</f>
        <v>103108073.84351544</v>
      </c>
      <c r="H125" s="80">
        <f t="shared" si="24"/>
        <v>103108073.84351544</v>
      </c>
      <c r="I125" s="80">
        <f t="shared" si="24"/>
        <v>103108073.84351544</v>
      </c>
      <c r="J125" s="80">
        <f t="shared" si="24"/>
        <v>103108073.84351544</v>
      </c>
      <c r="K125" s="80">
        <f t="shared" si="24"/>
        <v>103108073.84351544</v>
      </c>
      <c r="L125" s="80">
        <f t="shared" si="24"/>
        <v>103108073.84351544</v>
      </c>
      <c r="M125" s="80">
        <f t="shared" si="24"/>
        <v>103108073.84351544</v>
      </c>
      <c r="N125" s="80">
        <f t="shared" si="24"/>
        <v>103108073.84351544</v>
      </c>
      <c r="O125" s="80">
        <f t="shared" si="24"/>
        <v>103108073.84351544</v>
      </c>
      <c r="P125" s="80">
        <f t="shared" si="24"/>
        <v>103108073.84351544</v>
      </c>
      <c r="Q125" s="80">
        <f t="shared" si="24"/>
        <v>103108073.84351544</v>
      </c>
      <c r="R125" s="80">
        <f t="shared" si="24"/>
        <v>103106825.12351544</v>
      </c>
      <c r="S125" s="133">
        <f t="shared" si="19"/>
        <v>1237295637.402185</v>
      </c>
      <c r="T125" s="134">
        <f t="shared" si="20"/>
        <v>0.35781913698629941</v>
      </c>
    </row>
    <row r="126" spans="1:20">
      <c r="A126" s="137" t="str">
        <f t="shared" si="21"/>
        <v>40p</v>
      </c>
      <c r="B126" s="540" t="str">
        <f>+VLOOKUP(LEFT($A126,LEN(A126)-1)*1,Master!$D$27:$G$225,4,FALSE)</f>
        <v>Current Budgetary Expenditures</v>
      </c>
      <c r="C126" s="541"/>
      <c r="D126" s="541"/>
      <c r="E126" s="541"/>
      <c r="F126" s="541"/>
      <c r="G126" s="89">
        <f t="shared" ref="G126:R126" si="25">+SUM(G127:G136)</f>
        <v>52676503.419999987</v>
      </c>
      <c r="H126" s="89">
        <f t="shared" si="25"/>
        <v>52676503.419999987</v>
      </c>
      <c r="I126" s="89">
        <f t="shared" si="25"/>
        <v>52676503.419999987</v>
      </c>
      <c r="J126" s="89">
        <f t="shared" si="25"/>
        <v>52676503.419999987</v>
      </c>
      <c r="K126" s="89">
        <f t="shared" si="25"/>
        <v>52676503.419999987</v>
      </c>
      <c r="L126" s="89">
        <f t="shared" si="25"/>
        <v>52676503.419999987</v>
      </c>
      <c r="M126" s="89">
        <f t="shared" si="25"/>
        <v>52676503.419999987</v>
      </c>
      <c r="N126" s="89">
        <f t="shared" si="25"/>
        <v>52676503.419999987</v>
      </c>
      <c r="O126" s="89">
        <f t="shared" si="25"/>
        <v>52676503.419999987</v>
      </c>
      <c r="P126" s="89">
        <f t="shared" si="25"/>
        <v>52676503.419999987</v>
      </c>
      <c r="Q126" s="89">
        <f t="shared" si="25"/>
        <v>52676503.419999987</v>
      </c>
      <c r="R126" s="90">
        <f t="shared" si="25"/>
        <v>52676003.419999987</v>
      </c>
      <c r="S126" s="123">
        <f t="shared" si="19"/>
        <v>632117541.03999972</v>
      </c>
      <c r="T126" s="124">
        <f t="shared" si="20"/>
        <v>0.1828049385866484</v>
      </c>
    </row>
    <row r="127" spans="1:20">
      <c r="A127" s="137" t="str">
        <f t="shared" si="21"/>
        <v>411p</v>
      </c>
      <c r="B127" s="520" t="str">
        <f>+VLOOKUP(LEFT($A127,LEN(A127)-1)*1,Master!$D$27:$G$225,4,FALSE)</f>
        <v>Gross Salaries and Contributions</v>
      </c>
      <c r="C127" s="521"/>
      <c r="D127" s="521"/>
      <c r="E127" s="521"/>
      <c r="F127" s="521"/>
      <c r="G127" s="91">
        <f>+INDEX(DataEx!$1:$1048576,MATCH('2014'!$A127,DataEx!$D:$D,0),MATCH('2014'!G$100,DataEx!$216:$216,0))</f>
        <v>32195307.643333331</v>
      </c>
      <c r="H127" s="91">
        <f>+INDEX(DataEx!$1:$1048576,MATCH('2014'!$A127,DataEx!$D:$D,0),MATCH('2014'!H$100,DataEx!$216:$216,0))</f>
        <v>32195307.643333331</v>
      </c>
      <c r="I127" s="91">
        <f>+INDEX(DataEx!$1:$1048576,MATCH('2014'!$A127,DataEx!$D:$D,0),MATCH('2014'!I$100,DataEx!$216:$216,0))</f>
        <v>32195307.643333331</v>
      </c>
      <c r="J127" s="91">
        <f>+INDEX(DataEx!$1:$1048576,MATCH('2014'!$A127,DataEx!$D:$D,0),MATCH('2014'!J$100,DataEx!$216:$216,0))</f>
        <v>32195307.643333331</v>
      </c>
      <c r="K127" s="91">
        <f>+INDEX(DataEx!$1:$1048576,MATCH('2014'!$A127,DataEx!$D:$D,0),MATCH('2014'!K$100,DataEx!$216:$216,0))</f>
        <v>32195307.643333331</v>
      </c>
      <c r="L127" s="91">
        <f>+INDEX(DataEx!$1:$1048576,MATCH('2014'!$A127,DataEx!$D:$D,0),MATCH('2014'!L$100,DataEx!$216:$216,0))</f>
        <v>32195307.643333331</v>
      </c>
      <c r="M127" s="91">
        <f>+INDEX(DataEx!$1:$1048576,MATCH('2014'!$A127,DataEx!$D:$D,0),MATCH('2014'!M$100,DataEx!$216:$216,0))</f>
        <v>32195307.643333331</v>
      </c>
      <c r="N127" s="91">
        <f>+INDEX(DataEx!$1:$1048576,MATCH('2014'!$A127,DataEx!$D:$D,0),MATCH('2014'!N$100,DataEx!$216:$216,0))</f>
        <v>32195307.643333331</v>
      </c>
      <c r="O127" s="91">
        <f>+INDEX(DataEx!$1:$1048576,MATCH('2014'!$A127,DataEx!$D:$D,0),MATCH('2014'!O$100,DataEx!$216:$216,0))</f>
        <v>32195307.643333331</v>
      </c>
      <c r="P127" s="91">
        <f>+INDEX(DataEx!$1:$1048576,MATCH('2014'!$A127,DataEx!$D:$D,0),MATCH('2014'!P$100,DataEx!$216:$216,0))</f>
        <v>32195307.643333331</v>
      </c>
      <c r="Q127" s="91">
        <f>+INDEX(DataEx!$1:$1048576,MATCH('2014'!$A127,DataEx!$D:$D,0),MATCH('2014'!Q$100,DataEx!$216:$216,0))</f>
        <v>32195307.643333331</v>
      </c>
      <c r="R127" s="91">
        <f>+INDEX(DataEx!$1:$1048576,MATCH('2014'!$A127,DataEx!$D:$D,0),MATCH('2014'!R$100,DataEx!$216:$216,0))</f>
        <v>32195307.643333331</v>
      </c>
      <c r="S127" s="125">
        <f t="shared" si="19"/>
        <v>386343691.71999985</v>
      </c>
      <c r="T127" s="126">
        <f t="shared" si="20"/>
        <v>0.11172848442398228</v>
      </c>
    </row>
    <row r="128" spans="1:20">
      <c r="A128" s="137" t="str">
        <f t="shared" si="21"/>
        <v>412p</v>
      </c>
      <c r="B128" s="520" t="str">
        <f>+VLOOKUP(LEFT($A128,LEN(A128)-1)*1,Master!$D$27:$G$225,4,FALSE)</f>
        <v>Other Personal Income</v>
      </c>
      <c r="C128" s="521"/>
      <c r="D128" s="521"/>
      <c r="E128" s="521"/>
      <c r="F128" s="521"/>
      <c r="G128" s="91">
        <f>+INDEX(DataEx!$1:$1048576,MATCH('2014'!$A128,DataEx!$D:$D,0),MATCH('2014'!G$100,DataEx!$216:$216,0))</f>
        <v>956513.66333333333</v>
      </c>
      <c r="H128" s="91">
        <f>+INDEX(DataEx!$1:$1048576,MATCH('2014'!$A128,DataEx!$D:$D,0),MATCH('2014'!H$100,DataEx!$216:$216,0))</f>
        <v>956513.66333333333</v>
      </c>
      <c r="I128" s="91">
        <f>+INDEX(DataEx!$1:$1048576,MATCH('2014'!$A128,DataEx!$D:$D,0),MATCH('2014'!I$100,DataEx!$216:$216,0))</f>
        <v>956513.66333333333</v>
      </c>
      <c r="J128" s="91">
        <f>+INDEX(DataEx!$1:$1048576,MATCH('2014'!$A128,DataEx!$D:$D,0),MATCH('2014'!J$100,DataEx!$216:$216,0))</f>
        <v>956513.66333333333</v>
      </c>
      <c r="K128" s="91">
        <f>+INDEX(DataEx!$1:$1048576,MATCH('2014'!$A128,DataEx!$D:$D,0),MATCH('2014'!K$100,DataEx!$216:$216,0))</f>
        <v>956513.66333333333</v>
      </c>
      <c r="L128" s="91">
        <f>+INDEX(DataEx!$1:$1048576,MATCH('2014'!$A128,DataEx!$D:$D,0),MATCH('2014'!L$100,DataEx!$216:$216,0))</f>
        <v>956513.66333333333</v>
      </c>
      <c r="M128" s="91">
        <f>+INDEX(DataEx!$1:$1048576,MATCH('2014'!$A128,DataEx!$D:$D,0),MATCH('2014'!M$100,DataEx!$216:$216,0))</f>
        <v>956513.66333333333</v>
      </c>
      <c r="N128" s="91">
        <f>+INDEX(DataEx!$1:$1048576,MATCH('2014'!$A128,DataEx!$D:$D,0),MATCH('2014'!N$100,DataEx!$216:$216,0))</f>
        <v>956513.66333333333</v>
      </c>
      <c r="O128" s="91">
        <f>+INDEX(DataEx!$1:$1048576,MATCH('2014'!$A128,DataEx!$D:$D,0),MATCH('2014'!O$100,DataEx!$216:$216,0))</f>
        <v>956513.66333333333</v>
      </c>
      <c r="P128" s="91">
        <f>+INDEX(DataEx!$1:$1048576,MATCH('2014'!$A128,DataEx!$D:$D,0),MATCH('2014'!P$100,DataEx!$216:$216,0))</f>
        <v>956513.66333333333</v>
      </c>
      <c r="Q128" s="91">
        <f>+INDEX(DataEx!$1:$1048576,MATCH('2014'!$A128,DataEx!$D:$D,0),MATCH('2014'!Q$100,DataEx!$216:$216,0))</f>
        <v>956513.66333333333</v>
      </c>
      <c r="R128" s="91">
        <f>+INDEX(DataEx!$1:$1048576,MATCH('2014'!$A128,DataEx!$D:$D,0),MATCH('2014'!R$100,DataEx!$216:$216,0))</f>
        <v>956513.66333333333</v>
      </c>
      <c r="S128" s="125">
        <f t="shared" si="19"/>
        <v>11478163.960000001</v>
      </c>
      <c r="T128" s="126">
        <f t="shared" si="20"/>
        <v>3.3194222934283435E-3</v>
      </c>
    </row>
    <row r="129" spans="1:20">
      <c r="A129" s="137" t="str">
        <f t="shared" si="21"/>
        <v>413p</v>
      </c>
      <c r="B129" s="520" t="str">
        <f>+VLOOKUP(LEFT($A129,LEN(A129)-1)*1,Master!$D$27:$G$225,4,FALSE)</f>
        <v>Expenditures for Supplies</v>
      </c>
      <c r="C129" s="521"/>
      <c r="D129" s="521"/>
      <c r="E129" s="521"/>
      <c r="F129" s="521"/>
      <c r="G129" s="91">
        <f>+INDEX(DataEx!$1:$1048576,MATCH('2014'!$A129,DataEx!$D:$D,0),MATCH('2014'!G$100,DataEx!$216:$216,0))</f>
        <v>2567060.8260771562</v>
      </c>
      <c r="H129" s="91">
        <f>+INDEX(DataEx!$1:$1048576,MATCH('2014'!$A129,DataEx!$D:$D,0),MATCH('2014'!H$100,DataEx!$216:$216,0))</f>
        <v>2567060.8260771562</v>
      </c>
      <c r="I129" s="91">
        <f>+INDEX(DataEx!$1:$1048576,MATCH('2014'!$A129,DataEx!$D:$D,0),MATCH('2014'!I$100,DataEx!$216:$216,0))</f>
        <v>2567060.8260771562</v>
      </c>
      <c r="J129" s="91">
        <f>+INDEX(DataEx!$1:$1048576,MATCH('2014'!$A129,DataEx!$D:$D,0),MATCH('2014'!J$100,DataEx!$216:$216,0))</f>
        <v>2567060.8260771562</v>
      </c>
      <c r="K129" s="91">
        <f>+INDEX(DataEx!$1:$1048576,MATCH('2014'!$A129,DataEx!$D:$D,0),MATCH('2014'!K$100,DataEx!$216:$216,0))</f>
        <v>2567060.8260771562</v>
      </c>
      <c r="L129" s="91">
        <f>+INDEX(DataEx!$1:$1048576,MATCH('2014'!$A129,DataEx!$D:$D,0),MATCH('2014'!L$100,DataEx!$216:$216,0))</f>
        <v>2567060.8260771562</v>
      </c>
      <c r="M129" s="91">
        <f>+INDEX(DataEx!$1:$1048576,MATCH('2014'!$A129,DataEx!$D:$D,0),MATCH('2014'!M$100,DataEx!$216:$216,0))</f>
        <v>2567060.8260771562</v>
      </c>
      <c r="N129" s="91">
        <f>+INDEX(DataEx!$1:$1048576,MATCH('2014'!$A129,DataEx!$D:$D,0),MATCH('2014'!N$100,DataEx!$216:$216,0))</f>
        <v>2567060.8260771562</v>
      </c>
      <c r="O129" s="91">
        <f>+INDEX(DataEx!$1:$1048576,MATCH('2014'!$A129,DataEx!$D:$D,0),MATCH('2014'!O$100,DataEx!$216:$216,0))</f>
        <v>2567060.8260771562</v>
      </c>
      <c r="P129" s="91">
        <f>+INDEX(DataEx!$1:$1048576,MATCH('2014'!$A129,DataEx!$D:$D,0),MATCH('2014'!P$100,DataEx!$216:$216,0))</f>
        <v>2567060.8260771562</v>
      </c>
      <c r="Q129" s="91">
        <f>+INDEX(DataEx!$1:$1048576,MATCH('2014'!$A129,DataEx!$D:$D,0),MATCH('2014'!Q$100,DataEx!$216:$216,0))</f>
        <v>2567060.8260771562</v>
      </c>
      <c r="R129" s="91">
        <f>+INDEX(DataEx!$1:$1048576,MATCH('2014'!$A129,DataEx!$D:$D,0),MATCH('2014'!R$100,DataEx!$216:$216,0))</f>
        <v>2567060.8260771562</v>
      </c>
      <c r="S129" s="125">
        <f t="shared" si="19"/>
        <v>30804729.912925873</v>
      </c>
      <c r="T129" s="126">
        <f t="shared" si="20"/>
        <v>8.9085595546768166E-3</v>
      </c>
    </row>
    <row r="130" spans="1:20">
      <c r="A130" s="137" t="str">
        <f t="shared" si="21"/>
        <v>414p</v>
      </c>
      <c r="B130" s="520" t="str">
        <f>+VLOOKUP(LEFT($A130,LEN(A130)-1)*1,Master!$D$27:$G$225,4,FALSE)</f>
        <v>Expenditures for Services</v>
      </c>
      <c r="C130" s="521"/>
      <c r="D130" s="521"/>
      <c r="E130" s="521"/>
      <c r="F130" s="521"/>
      <c r="G130" s="91">
        <f>+INDEX(DataEx!$1:$1048576,MATCH('2014'!$A130,DataEx!$D:$D,0),MATCH('2014'!G$100,DataEx!$216:$216,0))</f>
        <v>3555210.7859614557</v>
      </c>
      <c r="H130" s="91">
        <f>+INDEX(DataEx!$1:$1048576,MATCH('2014'!$A130,DataEx!$D:$D,0),MATCH('2014'!H$100,DataEx!$216:$216,0))</f>
        <v>3555210.7859614557</v>
      </c>
      <c r="I130" s="91">
        <f>+INDEX(DataEx!$1:$1048576,MATCH('2014'!$A130,DataEx!$D:$D,0),MATCH('2014'!I$100,DataEx!$216:$216,0))</f>
        <v>3555210.7859614557</v>
      </c>
      <c r="J130" s="91">
        <f>+INDEX(DataEx!$1:$1048576,MATCH('2014'!$A130,DataEx!$D:$D,0),MATCH('2014'!J$100,DataEx!$216:$216,0))</f>
        <v>3555210.7859614557</v>
      </c>
      <c r="K130" s="91">
        <f>+INDEX(DataEx!$1:$1048576,MATCH('2014'!$A130,DataEx!$D:$D,0),MATCH('2014'!K$100,DataEx!$216:$216,0))</f>
        <v>3555210.7859614557</v>
      </c>
      <c r="L130" s="91">
        <f>+INDEX(DataEx!$1:$1048576,MATCH('2014'!$A130,DataEx!$D:$D,0),MATCH('2014'!L$100,DataEx!$216:$216,0))</f>
        <v>3555210.7859614557</v>
      </c>
      <c r="M130" s="91">
        <f>+INDEX(DataEx!$1:$1048576,MATCH('2014'!$A130,DataEx!$D:$D,0),MATCH('2014'!M$100,DataEx!$216:$216,0))</f>
        <v>3555210.7859614557</v>
      </c>
      <c r="N130" s="91">
        <f>+INDEX(DataEx!$1:$1048576,MATCH('2014'!$A130,DataEx!$D:$D,0),MATCH('2014'!N$100,DataEx!$216:$216,0))</f>
        <v>3555210.7859614557</v>
      </c>
      <c r="O130" s="91">
        <f>+INDEX(DataEx!$1:$1048576,MATCH('2014'!$A130,DataEx!$D:$D,0),MATCH('2014'!O$100,DataEx!$216:$216,0))</f>
        <v>3555210.7859614557</v>
      </c>
      <c r="P130" s="91">
        <f>+INDEX(DataEx!$1:$1048576,MATCH('2014'!$A130,DataEx!$D:$D,0),MATCH('2014'!P$100,DataEx!$216:$216,0))</f>
        <v>3555210.7859614557</v>
      </c>
      <c r="Q130" s="91">
        <f>+INDEX(DataEx!$1:$1048576,MATCH('2014'!$A130,DataEx!$D:$D,0),MATCH('2014'!Q$100,DataEx!$216:$216,0))</f>
        <v>3555210.7859614557</v>
      </c>
      <c r="R130" s="91">
        <f>+INDEX(DataEx!$1:$1048576,MATCH('2014'!$A130,DataEx!$D:$D,0),MATCH('2014'!R$100,DataEx!$216:$216,0))</f>
        <v>3555210.7859614557</v>
      </c>
      <c r="S130" s="125">
        <f t="shared" si="19"/>
        <v>42662529.431537472</v>
      </c>
      <c r="T130" s="126">
        <f t="shared" si="20"/>
        <v>1.2337770377091592E-2</v>
      </c>
    </row>
    <row r="131" spans="1:20">
      <c r="A131" s="137" t="str">
        <f t="shared" si="21"/>
        <v>415p</v>
      </c>
      <c r="B131" s="520" t="str">
        <f>+VLOOKUP(LEFT($A131,LEN(A131)-1)*1,Master!$D$27:$G$225,4,FALSE)</f>
        <v>Current Maintenance</v>
      </c>
      <c r="C131" s="521"/>
      <c r="D131" s="521"/>
      <c r="E131" s="521"/>
      <c r="F131" s="521"/>
      <c r="G131" s="91">
        <f>+INDEX(DataEx!$1:$1048576,MATCH('2014'!$A131,DataEx!$D:$D,0),MATCH('2014'!G$100,DataEx!$216:$216,0))</f>
        <v>1804616.9333333331</v>
      </c>
      <c r="H131" s="91">
        <f>+INDEX(DataEx!$1:$1048576,MATCH('2014'!$A131,DataEx!$D:$D,0),MATCH('2014'!H$100,DataEx!$216:$216,0))</f>
        <v>1804616.9333333331</v>
      </c>
      <c r="I131" s="91">
        <f>+INDEX(DataEx!$1:$1048576,MATCH('2014'!$A131,DataEx!$D:$D,0),MATCH('2014'!I$100,DataEx!$216:$216,0))</f>
        <v>1804616.9333333331</v>
      </c>
      <c r="J131" s="91">
        <f>+INDEX(DataEx!$1:$1048576,MATCH('2014'!$A131,DataEx!$D:$D,0),MATCH('2014'!J$100,DataEx!$216:$216,0))</f>
        <v>1804616.9333333331</v>
      </c>
      <c r="K131" s="91">
        <f>+INDEX(DataEx!$1:$1048576,MATCH('2014'!$A131,DataEx!$D:$D,0),MATCH('2014'!K$100,DataEx!$216:$216,0))</f>
        <v>1804616.9333333331</v>
      </c>
      <c r="L131" s="91">
        <f>+INDEX(DataEx!$1:$1048576,MATCH('2014'!$A131,DataEx!$D:$D,0),MATCH('2014'!L$100,DataEx!$216:$216,0))</f>
        <v>1804616.9333333331</v>
      </c>
      <c r="M131" s="91">
        <f>+INDEX(DataEx!$1:$1048576,MATCH('2014'!$A131,DataEx!$D:$D,0),MATCH('2014'!M$100,DataEx!$216:$216,0))</f>
        <v>1804616.9333333331</v>
      </c>
      <c r="N131" s="91">
        <f>+INDEX(DataEx!$1:$1048576,MATCH('2014'!$A131,DataEx!$D:$D,0),MATCH('2014'!N$100,DataEx!$216:$216,0))</f>
        <v>1804616.9333333331</v>
      </c>
      <c r="O131" s="91">
        <f>+INDEX(DataEx!$1:$1048576,MATCH('2014'!$A131,DataEx!$D:$D,0),MATCH('2014'!O$100,DataEx!$216:$216,0))</f>
        <v>1804616.9333333331</v>
      </c>
      <c r="P131" s="91">
        <f>+INDEX(DataEx!$1:$1048576,MATCH('2014'!$A131,DataEx!$D:$D,0),MATCH('2014'!P$100,DataEx!$216:$216,0))</f>
        <v>1804616.9333333331</v>
      </c>
      <c r="Q131" s="91">
        <f>+INDEX(DataEx!$1:$1048576,MATCH('2014'!$A131,DataEx!$D:$D,0),MATCH('2014'!Q$100,DataEx!$216:$216,0))</f>
        <v>1804616.9333333331</v>
      </c>
      <c r="R131" s="91">
        <f>+INDEX(DataEx!$1:$1048576,MATCH('2014'!$A131,DataEx!$D:$D,0),MATCH('2014'!R$100,DataEx!$216:$216,0))</f>
        <v>1804116.9333333331</v>
      </c>
      <c r="S131" s="125">
        <f t="shared" si="19"/>
        <v>21654903.199999999</v>
      </c>
      <c r="T131" s="126">
        <f t="shared" si="20"/>
        <v>6.2624796696241622E-3</v>
      </c>
    </row>
    <row r="132" spans="1:20">
      <c r="A132" s="137" t="str">
        <f t="shared" si="21"/>
        <v>416p</v>
      </c>
      <c r="B132" s="520" t="str">
        <f>+VLOOKUP(LEFT($A132,LEN(A132)-1)*1,Master!$D$27:$G$225,4,FALSE)</f>
        <v>Interests</v>
      </c>
      <c r="C132" s="521"/>
      <c r="D132" s="521"/>
      <c r="E132" s="521"/>
      <c r="F132" s="521"/>
      <c r="G132" s="91">
        <f>+INDEX(DataEx!$1:$1048576,MATCH('2014'!$A132,DataEx!$D:$D,0),MATCH('2014'!G$100,DataEx!$216:$216,0))</f>
        <v>6297113.5108333332</v>
      </c>
      <c r="H132" s="91">
        <f>+INDEX(DataEx!$1:$1048576,MATCH('2014'!$A132,DataEx!$D:$D,0),MATCH('2014'!H$100,DataEx!$216:$216,0))</f>
        <v>6297113.5108333332</v>
      </c>
      <c r="I132" s="91">
        <f>+INDEX(DataEx!$1:$1048576,MATCH('2014'!$A132,DataEx!$D:$D,0),MATCH('2014'!I$100,DataEx!$216:$216,0))</f>
        <v>6297113.5108333332</v>
      </c>
      <c r="J132" s="91">
        <f>+INDEX(DataEx!$1:$1048576,MATCH('2014'!$A132,DataEx!$D:$D,0),MATCH('2014'!J$100,DataEx!$216:$216,0))</f>
        <v>6297113.5108333332</v>
      </c>
      <c r="K132" s="91">
        <f>+INDEX(DataEx!$1:$1048576,MATCH('2014'!$A132,DataEx!$D:$D,0),MATCH('2014'!K$100,DataEx!$216:$216,0))</f>
        <v>6297113.5108333332</v>
      </c>
      <c r="L132" s="91">
        <f>+INDEX(DataEx!$1:$1048576,MATCH('2014'!$A132,DataEx!$D:$D,0),MATCH('2014'!L$100,DataEx!$216:$216,0))</f>
        <v>6297113.5108333332</v>
      </c>
      <c r="M132" s="91">
        <f>+INDEX(DataEx!$1:$1048576,MATCH('2014'!$A132,DataEx!$D:$D,0),MATCH('2014'!M$100,DataEx!$216:$216,0))</f>
        <v>6297113.5108333332</v>
      </c>
      <c r="N132" s="91">
        <f>+INDEX(DataEx!$1:$1048576,MATCH('2014'!$A132,DataEx!$D:$D,0),MATCH('2014'!N$100,DataEx!$216:$216,0))</f>
        <v>6297113.5108333332</v>
      </c>
      <c r="O132" s="91">
        <f>+INDEX(DataEx!$1:$1048576,MATCH('2014'!$A132,DataEx!$D:$D,0),MATCH('2014'!O$100,DataEx!$216:$216,0))</f>
        <v>6297113.5108333332</v>
      </c>
      <c r="P132" s="91">
        <f>+INDEX(DataEx!$1:$1048576,MATCH('2014'!$A132,DataEx!$D:$D,0),MATCH('2014'!P$100,DataEx!$216:$216,0))</f>
        <v>6297113.5108333332</v>
      </c>
      <c r="Q132" s="91">
        <f>+INDEX(DataEx!$1:$1048576,MATCH('2014'!$A132,DataEx!$D:$D,0),MATCH('2014'!Q$100,DataEx!$216:$216,0))</f>
        <v>6297113.5108333332</v>
      </c>
      <c r="R132" s="91">
        <f>+INDEX(DataEx!$1:$1048576,MATCH('2014'!$A132,DataEx!$D:$D,0),MATCH('2014'!R$100,DataEx!$216:$216,0))</f>
        <v>6297113.5108333332</v>
      </c>
      <c r="S132" s="125">
        <f t="shared" si="19"/>
        <v>75565362.129999995</v>
      </c>
      <c r="T132" s="126">
        <f t="shared" si="20"/>
        <v>2.1853089792011289E-2</v>
      </c>
    </row>
    <row r="133" spans="1:20">
      <c r="A133" s="137" t="str">
        <f t="shared" si="21"/>
        <v>417p</v>
      </c>
      <c r="B133" s="520" t="str">
        <f>+VLOOKUP(LEFT($A133,LEN(A133)-1)*1,Master!$D$27:$G$225,4,FALSE)</f>
        <v>Rent</v>
      </c>
      <c r="C133" s="521"/>
      <c r="D133" s="521"/>
      <c r="E133" s="521"/>
      <c r="F133" s="521"/>
      <c r="G133" s="91">
        <f>+INDEX(DataEx!$1:$1048576,MATCH('2014'!$A133,DataEx!$D:$D,0),MATCH('2014'!G$100,DataEx!$216:$216,0))</f>
        <v>678983.51166666672</v>
      </c>
      <c r="H133" s="91">
        <f>+INDEX(DataEx!$1:$1048576,MATCH('2014'!$A133,DataEx!$D:$D,0),MATCH('2014'!H$100,DataEx!$216:$216,0))</f>
        <v>678983.51166666672</v>
      </c>
      <c r="I133" s="91">
        <f>+INDEX(DataEx!$1:$1048576,MATCH('2014'!$A133,DataEx!$D:$D,0),MATCH('2014'!I$100,DataEx!$216:$216,0))</f>
        <v>678983.51166666672</v>
      </c>
      <c r="J133" s="91">
        <f>+INDEX(DataEx!$1:$1048576,MATCH('2014'!$A133,DataEx!$D:$D,0),MATCH('2014'!J$100,DataEx!$216:$216,0))</f>
        <v>678983.51166666672</v>
      </c>
      <c r="K133" s="91">
        <f>+INDEX(DataEx!$1:$1048576,MATCH('2014'!$A133,DataEx!$D:$D,0),MATCH('2014'!K$100,DataEx!$216:$216,0))</f>
        <v>678983.51166666672</v>
      </c>
      <c r="L133" s="91">
        <f>+INDEX(DataEx!$1:$1048576,MATCH('2014'!$A133,DataEx!$D:$D,0),MATCH('2014'!L$100,DataEx!$216:$216,0))</f>
        <v>678983.51166666672</v>
      </c>
      <c r="M133" s="91">
        <f>+INDEX(DataEx!$1:$1048576,MATCH('2014'!$A133,DataEx!$D:$D,0),MATCH('2014'!M$100,DataEx!$216:$216,0))</f>
        <v>678983.51166666672</v>
      </c>
      <c r="N133" s="91">
        <f>+INDEX(DataEx!$1:$1048576,MATCH('2014'!$A133,DataEx!$D:$D,0),MATCH('2014'!N$100,DataEx!$216:$216,0))</f>
        <v>678983.51166666672</v>
      </c>
      <c r="O133" s="91">
        <f>+INDEX(DataEx!$1:$1048576,MATCH('2014'!$A133,DataEx!$D:$D,0),MATCH('2014'!O$100,DataEx!$216:$216,0))</f>
        <v>678983.51166666672</v>
      </c>
      <c r="P133" s="91">
        <f>+INDEX(DataEx!$1:$1048576,MATCH('2014'!$A133,DataEx!$D:$D,0),MATCH('2014'!P$100,DataEx!$216:$216,0))</f>
        <v>678983.51166666672</v>
      </c>
      <c r="Q133" s="91">
        <f>+INDEX(DataEx!$1:$1048576,MATCH('2014'!$A133,DataEx!$D:$D,0),MATCH('2014'!Q$100,DataEx!$216:$216,0))</f>
        <v>678983.51166666672</v>
      </c>
      <c r="R133" s="91">
        <f>+INDEX(DataEx!$1:$1048576,MATCH('2014'!$A133,DataEx!$D:$D,0),MATCH('2014'!R$100,DataEx!$216:$216,0))</f>
        <v>678983.51166666672</v>
      </c>
      <c r="S133" s="125">
        <f t="shared" si="19"/>
        <v>8147802.1400000006</v>
      </c>
      <c r="T133" s="126">
        <f t="shared" si="20"/>
        <v>2.3562998542459544E-3</v>
      </c>
    </row>
    <row r="134" spans="1:20">
      <c r="A134" s="137" t="str">
        <f t="shared" si="21"/>
        <v>418p</v>
      </c>
      <c r="B134" s="520" t="str">
        <f>+VLOOKUP(LEFT($A134,LEN(A134)-1)*1,Master!$D$27:$G$225,4,FALSE)</f>
        <v>Subsidies</v>
      </c>
      <c r="C134" s="521"/>
      <c r="D134" s="521"/>
      <c r="E134" s="521"/>
      <c r="F134" s="521"/>
      <c r="G134" s="91">
        <f>+INDEX(DataEx!$1:$1048576,MATCH('2014'!$A134,DataEx!$D:$D,0),MATCH('2014'!G$100,DataEx!$216:$216,0))</f>
        <v>1572883.3333333333</v>
      </c>
      <c r="H134" s="91">
        <f>+INDEX(DataEx!$1:$1048576,MATCH('2014'!$A134,DataEx!$D:$D,0),MATCH('2014'!H$100,DataEx!$216:$216,0))</f>
        <v>1572883.3333333333</v>
      </c>
      <c r="I134" s="91">
        <f>+INDEX(DataEx!$1:$1048576,MATCH('2014'!$A134,DataEx!$D:$D,0),MATCH('2014'!I$100,DataEx!$216:$216,0))</f>
        <v>1572883.3333333333</v>
      </c>
      <c r="J134" s="91">
        <f>+INDEX(DataEx!$1:$1048576,MATCH('2014'!$A134,DataEx!$D:$D,0),MATCH('2014'!J$100,DataEx!$216:$216,0))</f>
        <v>1572883.3333333333</v>
      </c>
      <c r="K134" s="91">
        <f>+INDEX(DataEx!$1:$1048576,MATCH('2014'!$A134,DataEx!$D:$D,0),MATCH('2014'!K$100,DataEx!$216:$216,0))</f>
        <v>1572883.3333333333</v>
      </c>
      <c r="L134" s="91">
        <f>+INDEX(DataEx!$1:$1048576,MATCH('2014'!$A134,DataEx!$D:$D,0),MATCH('2014'!L$100,DataEx!$216:$216,0))</f>
        <v>1572883.3333333333</v>
      </c>
      <c r="M134" s="91">
        <f>+INDEX(DataEx!$1:$1048576,MATCH('2014'!$A134,DataEx!$D:$D,0),MATCH('2014'!M$100,DataEx!$216:$216,0))</f>
        <v>1572883.3333333333</v>
      </c>
      <c r="N134" s="91">
        <f>+INDEX(DataEx!$1:$1048576,MATCH('2014'!$A134,DataEx!$D:$D,0),MATCH('2014'!N$100,DataEx!$216:$216,0))</f>
        <v>1572883.3333333333</v>
      </c>
      <c r="O134" s="91">
        <f>+INDEX(DataEx!$1:$1048576,MATCH('2014'!$A134,DataEx!$D:$D,0),MATCH('2014'!O$100,DataEx!$216:$216,0))</f>
        <v>1572883.3333333333</v>
      </c>
      <c r="P134" s="91">
        <f>+INDEX(DataEx!$1:$1048576,MATCH('2014'!$A134,DataEx!$D:$D,0),MATCH('2014'!P$100,DataEx!$216:$216,0))</f>
        <v>1572883.3333333333</v>
      </c>
      <c r="Q134" s="91">
        <f>+INDEX(DataEx!$1:$1048576,MATCH('2014'!$A134,DataEx!$D:$D,0),MATCH('2014'!Q$100,DataEx!$216:$216,0))</f>
        <v>1572883.3333333333</v>
      </c>
      <c r="R134" s="91">
        <f>+INDEX(DataEx!$1:$1048576,MATCH('2014'!$A134,DataEx!$D:$D,0),MATCH('2014'!R$100,DataEx!$216:$216,0))</f>
        <v>1572883.3333333333</v>
      </c>
      <c r="S134" s="125">
        <f t="shared" si="19"/>
        <v>18874600</v>
      </c>
      <c r="T134" s="126">
        <f t="shared" si="20"/>
        <v>5.4584311774844704E-3</v>
      </c>
    </row>
    <row r="135" spans="1:20">
      <c r="A135" s="137" t="str">
        <f t="shared" si="21"/>
        <v>419p</v>
      </c>
      <c r="B135" s="520" t="str">
        <f>+VLOOKUP(LEFT($A135,LEN(A135)-1)*1,Master!$D$27:$G$225,4,FALSE)</f>
        <v>Other expenditures</v>
      </c>
      <c r="C135" s="521"/>
      <c r="D135" s="521"/>
      <c r="E135" s="521"/>
      <c r="F135" s="521"/>
      <c r="G135" s="91">
        <f>+INDEX(DataEx!$1:$1048576,MATCH('2014'!$A135,DataEx!$D:$D,0),MATCH('2014'!G$100,DataEx!$216:$216,0))</f>
        <v>2186482.9354613866</v>
      </c>
      <c r="H135" s="91">
        <f>+INDEX(DataEx!$1:$1048576,MATCH('2014'!$A135,DataEx!$D:$D,0),MATCH('2014'!H$100,DataEx!$216:$216,0))</f>
        <v>2186482.9354613866</v>
      </c>
      <c r="I135" s="91">
        <f>+INDEX(DataEx!$1:$1048576,MATCH('2014'!$A135,DataEx!$D:$D,0),MATCH('2014'!I$100,DataEx!$216:$216,0))</f>
        <v>2186482.9354613866</v>
      </c>
      <c r="J135" s="91">
        <f>+INDEX(DataEx!$1:$1048576,MATCH('2014'!$A135,DataEx!$D:$D,0),MATCH('2014'!J$100,DataEx!$216:$216,0))</f>
        <v>2186482.9354613866</v>
      </c>
      <c r="K135" s="91">
        <f>+INDEX(DataEx!$1:$1048576,MATCH('2014'!$A135,DataEx!$D:$D,0),MATCH('2014'!K$100,DataEx!$216:$216,0))</f>
        <v>2186482.9354613866</v>
      </c>
      <c r="L135" s="91">
        <f>+INDEX(DataEx!$1:$1048576,MATCH('2014'!$A135,DataEx!$D:$D,0),MATCH('2014'!L$100,DataEx!$216:$216,0))</f>
        <v>2186482.9354613866</v>
      </c>
      <c r="M135" s="91">
        <f>+INDEX(DataEx!$1:$1048576,MATCH('2014'!$A135,DataEx!$D:$D,0),MATCH('2014'!M$100,DataEx!$216:$216,0))</f>
        <v>2186482.9354613866</v>
      </c>
      <c r="N135" s="91">
        <f>+INDEX(DataEx!$1:$1048576,MATCH('2014'!$A135,DataEx!$D:$D,0),MATCH('2014'!N$100,DataEx!$216:$216,0))</f>
        <v>2186482.9354613866</v>
      </c>
      <c r="O135" s="91">
        <f>+INDEX(DataEx!$1:$1048576,MATCH('2014'!$A135,DataEx!$D:$D,0),MATCH('2014'!O$100,DataEx!$216:$216,0))</f>
        <v>2186482.9354613866</v>
      </c>
      <c r="P135" s="91">
        <f>+INDEX(DataEx!$1:$1048576,MATCH('2014'!$A135,DataEx!$D:$D,0),MATCH('2014'!P$100,DataEx!$216:$216,0))</f>
        <v>2186482.9354613866</v>
      </c>
      <c r="Q135" s="91">
        <f>+INDEX(DataEx!$1:$1048576,MATCH('2014'!$A135,DataEx!$D:$D,0),MATCH('2014'!Q$100,DataEx!$216:$216,0))</f>
        <v>2186482.9354613866</v>
      </c>
      <c r="R135" s="91">
        <f>+INDEX(DataEx!$1:$1048576,MATCH('2014'!$A135,DataEx!$D:$D,0),MATCH('2014'!R$100,DataEx!$216:$216,0))</f>
        <v>2186482.9354613866</v>
      </c>
      <c r="S135" s="125">
        <f t="shared" si="19"/>
        <v>26237795.225536641</v>
      </c>
      <c r="T135" s="126">
        <f t="shared" si="20"/>
        <v>7.5878269996462111E-3</v>
      </c>
    </row>
    <row r="136" spans="1:20">
      <c r="A136" s="137" t="str">
        <f t="shared" si="21"/>
        <v>440p</v>
      </c>
      <c r="B136" s="520" t="str">
        <f>+VLOOKUP(LEFT($A136,LEN(A136)-1)*1,Master!$D$27:$G$225,4,FALSE)</f>
        <v>Current Capital Expenditure</v>
      </c>
      <c r="C136" s="521"/>
      <c r="D136" s="521"/>
      <c r="E136" s="521"/>
      <c r="F136" s="521"/>
      <c r="G136" s="91">
        <f>+INDEX(DataEx!$1:$1048576,MATCH('2014'!$A136,DataEx!$D:$D,0),MATCH('2014'!G$100,DataEx!$216:$216,0))</f>
        <v>862330.27666666661</v>
      </c>
      <c r="H136" s="91">
        <f>+INDEX(DataEx!$1:$1048576,MATCH('2014'!$A136,DataEx!$D:$D,0),MATCH('2014'!H$100,DataEx!$216:$216,0))</f>
        <v>862330.27666666661</v>
      </c>
      <c r="I136" s="91">
        <f>+INDEX(DataEx!$1:$1048576,MATCH('2014'!$A136,DataEx!$D:$D,0),MATCH('2014'!I$100,DataEx!$216:$216,0))</f>
        <v>862330.27666666661</v>
      </c>
      <c r="J136" s="91">
        <f>+INDEX(DataEx!$1:$1048576,MATCH('2014'!$A136,DataEx!$D:$D,0),MATCH('2014'!J$100,DataEx!$216:$216,0))</f>
        <v>862330.27666666661</v>
      </c>
      <c r="K136" s="91">
        <f>+INDEX(DataEx!$1:$1048576,MATCH('2014'!$A136,DataEx!$D:$D,0),MATCH('2014'!K$100,DataEx!$216:$216,0))</f>
        <v>862330.27666666661</v>
      </c>
      <c r="L136" s="91">
        <f>+INDEX(DataEx!$1:$1048576,MATCH('2014'!$A136,DataEx!$D:$D,0),MATCH('2014'!L$100,DataEx!$216:$216,0))</f>
        <v>862330.27666666661</v>
      </c>
      <c r="M136" s="91">
        <f>+INDEX(DataEx!$1:$1048576,MATCH('2014'!$A136,DataEx!$D:$D,0),MATCH('2014'!M$100,DataEx!$216:$216,0))</f>
        <v>862330.27666666661</v>
      </c>
      <c r="N136" s="91">
        <f>+INDEX(DataEx!$1:$1048576,MATCH('2014'!$A136,DataEx!$D:$D,0),MATCH('2014'!N$100,DataEx!$216:$216,0))</f>
        <v>862330.27666666661</v>
      </c>
      <c r="O136" s="91">
        <f>+INDEX(DataEx!$1:$1048576,MATCH('2014'!$A136,DataEx!$D:$D,0),MATCH('2014'!O$100,DataEx!$216:$216,0))</f>
        <v>862330.27666666661</v>
      </c>
      <c r="P136" s="91">
        <f>+INDEX(DataEx!$1:$1048576,MATCH('2014'!$A136,DataEx!$D:$D,0),MATCH('2014'!P$100,DataEx!$216:$216,0))</f>
        <v>862330.27666666661</v>
      </c>
      <c r="Q136" s="91">
        <f>+INDEX(DataEx!$1:$1048576,MATCH('2014'!$A136,DataEx!$D:$D,0),MATCH('2014'!Q$100,DataEx!$216:$216,0))</f>
        <v>862330.27666666661</v>
      </c>
      <c r="R136" s="91">
        <f>+INDEX(DataEx!$1:$1048576,MATCH('2014'!$A136,DataEx!$D:$D,0),MATCH('2014'!R$100,DataEx!$216:$216,0))</f>
        <v>862330.27666666661</v>
      </c>
      <c r="S136" s="125">
        <f t="shared" si="19"/>
        <v>10347963.32</v>
      </c>
      <c r="T136" s="126">
        <f t="shared" si="20"/>
        <v>2.9925744444572978E-3</v>
      </c>
    </row>
    <row r="137" spans="1:20">
      <c r="A137" s="137" t="str">
        <f t="shared" si="21"/>
        <v>42p</v>
      </c>
      <c r="B137" s="544" t="str">
        <f>+VLOOKUP(LEFT($A137,LEN(A137)-1)*1,Master!$D$27:$G$225,4,FALSE)</f>
        <v>Social Security Transfers</v>
      </c>
      <c r="C137" s="545"/>
      <c r="D137" s="545"/>
      <c r="E137" s="545"/>
      <c r="F137" s="545"/>
      <c r="G137" s="87">
        <f t="shared" ref="G137:R137" si="26">+SUM(G138:G142)</f>
        <v>41226949.914166674</v>
      </c>
      <c r="H137" s="87">
        <f t="shared" si="26"/>
        <v>41226949.914166674</v>
      </c>
      <c r="I137" s="87">
        <f t="shared" si="26"/>
        <v>41226949.914166674</v>
      </c>
      <c r="J137" s="87">
        <f t="shared" si="26"/>
        <v>41226949.914166674</v>
      </c>
      <c r="K137" s="87">
        <f t="shared" si="26"/>
        <v>41226949.914166674</v>
      </c>
      <c r="L137" s="87">
        <f t="shared" si="26"/>
        <v>41226949.914166674</v>
      </c>
      <c r="M137" s="87">
        <f t="shared" si="26"/>
        <v>41226949.914166674</v>
      </c>
      <c r="N137" s="87">
        <f t="shared" si="26"/>
        <v>41226949.914166674</v>
      </c>
      <c r="O137" s="87">
        <f t="shared" si="26"/>
        <v>41226949.914166674</v>
      </c>
      <c r="P137" s="87">
        <f t="shared" si="26"/>
        <v>41226949.914166674</v>
      </c>
      <c r="Q137" s="87">
        <f t="shared" si="26"/>
        <v>41226949.914166674</v>
      </c>
      <c r="R137" s="88">
        <f t="shared" si="26"/>
        <v>41226949.914166674</v>
      </c>
      <c r="S137" s="127">
        <f t="shared" si="19"/>
        <v>494723398.97000021</v>
      </c>
      <c r="T137" s="128">
        <f t="shared" si="20"/>
        <v>0.143071303506773</v>
      </c>
    </row>
    <row r="138" spans="1:20">
      <c r="A138" s="137" t="str">
        <f t="shared" si="21"/>
        <v>421p</v>
      </c>
      <c r="B138" s="520" t="str">
        <f>+VLOOKUP(LEFT($A138,LEN(A138)-1)*1,Master!$D$27:$G$225,4,FALSE)</f>
        <v>Social Security</v>
      </c>
      <c r="C138" s="521"/>
      <c r="D138" s="521"/>
      <c r="E138" s="521"/>
      <c r="F138" s="521"/>
      <c r="G138" s="91">
        <f>+INDEX(DataEx!$1:$1048576,MATCH('2014'!$A138,DataEx!$D:$D,0),MATCH('2014'!G$100,DataEx!$216:$216,0))</f>
        <v>4887083.333333333</v>
      </c>
      <c r="H138" s="91">
        <f>+INDEX(DataEx!$1:$1048576,MATCH('2014'!$A138,DataEx!$D:$D,0),MATCH('2014'!H$100,DataEx!$216:$216,0))</f>
        <v>4887083.333333333</v>
      </c>
      <c r="I138" s="91">
        <f>+INDEX(DataEx!$1:$1048576,MATCH('2014'!$A138,DataEx!$D:$D,0),MATCH('2014'!I$100,DataEx!$216:$216,0))</f>
        <v>4887083.333333333</v>
      </c>
      <c r="J138" s="91">
        <f>+INDEX(DataEx!$1:$1048576,MATCH('2014'!$A138,DataEx!$D:$D,0),MATCH('2014'!J$100,DataEx!$216:$216,0))</f>
        <v>4887083.333333333</v>
      </c>
      <c r="K138" s="91">
        <f>+INDEX(DataEx!$1:$1048576,MATCH('2014'!$A138,DataEx!$D:$D,0),MATCH('2014'!K$100,DataEx!$216:$216,0))</f>
        <v>4887083.333333333</v>
      </c>
      <c r="L138" s="91">
        <f>+INDEX(DataEx!$1:$1048576,MATCH('2014'!$A138,DataEx!$D:$D,0),MATCH('2014'!L$100,DataEx!$216:$216,0))</f>
        <v>4887083.333333333</v>
      </c>
      <c r="M138" s="91">
        <f>+INDEX(DataEx!$1:$1048576,MATCH('2014'!$A138,DataEx!$D:$D,0),MATCH('2014'!M$100,DataEx!$216:$216,0))</f>
        <v>4887083.333333333</v>
      </c>
      <c r="N138" s="91">
        <f>+INDEX(DataEx!$1:$1048576,MATCH('2014'!$A138,DataEx!$D:$D,0),MATCH('2014'!N$100,DataEx!$216:$216,0))</f>
        <v>4887083.333333333</v>
      </c>
      <c r="O138" s="91">
        <f>+INDEX(DataEx!$1:$1048576,MATCH('2014'!$A138,DataEx!$D:$D,0),MATCH('2014'!O$100,DataEx!$216:$216,0))</f>
        <v>4887083.333333333</v>
      </c>
      <c r="P138" s="91">
        <f>+INDEX(DataEx!$1:$1048576,MATCH('2014'!$A138,DataEx!$D:$D,0),MATCH('2014'!P$100,DataEx!$216:$216,0))</f>
        <v>4887083.333333333</v>
      </c>
      <c r="Q138" s="91">
        <f>+INDEX(DataEx!$1:$1048576,MATCH('2014'!$A138,DataEx!$D:$D,0),MATCH('2014'!Q$100,DataEx!$216:$216,0))</f>
        <v>4887083.333333333</v>
      </c>
      <c r="R138" s="91">
        <f>+INDEX(DataEx!$1:$1048576,MATCH('2014'!$A138,DataEx!$D:$D,0),MATCH('2014'!R$100,DataEx!$216:$216,0))</f>
        <v>4887083.333333333</v>
      </c>
      <c r="S138" s="125">
        <f t="shared" si="19"/>
        <v>58645000.000000007</v>
      </c>
      <c r="T138" s="126">
        <f t="shared" si="20"/>
        <v>1.6959813527363587E-2</v>
      </c>
    </row>
    <row r="139" spans="1:20">
      <c r="A139" s="137" t="str">
        <f t="shared" si="21"/>
        <v>422p</v>
      </c>
      <c r="B139" s="520" t="str">
        <f>+VLOOKUP(LEFT($A139,LEN(A139)-1)*1,Master!$D$27:$G$225,4,FALSE)</f>
        <v>Funds for redundant labor</v>
      </c>
      <c r="C139" s="521"/>
      <c r="D139" s="521"/>
      <c r="E139" s="521"/>
      <c r="F139" s="521"/>
      <c r="G139" s="91">
        <f>+INDEX(DataEx!$1:$1048576,MATCH('2014'!$A139,DataEx!$D:$D,0),MATCH('2014'!G$100,DataEx!$216:$216,0))</f>
        <v>1438177</v>
      </c>
      <c r="H139" s="91">
        <f>+INDEX(DataEx!$1:$1048576,MATCH('2014'!$A139,DataEx!$D:$D,0),MATCH('2014'!H$100,DataEx!$216:$216,0))</f>
        <v>1438177</v>
      </c>
      <c r="I139" s="91">
        <f>+INDEX(DataEx!$1:$1048576,MATCH('2014'!$A139,DataEx!$D:$D,0),MATCH('2014'!I$100,DataEx!$216:$216,0))</f>
        <v>1438177</v>
      </c>
      <c r="J139" s="91">
        <f>+INDEX(DataEx!$1:$1048576,MATCH('2014'!$A139,DataEx!$D:$D,0),MATCH('2014'!J$100,DataEx!$216:$216,0))</f>
        <v>1438177</v>
      </c>
      <c r="K139" s="91">
        <f>+INDEX(DataEx!$1:$1048576,MATCH('2014'!$A139,DataEx!$D:$D,0),MATCH('2014'!K$100,DataEx!$216:$216,0))</f>
        <v>1438177</v>
      </c>
      <c r="L139" s="91">
        <f>+INDEX(DataEx!$1:$1048576,MATCH('2014'!$A139,DataEx!$D:$D,0),MATCH('2014'!L$100,DataEx!$216:$216,0))</f>
        <v>1438177</v>
      </c>
      <c r="M139" s="91">
        <f>+INDEX(DataEx!$1:$1048576,MATCH('2014'!$A139,DataEx!$D:$D,0),MATCH('2014'!M$100,DataEx!$216:$216,0))</f>
        <v>1438177</v>
      </c>
      <c r="N139" s="91">
        <f>+INDEX(DataEx!$1:$1048576,MATCH('2014'!$A139,DataEx!$D:$D,0),MATCH('2014'!N$100,DataEx!$216:$216,0))</f>
        <v>1438177</v>
      </c>
      <c r="O139" s="91">
        <f>+INDEX(DataEx!$1:$1048576,MATCH('2014'!$A139,DataEx!$D:$D,0),MATCH('2014'!O$100,DataEx!$216:$216,0))</f>
        <v>1438177</v>
      </c>
      <c r="P139" s="91">
        <f>+INDEX(DataEx!$1:$1048576,MATCH('2014'!$A139,DataEx!$D:$D,0),MATCH('2014'!P$100,DataEx!$216:$216,0))</f>
        <v>1438177</v>
      </c>
      <c r="Q139" s="91">
        <f>+INDEX(DataEx!$1:$1048576,MATCH('2014'!$A139,DataEx!$D:$D,0),MATCH('2014'!Q$100,DataEx!$216:$216,0))</f>
        <v>1438177</v>
      </c>
      <c r="R139" s="91">
        <f>+INDEX(DataEx!$1:$1048576,MATCH('2014'!$A139,DataEx!$D:$D,0),MATCH('2014'!R$100,DataEx!$216:$216,0))</f>
        <v>1438177</v>
      </c>
      <c r="S139" s="125">
        <f t="shared" si="19"/>
        <v>17258124</v>
      </c>
      <c r="T139" s="126">
        <f t="shared" si="20"/>
        <v>4.9909551517114533E-3</v>
      </c>
    </row>
    <row r="140" spans="1:20">
      <c r="A140" s="137" t="str">
        <f t="shared" si="21"/>
        <v>423p</v>
      </c>
      <c r="B140" s="520" t="str">
        <f>+VLOOKUP(LEFT($A140,LEN(A140)-1)*1,Master!$D$27:$G$225,4,FALSE)</f>
        <v>Pension and Disability Insurance</v>
      </c>
      <c r="C140" s="521"/>
      <c r="D140" s="521"/>
      <c r="E140" s="521"/>
      <c r="F140" s="521"/>
      <c r="G140" s="91">
        <f>+INDEX(DataEx!$1:$1048576,MATCH('2014'!$A140,DataEx!$D:$D,0),MATCH('2014'!G$100,DataEx!$216:$216,0))</f>
        <v>33110022.91416667</v>
      </c>
      <c r="H140" s="91">
        <f>+INDEX(DataEx!$1:$1048576,MATCH('2014'!$A140,DataEx!$D:$D,0),MATCH('2014'!H$100,DataEx!$216:$216,0))</f>
        <v>33110022.91416667</v>
      </c>
      <c r="I140" s="91">
        <f>+INDEX(DataEx!$1:$1048576,MATCH('2014'!$A140,DataEx!$D:$D,0),MATCH('2014'!I$100,DataEx!$216:$216,0))</f>
        <v>33110022.91416667</v>
      </c>
      <c r="J140" s="91">
        <f>+INDEX(DataEx!$1:$1048576,MATCH('2014'!$A140,DataEx!$D:$D,0),MATCH('2014'!J$100,DataEx!$216:$216,0))</f>
        <v>33110022.91416667</v>
      </c>
      <c r="K140" s="91">
        <f>+INDEX(DataEx!$1:$1048576,MATCH('2014'!$A140,DataEx!$D:$D,0),MATCH('2014'!K$100,DataEx!$216:$216,0))</f>
        <v>33110022.91416667</v>
      </c>
      <c r="L140" s="91">
        <f>+INDEX(DataEx!$1:$1048576,MATCH('2014'!$A140,DataEx!$D:$D,0),MATCH('2014'!L$100,DataEx!$216:$216,0))</f>
        <v>33110022.91416667</v>
      </c>
      <c r="M140" s="91">
        <f>+INDEX(DataEx!$1:$1048576,MATCH('2014'!$A140,DataEx!$D:$D,0),MATCH('2014'!M$100,DataEx!$216:$216,0))</f>
        <v>33110022.91416667</v>
      </c>
      <c r="N140" s="91">
        <f>+INDEX(DataEx!$1:$1048576,MATCH('2014'!$A140,DataEx!$D:$D,0),MATCH('2014'!N$100,DataEx!$216:$216,0))</f>
        <v>33110022.91416667</v>
      </c>
      <c r="O140" s="91">
        <f>+INDEX(DataEx!$1:$1048576,MATCH('2014'!$A140,DataEx!$D:$D,0),MATCH('2014'!O$100,DataEx!$216:$216,0))</f>
        <v>33110022.91416667</v>
      </c>
      <c r="P140" s="91">
        <f>+INDEX(DataEx!$1:$1048576,MATCH('2014'!$A140,DataEx!$D:$D,0),MATCH('2014'!P$100,DataEx!$216:$216,0))</f>
        <v>33110022.91416667</v>
      </c>
      <c r="Q140" s="91">
        <f>+INDEX(DataEx!$1:$1048576,MATCH('2014'!$A140,DataEx!$D:$D,0),MATCH('2014'!Q$100,DataEx!$216:$216,0))</f>
        <v>33110022.91416667</v>
      </c>
      <c r="R140" s="91">
        <f>+INDEX(DataEx!$1:$1048576,MATCH('2014'!$A140,DataEx!$D:$D,0),MATCH('2014'!R$100,DataEx!$216:$216,0))</f>
        <v>33110022.91416667</v>
      </c>
      <c r="S140" s="125">
        <f t="shared" si="19"/>
        <v>397320274.97000009</v>
      </c>
      <c r="T140" s="126">
        <f t="shared" si="20"/>
        <v>0.11490285231702664</v>
      </c>
    </row>
    <row r="141" spans="1:20">
      <c r="A141" s="137" t="str">
        <f t="shared" si="21"/>
        <v>424p</v>
      </c>
      <c r="B141" s="520" t="str">
        <f>+VLOOKUP(LEFT($A141,LEN(A141)-1)*1,Master!$D$27:$G$225,4,FALSE)</f>
        <v>Other Health Care Transfers</v>
      </c>
      <c r="C141" s="521"/>
      <c r="D141" s="521"/>
      <c r="E141" s="521"/>
      <c r="F141" s="521"/>
      <c r="G141" s="91">
        <f>+INDEX(DataEx!$1:$1048576,MATCH('2014'!$A141,DataEx!$D:$D,0),MATCH('2014'!G$100,DataEx!$216:$216,0))</f>
        <v>1208333.3333333333</v>
      </c>
      <c r="H141" s="91">
        <f>+INDEX(DataEx!$1:$1048576,MATCH('2014'!$A141,DataEx!$D:$D,0),MATCH('2014'!H$100,DataEx!$216:$216,0))</f>
        <v>1208333.3333333333</v>
      </c>
      <c r="I141" s="91">
        <f>+INDEX(DataEx!$1:$1048576,MATCH('2014'!$A141,DataEx!$D:$D,0),MATCH('2014'!I$100,DataEx!$216:$216,0))</f>
        <v>1208333.3333333333</v>
      </c>
      <c r="J141" s="91">
        <f>+INDEX(DataEx!$1:$1048576,MATCH('2014'!$A141,DataEx!$D:$D,0),MATCH('2014'!J$100,DataEx!$216:$216,0))</f>
        <v>1208333.3333333333</v>
      </c>
      <c r="K141" s="91">
        <f>+INDEX(DataEx!$1:$1048576,MATCH('2014'!$A141,DataEx!$D:$D,0),MATCH('2014'!K$100,DataEx!$216:$216,0))</f>
        <v>1208333.3333333333</v>
      </c>
      <c r="L141" s="91">
        <f>+INDEX(DataEx!$1:$1048576,MATCH('2014'!$A141,DataEx!$D:$D,0),MATCH('2014'!L$100,DataEx!$216:$216,0))</f>
        <v>1208333.3333333333</v>
      </c>
      <c r="M141" s="91">
        <f>+INDEX(DataEx!$1:$1048576,MATCH('2014'!$A141,DataEx!$D:$D,0),MATCH('2014'!M$100,DataEx!$216:$216,0))</f>
        <v>1208333.3333333333</v>
      </c>
      <c r="N141" s="91">
        <f>+INDEX(DataEx!$1:$1048576,MATCH('2014'!$A141,DataEx!$D:$D,0),MATCH('2014'!N$100,DataEx!$216:$216,0))</f>
        <v>1208333.3333333333</v>
      </c>
      <c r="O141" s="91">
        <f>+INDEX(DataEx!$1:$1048576,MATCH('2014'!$A141,DataEx!$D:$D,0),MATCH('2014'!O$100,DataEx!$216:$216,0))</f>
        <v>1208333.3333333333</v>
      </c>
      <c r="P141" s="91">
        <f>+INDEX(DataEx!$1:$1048576,MATCH('2014'!$A141,DataEx!$D:$D,0),MATCH('2014'!P$100,DataEx!$216:$216,0))</f>
        <v>1208333.3333333333</v>
      </c>
      <c r="Q141" s="91">
        <f>+INDEX(DataEx!$1:$1048576,MATCH('2014'!$A141,DataEx!$D:$D,0),MATCH('2014'!Q$100,DataEx!$216:$216,0))</f>
        <v>1208333.3333333333</v>
      </c>
      <c r="R141" s="91">
        <f>+INDEX(DataEx!$1:$1048576,MATCH('2014'!$A141,DataEx!$D:$D,0),MATCH('2014'!R$100,DataEx!$216:$216,0))</f>
        <v>1208333.3333333333</v>
      </c>
      <c r="S141" s="125">
        <f t="shared" si="19"/>
        <v>14500000.000000002</v>
      </c>
      <c r="T141" s="126">
        <f t="shared" si="20"/>
        <v>4.1933207630108623E-3</v>
      </c>
    </row>
    <row r="142" spans="1:20">
      <c r="A142" s="137" t="str">
        <f t="shared" si="21"/>
        <v>425p</v>
      </c>
      <c r="B142" s="520" t="str">
        <f>+VLOOKUP(LEFT($A142,LEN(A142)-1)*1,Master!$D$27:$G$225,4,FALSE)</f>
        <v>Other Health Care Insurance</v>
      </c>
      <c r="C142" s="521"/>
      <c r="D142" s="521"/>
      <c r="E142" s="521"/>
      <c r="F142" s="521"/>
      <c r="G142" s="91">
        <f>+INDEX(DataEx!$1:$1048576,MATCH('2014'!$A142,DataEx!$D:$D,0),MATCH('2014'!G$100,DataEx!$216:$216,0))</f>
        <v>583333.33333333326</v>
      </c>
      <c r="H142" s="91">
        <f>+INDEX(DataEx!$1:$1048576,MATCH('2014'!$A142,DataEx!$D:$D,0),MATCH('2014'!H$100,DataEx!$216:$216,0))</f>
        <v>583333.33333333326</v>
      </c>
      <c r="I142" s="91">
        <f>+INDEX(DataEx!$1:$1048576,MATCH('2014'!$A142,DataEx!$D:$D,0),MATCH('2014'!I$100,DataEx!$216:$216,0))</f>
        <v>583333.33333333326</v>
      </c>
      <c r="J142" s="91">
        <f>+INDEX(DataEx!$1:$1048576,MATCH('2014'!$A142,DataEx!$D:$D,0),MATCH('2014'!J$100,DataEx!$216:$216,0))</f>
        <v>583333.33333333326</v>
      </c>
      <c r="K142" s="91">
        <f>+INDEX(DataEx!$1:$1048576,MATCH('2014'!$A142,DataEx!$D:$D,0),MATCH('2014'!K$100,DataEx!$216:$216,0))</f>
        <v>583333.33333333326</v>
      </c>
      <c r="L142" s="91">
        <f>+INDEX(DataEx!$1:$1048576,MATCH('2014'!$A142,DataEx!$D:$D,0),MATCH('2014'!L$100,DataEx!$216:$216,0))</f>
        <v>583333.33333333326</v>
      </c>
      <c r="M142" s="91">
        <f>+INDEX(DataEx!$1:$1048576,MATCH('2014'!$A142,DataEx!$D:$D,0),MATCH('2014'!M$100,DataEx!$216:$216,0))</f>
        <v>583333.33333333326</v>
      </c>
      <c r="N142" s="91">
        <f>+INDEX(DataEx!$1:$1048576,MATCH('2014'!$A142,DataEx!$D:$D,0),MATCH('2014'!N$100,DataEx!$216:$216,0))</f>
        <v>583333.33333333326</v>
      </c>
      <c r="O142" s="91">
        <f>+INDEX(DataEx!$1:$1048576,MATCH('2014'!$A142,DataEx!$D:$D,0),MATCH('2014'!O$100,DataEx!$216:$216,0))</f>
        <v>583333.33333333326</v>
      </c>
      <c r="P142" s="91">
        <f>+INDEX(DataEx!$1:$1048576,MATCH('2014'!$A142,DataEx!$D:$D,0),MATCH('2014'!P$100,DataEx!$216:$216,0))</f>
        <v>583333.33333333326</v>
      </c>
      <c r="Q142" s="91">
        <f>+INDEX(DataEx!$1:$1048576,MATCH('2014'!$A142,DataEx!$D:$D,0),MATCH('2014'!Q$100,DataEx!$216:$216,0))</f>
        <v>583333.33333333326</v>
      </c>
      <c r="R142" s="91">
        <f>+INDEX(DataEx!$1:$1048576,MATCH('2014'!$A142,DataEx!$D:$D,0),MATCH('2014'!R$100,DataEx!$216:$216,0))</f>
        <v>583333.33333333326</v>
      </c>
      <c r="S142" s="125">
        <f t="shared" si="19"/>
        <v>6999999.9999999972</v>
      </c>
      <c r="T142" s="126">
        <f t="shared" si="20"/>
        <v>2.0243617476604155E-3</v>
      </c>
    </row>
    <row r="143" spans="1:20">
      <c r="A143" s="137" t="str">
        <f t="shared" si="21"/>
        <v>43p</v>
      </c>
      <c r="B143" s="542" t="str">
        <f>+VLOOKUP(LEFT($A143,LEN(A143)-1)*1,Master!$D$27:$G$225,4,FALSE)</f>
        <v xml:space="preserve">Transfers to Institutions, Individuals, NGO and Public Sector </v>
      </c>
      <c r="C143" s="543"/>
      <c r="D143" s="543"/>
      <c r="E143" s="543"/>
      <c r="F143" s="543"/>
      <c r="G143" s="85">
        <f>+INDEX(DataEx!$1:$1048576,MATCH('2014'!$A143,DataEx!$D:$D,0),MATCH('2014'!G$6,DataEx!$7:$7,0))</f>
        <v>8288399.6951821186</v>
      </c>
      <c r="H143" s="85">
        <f>+INDEX(DataEx!$1:$1048576,MATCH('2014'!$A143,DataEx!$D:$D,0),MATCH('2014'!H$6,DataEx!$7:$7,0))</f>
        <v>8288399.6951821186</v>
      </c>
      <c r="I143" s="85">
        <f>+INDEX(DataEx!$1:$1048576,MATCH('2014'!$A143,DataEx!$D:$D,0),MATCH('2014'!I$6,DataEx!$7:$7,0))</f>
        <v>8288399.6951821186</v>
      </c>
      <c r="J143" s="85">
        <f>+INDEX(DataEx!$1:$1048576,MATCH('2014'!$A143,DataEx!$D:$D,0),MATCH('2014'!J$6,DataEx!$7:$7,0))</f>
        <v>8288399.6951821186</v>
      </c>
      <c r="K143" s="85">
        <f>+INDEX(DataEx!$1:$1048576,MATCH('2014'!$A143,DataEx!$D:$D,0),MATCH('2014'!K$6,DataEx!$7:$7,0))</f>
        <v>8288399.6951821186</v>
      </c>
      <c r="L143" s="85">
        <f>+INDEX(DataEx!$1:$1048576,MATCH('2014'!$A143,DataEx!$D:$D,0),MATCH('2014'!L$6,DataEx!$7:$7,0))</f>
        <v>8288399.6951821186</v>
      </c>
      <c r="M143" s="85">
        <f>+INDEX(DataEx!$1:$1048576,MATCH('2014'!$A143,DataEx!$D:$D,0),MATCH('2014'!M$6,DataEx!$7:$7,0))</f>
        <v>8288399.6951821186</v>
      </c>
      <c r="N143" s="85">
        <f>+INDEX(DataEx!$1:$1048576,MATCH('2014'!$A143,DataEx!$D:$D,0),MATCH('2014'!N$6,DataEx!$7:$7,0))</f>
        <v>8288399.6951821186</v>
      </c>
      <c r="O143" s="85">
        <f>+INDEX(DataEx!$1:$1048576,MATCH('2014'!$A143,DataEx!$D:$D,0),MATCH('2014'!O$6,DataEx!$7:$7,0))</f>
        <v>8288399.6951821186</v>
      </c>
      <c r="P143" s="85">
        <f>+INDEX(DataEx!$1:$1048576,MATCH('2014'!$A143,DataEx!$D:$D,0),MATCH('2014'!P$6,DataEx!$7:$7,0))</f>
        <v>8288399.6951821186</v>
      </c>
      <c r="Q143" s="85">
        <f>+INDEX(DataEx!$1:$1048576,MATCH('2014'!$A143,DataEx!$D:$D,0),MATCH('2014'!Q$6,DataEx!$7:$7,0))</f>
        <v>8288399.6951821186</v>
      </c>
      <c r="R143" s="86">
        <f>+INDEX(DataEx!$1:$1048576,MATCH('2014'!$A143,DataEx!$D:$D,0),MATCH('2014'!R$6,DataEx!$7:$7,0))</f>
        <v>8287650.975182116</v>
      </c>
      <c r="S143" s="127">
        <f>+SUM(G143:R143)</f>
        <v>99460047.622185394</v>
      </c>
      <c r="T143" s="128">
        <f t="shared" si="20"/>
        <v>2.8763302260976491E-2</v>
      </c>
    </row>
    <row r="144" spans="1:20">
      <c r="A144" s="137" t="str">
        <f t="shared" si="21"/>
        <v>44p</v>
      </c>
      <c r="B144" s="542" t="str">
        <f>+VLOOKUP(LEFT($A144,LEN(A144)-1)*1,Master!$D$27:$G$225,4,FALSE)</f>
        <v>Capital Expenditure</v>
      </c>
      <c r="C144" s="543"/>
      <c r="D144" s="543"/>
      <c r="E144" s="543"/>
      <c r="F144" s="543"/>
      <c r="G144" s="85">
        <f>+INDEX(DataEx!$1:$1048576,MATCH('2014'!$A144,DataEx!$D:$D,0),MATCH('2014'!G$6,DataEx!$7:$7,0))</f>
        <v>7522541.6666666651</v>
      </c>
      <c r="H144" s="85">
        <f>+INDEX(DataEx!$1:$1048576,MATCH('2014'!$A144,DataEx!$D:$D,0),MATCH('2014'!H$6,DataEx!$7:$7,0))</f>
        <v>7522541.6666666651</v>
      </c>
      <c r="I144" s="85">
        <f>+INDEX(DataEx!$1:$1048576,MATCH('2014'!$A144,DataEx!$D:$D,0),MATCH('2014'!I$6,DataEx!$7:$7,0))</f>
        <v>7522541.6666666651</v>
      </c>
      <c r="J144" s="85">
        <f>+INDEX(DataEx!$1:$1048576,MATCH('2014'!$A144,DataEx!$D:$D,0),MATCH('2014'!J$6,DataEx!$7:$7,0))</f>
        <v>7522541.6666666651</v>
      </c>
      <c r="K144" s="85">
        <f>+INDEX(DataEx!$1:$1048576,MATCH('2014'!$A144,DataEx!$D:$D,0),MATCH('2014'!K$6,DataEx!$7:$7,0))</f>
        <v>7522541.6666666651</v>
      </c>
      <c r="L144" s="85">
        <f>+INDEX(DataEx!$1:$1048576,MATCH('2014'!$A144,DataEx!$D:$D,0),MATCH('2014'!L$6,DataEx!$7:$7,0))</f>
        <v>7522541.6666666651</v>
      </c>
      <c r="M144" s="85">
        <f>+INDEX(DataEx!$1:$1048576,MATCH('2014'!$A144,DataEx!$D:$D,0),MATCH('2014'!M$6,DataEx!$7:$7,0))</f>
        <v>7522541.6666666651</v>
      </c>
      <c r="N144" s="85">
        <f>+INDEX(DataEx!$1:$1048576,MATCH('2014'!$A144,DataEx!$D:$D,0),MATCH('2014'!N$6,DataEx!$7:$7,0))</f>
        <v>7522541.6666666651</v>
      </c>
      <c r="O144" s="85">
        <f>+INDEX(DataEx!$1:$1048576,MATCH('2014'!$A144,DataEx!$D:$D,0),MATCH('2014'!O$6,DataEx!$7:$7,0))</f>
        <v>7522541.6666666651</v>
      </c>
      <c r="P144" s="85">
        <f>+INDEX(DataEx!$1:$1048576,MATCH('2014'!$A144,DataEx!$D:$D,0),MATCH('2014'!P$6,DataEx!$7:$7,0))</f>
        <v>7522541.6666666651</v>
      </c>
      <c r="Q144" s="85">
        <f>+INDEX(DataEx!$1:$1048576,MATCH('2014'!$A144,DataEx!$D:$D,0),MATCH('2014'!Q$6,DataEx!$7:$7,0))</f>
        <v>7522541.6666666651</v>
      </c>
      <c r="R144" s="85">
        <f>+INDEX(DataEx!$1:$1048576,MATCH('2014'!$A144,DataEx!$D:$D,0),MATCH('2014'!R$6,DataEx!$7:$7,0))</f>
        <v>7522541.6666666651</v>
      </c>
      <c r="S144" s="127">
        <f t="shared" si="19"/>
        <v>90270500</v>
      </c>
      <c r="T144" s="128">
        <f t="shared" si="20"/>
        <v>2.6105735306025658E-2</v>
      </c>
    </row>
    <row r="145" spans="1:20">
      <c r="A145" s="137" t="str">
        <f t="shared" si="21"/>
        <v>451p</v>
      </c>
      <c r="B145" s="546" t="str">
        <f>+VLOOKUP(LEFT($A145,LEN(A145)-1)*1,Master!$D$27:$G$225,4,FALSE)</f>
        <v>Credits and Borrowings</v>
      </c>
      <c r="C145" s="547"/>
      <c r="D145" s="547"/>
      <c r="E145" s="547"/>
      <c r="F145" s="547"/>
      <c r="G145" s="91">
        <f>+INDEX(DataEx!$1:$1048576,MATCH('2014'!$A145,DataEx!$D:$D,0),MATCH('2014'!G$100,DataEx!$216:$216,0))</f>
        <v>178333.33333333334</v>
      </c>
      <c r="H145" s="91">
        <f>+INDEX(DataEx!$1:$1048576,MATCH('2014'!$A145,DataEx!$D:$D,0),MATCH('2014'!H$100,DataEx!$216:$216,0))</f>
        <v>178333.33333333334</v>
      </c>
      <c r="I145" s="91">
        <f>+INDEX(DataEx!$1:$1048576,MATCH('2014'!$A145,DataEx!$D:$D,0),MATCH('2014'!I$100,DataEx!$216:$216,0))</f>
        <v>178333.33333333334</v>
      </c>
      <c r="J145" s="91">
        <f>+INDEX(DataEx!$1:$1048576,MATCH('2014'!$A145,DataEx!$D:$D,0),MATCH('2014'!J$100,DataEx!$216:$216,0))</f>
        <v>178333.33333333334</v>
      </c>
      <c r="K145" s="91">
        <f>+INDEX(DataEx!$1:$1048576,MATCH('2014'!$A145,DataEx!$D:$D,0),MATCH('2014'!K$100,DataEx!$216:$216,0))</f>
        <v>178333.33333333334</v>
      </c>
      <c r="L145" s="91">
        <f>+INDEX(DataEx!$1:$1048576,MATCH('2014'!$A145,DataEx!$D:$D,0),MATCH('2014'!L$100,DataEx!$216:$216,0))</f>
        <v>178333.33333333334</v>
      </c>
      <c r="M145" s="91">
        <f>+INDEX(DataEx!$1:$1048576,MATCH('2014'!$A145,DataEx!$D:$D,0),MATCH('2014'!M$100,DataEx!$216:$216,0))</f>
        <v>178333.33333333334</v>
      </c>
      <c r="N145" s="91">
        <f>+INDEX(DataEx!$1:$1048576,MATCH('2014'!$A145,DataEx!$D:$D,0),MATCH('2014'!N$100,DataEx!$216:$216,0))</f>
        <v>178333.33333333334</v>
      </c>
      <c r="O145" s="91">
        <f>+INDEX(DataEx!$1:$1048576,MATCH('2014'!$A145,DataEx!$D:$D,0),MATCH('2014'!O$100,DataEx!$216:$216,0))</f>
        <v>178333.33333333334</v>
      </c>
      <c r="P145" s="91">
        <f>+INDEX(DataEx!$1:$1048576,MATCH('2014'!$A145,DataEx!$D:$D,0),MATCH('2014'!P$100,DataEx!$216:$216,0))</f>
        <v>178333.33333333334</v>
      </c>
      <c r="Q145" s="91">
        <f>+INDEX(DataEx!$1:$1048576,MATCH('2014'!$A145,DataEx!$D:$D,0),MATCH('2014'!Q$100,DataEx!$216:$216,0))</f>
        <v>178333.33333333334</v>
      </c>
      <c r="R145" s="91">
        <f>+INDEX(DataEx!$1:$1048576,MATCH('2014'!$A145,DataEx!$D:$D,0),MATCH('2014'!R$100,DataEx!$216:$216,0))</f>
        <v>178333.33333333334</v>
      </c>
      <c r="S145" s="125">
        <f t="shared" si="19"/>
        <v>2139999.9999999995</v>
      </c>
      <c r="T145" s="126">
        <f t="shared" si="20"/>
        <v>6.1887630571332713E-4</v>
      </c>
    </row>
    <row r="146" spans="1:20">
      <c r="A146" s="137" t="str">
        <f t="shared" si="21"/>
        <v>47p</v>
      </c>
      <c r="B146" s="546" t="str">
        <f>+VLOOKUP(LEFT($A146,LEN(A146)-1)*1,Master!$D$27:$G$225,4,FALSE)</f>
        <v>Reserves</v>
      </c>
      <c r="C146" s="547"/>
      <c r="D146" s="547"/>
      <c r="E146" s="547"/>
      <c r="F146" s="547"/>
      <c r="G146" s="91">
        <f>+INDEX(DataEx!$1:$1048576,MATCH('2014'!$A146,DataEx!$D:$D,0),MATCH('2014'!G$100,DataEx!$216:$216,0))</f>
        <v>737887.48083333333</v>
      </c>
      <c r="H146" s="91">
        <f>+INDEX(DataEx!$1:$1048576,MATCH('2014'!$A146,DataEx!$D:$D,0),MATCH('2014'!H$100,DataEx!$216:$216,0))</f>
        <v>737887.48083333333</v>
      </c>
      <c r="I146" s="91">
        <f>+INDEX(DataEx!$1:$1048576,MATCH('2014'!$A146,DataEx!$D:$D,0),MATCH('2014'!I$100,DataEx!$216:$216,0))</f>
        <v>737887.48083333333</v>
      </c>
      <c r="J146" s="91">
        <f>+INDEX(DataEx!$1:$1048576,MATCH('2014'!$A146,DataEx!$D:$D,0),MATCH('2014'!J$100,DataEx!$216:$216,0))</f>
        <v>737887.48083333333</v>
      </c>
      <c r="K146" s="91">
        <f>+INDEX(DataEx!$1:$1048576,MATCH('2014'!$A146,DataEx!$D:$D,0),MATCH('2014'!K$100,DataEx!$216:$216,0))</f>
        <v>737887.48083333333</v>
      </c>
      <c r="L146" s="91">
        <f>+INDEX(DataEx!$1:$1048576,MATCH('2014'!$A146,DataEx!$D:$D,0),MATCH('2014'!L$100,DataEx!$216:$216,0))</f>
        <v>737887.48083333333</v>
      </c>
      <c r="M146" s="91">
        <f>+INDEX(DataEx!$1:$1048576,MATCH('2014'!$A146,DataEx!$D:$D,0),MATCH('2014'!M$100,DataEx!$216:$216,0))</f>
        <v>737887.48083333333</v>
      </c>
      <c r="N146" s="91">
        <f>+INDEX(DataEx!$1:$1048576,MATCH('2014'!$A146,DataEx!$D:$D,0),MATCH('2014'!N$100,DataEx!$216:$216,0))</f>
        <v>737887.48083333333</v>
      </c>
      <c r="O146" s="91">
        <f>+INDEX(DataEx!$1:$1048576,MATCH('2014'!$A146,DataEx!$D:$D,0),MATCH('2014'!O$100,DataEx!$216:$216,0))</f>
        <v>737887.48083333333</v>
      </c>
      <c r="P146" s="91">
        <f>+INDEX(DataEx!$1:$1048576,MATCH('2014'!$A146,DataEx!$D:$D,0),MATCH('2014'!P$100,DataEx!$216:$216,0))</f>
        <v>737887.48083333333</v>
      </c>
      <c r="Q146" s="91">
        <f>+INDEX(DataEx!$1:$1048576,MATCH('2014'!$A146,DataEx!$D:$D,0),MATCH('2014'!Q$100,DataEx!$216:$216,0))</f>
        <v>737887.48083333333</v>
      </c>
      <c r="R146" s="91">
        <f>+INDEX(DataEx!$1:$1048576,MATCH('2014'!$A146,DataEx!$D:$D,0),MATCH('2014'!R$100,DataEx!$216:$216,0))</f>
        <v>737887.48083333333</v>
      </c>
      <c r="S146" s="125">
        <f t="shared" si="19"/>
        <v>8854649.7699999977</v>
      </c>
      <c r="T146" s="126">
        <f t="shared" si="20"/>
        <v>2.5607163261882997E-3</v>
      </c>
    </row>
    <row r="147" spans="1:20" ht="13.5" thickBot="1">
      <c r="A147" s="137" t="str">
        <f t="shared" si="21"/>
        <v>462p</v>
      </c>
      <c r="B147" s="556" t="str">
        <f>+VLOOKUP(LEFT($A147,LEN(A147)-1)*1,Master!$D$27:$G$225,4,FALSE)</f>
        <v>Repayment of Guarantees</v>
      </c>
      <c r="C147" s="557"/>
      <c r="D147" s="557"/>
      <c r="E147" s="557"/>
      <c r="F147" s="557"/>
      <c r="G147" s="91">
        <f>+INDEX(DataEx!$1:$1048576,MATCH('2014'!$A147,DataEx!$D:$D,0),MATCH('2014'!G$100,DataEx!$216:$216,0))</f>
        <v>0</v>
      </c>
      <c r="H147" s="91">
        <f>+INDEX(DataEx!$1:$1048576,MATCH('2014'!$A147,DataEx!$D:$D,0),MATCH('2014'!H$100,DataEx!$216:$216,0))</f>
        <v>0</v>
      </c>
      <c r="I147" s="91">
        <f>+INDEX(DataEx!$1:$1048576,MATCH('2014'!$A147,DataEx!$D:$D,0),MATCH('2014'!I$100,DataEx!$216:$216,0))</f>
        <v>0</v>
      </c>
      <c r="J147" s="91">
        <f>+INDEX(DataEx!$1:$1048576,MATCH('2014'!$A147,DataEx!$D:$D,0),MATCH('2014'!J$100,DataEx!$216:$216,0))</f>
        <v>0</v>
      </c>
      <c r="K147" s="91">
        <f>+INDEX(DataEx!$1:$1048576,MATCH('2014'!$A147,DataEx!$D:$D,0),MATCH('2014'!K$100,DataEx!$216:$216,0))</f>
        <v>0</v>
      </c>
      <c r="L147" s="91">
        <f>+INDEX(DataEx!$1:$1048576,MATCH('2014'!$A147,DataEx!$D:$D,0),MATCH('2014'!L$100,DataEx!$216:$216,0))</f>
        <v>0</v>
      </c>
      <c r="M147" s="91">
        <f>+INDEX(DataEx!$1:$1048576,MATCH('2014'!$A147,DataEx!$D:$D,0),MATCH('2014'!M$100,DataEx!$216:$216,0))</f>
        <v>0</v>
      </c>
      <c r="N147" s="91">
        <f>+INDEX(DataEx!$1:$1048576,MATCH('2014'!$A147,DataEx!$D:$D,0),MATCH('2014'!N$100,DataEx!$216:$216,0))</f>
        <v>0</v>
      </c>
      <c r="O147" s="91">
        <f>+INDEX(DataEx!$1:$1048576,MATCH('2014'!$A147,DataEx!$D:$D,0),MATCH('2014'!O$100,DataEx!$216:$216,0))</f>
        <v>0</v>
      </c>
      <c r="P147" s="91">
        <f>+INDEX(DataEx!$1:$1048576,MATCH('2014'!$A147,DataEx!$D:$D,0),MATCH('2014'!P$100,DataEx!$216:$216,0))</f>
        <v>0</v>
      </c>
      <c r="Q147" s="91">
        <f>+INDEX(DataEx!$1:$1048576,MATCH('2014'!$A147,DataEx!$D:$D,0),MATCH('2014'!Q$100,DataEx!$216:$216,0))</f>
        <v>0</v>
      </c>
      <c r="R147" s="91">
        <f>+INDEX(DataEx!$1:$1048576,MATCH('2014'!$A147,DataEx!$D:$D,0),MATCH('2014'!R$100,DataEx!$216:$216,0))</f>
        <v>0</v>
      </c>
      <c r="S147" s="135">
        <f t="shared" si="19"/>
        <v>0</v>
      </c>
      <c r="T147" s="136">
        <f t="shared" si="20"/>
        <v>0</v>
      </c>
    </row>
    <row r="148" spans="1:20" ht="13.5" thickBot="1">
      <c r="A148" s="138" t="str">
        <f>+CONCATENATE(A55,"p")</f>
        <v>1000p</v>
      </c>
      <c r="B148" s="552" t="str">
        <f>+VLOOKUP(LEFT($A148,LEN(A148)-1)*1,Master!$D$27:$G$225,4,FALSE)</f>
        <v>Surplus / deficit</v>
      </c>
      <c r="C148" s="553"/>
      <c r="D148" s="553"/>
      <c r="E148" s="553"/>
      <c r="F148" s="553"/>
      <c r="G148" s="97" t="e">
        <f>+G104-G124</f>
        <v>#REF!</v>
      </c>
      <c r="H148" s="97" t="e">
        <f t="shared" ref="H148:R148" si="27">+H104-H124</f>
        <v>#REF!</v>
      </c>
      <c r="I148" s="97" t="e">
        <f t="shared" si="27"/>
        <v>#REF!</v>
      </c>
      <c r="J148" s="97" t="e">
        <f t="shared" si="27"/>
        <v>#REF!</v>
      </c>
      <c r="K148" s="97" t="e">
        <f t="shared" si="27"/>
        <v>#REF!</v>
      </c>
      <c r="L148" s="97" t="e">
        <f t="shared" si="27"/>
        <v>#REF!</v>
      </c>
      <c r="M148" s="97" t="e">
        <f t="shared" si="27"/>
        <v>#REF!</v>
      </c>
      <c r="N148" s="97" t="e">
        <f t="shared" si="27"/>
        <v>#REF!</v>
      </c>
      <c r="O148" s="97" t="e">
        <f t="shared" si="27"/>
        <v>#REF!</v>
      </c>
      <c r="P148" s="97" t="e">
        <f t="shared" si="27"/>
        <v>#REF!</v>
      </c>
      <c r="Q148" s="97" t="e">
        <f t="shared" si="27"/>
        <v>#REF!</v>
      </c>
      <c r="R148" s="97" t="e">
        <f t="shared" si="27"/>
        <v>#REF!</v>
      </c>
      <c r="S148" s="113" t="e">
        <f t="shared" si="19"/>
        <v>#REF!</v>
      </c>
      <c r="T148" s="114" t="e">
        <f t="shared" si="20"/>
        <v>#REF!</v>
      </c>
    </row>
    <row r="149" spans="1:20" ht="13.5" thickBot="1">
      <c r="A149" s="138" t="str">
        <f>+CONCATENATE(A56,"p")</f>
        <v>1001p</v>
      </c>
      <c r="B149" s="554" t="str">
        <f>+VLOOKUP(LEFT($A149,LEN(A149)-1)*1,Master!$D$27:$G$225,4,FALSE)</f>
        <v>Primary balance</v>
      </c>
      <c r="C149" s="555"/>
      <c r="D149" s="555"/>
      <c r="E149" s="555"/>
      <c r="F149" s="555"/>
      <c r="G149" s="98" t="e">
        <f t="shared" ref="G149:R149" si="28">+G148+G132</f>
        <v>#REF!</v>
      </c>
      <c r="H149" s="98" t="e">
        <f t="shared" si="28"/>
        <v>#REF!</v>
      </c>
      <c r="I149" s="98" t="e">
        <f t="shared" si="28"/>
        <v>#REF!</v>
      </c>
      <c r="J149" s="98" t="e">
        <f t="shared" si="28"/>
        <v>#REF!</v>
      </c>
      <c r="K149" s="98" t="e">
        <f t="shared" si="28"/>
        <v>#REF!</v>
      </c>
      <c r="L149" s="98" t="e">
        <f t="shared" si="28"/>
        <v>#REF!</v>
      </c>
      <c r="M149" s="98" t="e">
        <f t="shared" si="28"/>
        <v>#REF!</v>
      </c>
      <c r="N149" s="98" t="e">
        <f t="shared" si="28"/>
        <v>#REF!</v>
      </c>
      <c r="O149" s="98" t="e">
        <f t="shared" si="28"/>
        <v>#REF!</v>
      </c>
      <c r="P149" s="98" t="e">
        <f t="shared" si="28"/>
        <v>#REF!</v>
      </c>
      <c r="Q149" s="98" t="e">
        <f t="shared" si="28"/>
        <v>#REF!</v>
      </c>
      <c r="R149" s="98" t="e">
        <f t="shared" si="28"/>
        <v>#REF!</v>
      </c>
      <c r="S149" s="113" t="e">
        <f t="shared" si="19"/>
        <v>#REF!</v>
      </c>
      <c r="T149" s="114" t="e">
        <f t="shared" si="20"/>
        <v>#REF!</v>
      </c>
    </row>
    <row r="150" spans="1:20">
      <c r="A150" s="138" t="str">
        <f>+CONCATENATE(A57,"p")</f>
        <v>46p</v>
      </c>
      <c r="B150" s="544" t="str">
        <f>+VLOOKUP(LEFT($A150,LEN(A150)-1)*1,Master!$D$27:$G$225,4,FALSE)</f>
        <v>Repayment of Debt</v>
      </c>
      <c r="C150" s="545"/>
      <c r="D150" s="545"/>
      <c r="E150" s="545"/>
      <c r="F150" s="545"/>
      <c r="G150" s="87">
        <f t="shared" ref="G150:R150" si="29">+SUM(G151:G153)</f>
        <v>14285575.4575</v>
      </c>
      <c r="H150" s="87">
        <f t="shared" si="29"/>
        <v>14285575.4575</v>
      </c>
      <c r="I150" s="87">
        <f t="shared" si="29"/>
        <v>14285575.4575</v>
      </c>
      <c r="J150" s="87">
        <f t="shared" si="29"/>
        <v>14285575.4575</v>
      </c>
      <c r="K150" s="87">
        <f t="shared" si="29"/>
        <v>14285575.4575</v>
      </c>
      <c r="L150" s="87">
        <f t="shared" si="29"/>
        <v>14285575.4575</v>
      </c>
      <c r="M150" s="87">
        <f t="shared" si="29"/>
        <v>14285575.4575</v>
      </c>
      <c r="N150" s="87">
        <f t="shared" si="29"/>
        <v>14285575.4575</v>
      </c>
      <c r="O150" s="87">
        <f t="shared" si="29"/>
        <v>14285575.4575</v>
      </c>
      <c r="P150" s="87">
        <f t="shared" si="29"/>
        <v>14285575.4575</v>
      </c>
      <c r="Q150" s="87">
        <f t="shared" si="29"/>
        <v>14285575.4575</v>
      </c>
      <c r="R150" s="87">
        <f t="shared" si="29"/>
        <v>14285575.4575</v>
      </c>
      <c r="S150" s="109">
        <f t="shared" si="19"/>
        <v>171426905.49000001</v>
      </c>
      <c r="T150" s="110">
        <f t="shared" si="20"/>
        <v>4.9575724284821918E-2</v>
      </c>
    </row>
    <row r="151" spans="1:20">
      <c r="A151" s="138" t="str">
        <f>+CONCATENATE(A58,"p")</f>
        <v>4611p</v>
      </c>
      <c r="B151" s="548" t="str">
        <f>+VLOOKUP(LEFT($A151,LEN(A151)-1)*1,Master!$D$27:$G$225,4,FALSE)</f>
        <v>Repayment of Domestic Debt</v>
      </c>
      <c r="C151" s="549"/>
      <c r="D151" s="549"/>
      <c r="E151" s="549"/>
      <c r="F151" s="549"/>
      <c r="G151" s="100">
        <f>+INDEX(DataEx!$1:$1048576,MATCH('2014'!$A151,DataEx!$D:$D,0),MATCH('2014'!G$6,DataEx!$7:$7,0))</f>
        <v>2500695.4391666665</v>
      </c>
      <c r="H151" s="100">
        <f>+INDEX(DataEx!$1:$1048576,MATCH('2014'!$A151,DataEx!$D:$D,0),MATCH('2014'!H$6,DataEx!$7:$7,0))</f>
        <v>2500695.4391666665</v>
      </c>
      <c r="I151" s="100">
        <f>+INDEX(DataEx!$1:$1048576,MATCH('2014'!$A151,DataEx!$D:$D,0),MATCH('2014'!I$6,DataEx!$7:$7,0))</f>
        <v>2500695.4391666665</v>
      </c>
      <c r="J151" s="100">
        <f>+INDEX(DataEx!$1:$1048576,MATCH('2014'!$A151,DataEx!$D:$D,0),MATCH('2014'!J$6,DataEx!$7:$7,0))</f>
        <v>2500695.4391666665</v>
      </c>
      <c r="K151" s="100">
        <f>+INDEX(DataEx!$1:$1048576,MATCH('2014'!$A151,DataEx!$D:$D,0),MATCH('2014'!K$6,DataEx!$7:$7,0))</f>
        <v>2500695.4391666665</v>
      </c>
      <c r="L151" s="100">
        <f>+INDEX(DataEx!$1:$1048576,MATCH('2014'!$A151,DataEx!$D:$D,0),MATCH('2014'!L$6,DataEx!$7:$7,0))</f>
        <v>2500695.4391666665</v>
      </c>
      <c r="M151" s="100">
        <f>+INDEX(DataEx!$1:$1048576,MATCH('2014'!$A151,DataEx!$D:$D,0),MATCH('2014'!M$6,DataEx!$7:$7,0))</f>
        <v>2500695.4391666665</v>
      </c>
      <c r="N151" s="100">
        <f>+INDEX(DataEx!$1:$1048576,MATCH('2014'!$A151,DataEx!$D:$D,0),MATCH('2014'!N$6,DataEx!$7:$7,0))</f>
        <v>2500695.4391666665</v>
      </c>
      <c r="O151" s="100">
        <f>+INDEX(DataEx!$1:$1048576,MATCH('2014'!$A151,DataEx!$D:$D,0),MATCH('2014'!O$6,DataEx!$7:$7,0))</f>
        <v>2500695.4391666665</v>
      </c>
      <c r="P151" s="100">
        <f>+INDEX(DataEx!$1:$1048576,MATCH('2014'!$A151,DataEx!$D:$D,0),MATCH('2014'!P$6,DataEx!$7:$7,0))</f>
        <v>2500695.4391666665</v>
      </c>
      <c r="Q151" s="100">
        <f>+INDEX(DataEx!$1:$1048576,MATCH('2014'!$A151,DataEx!$D:$D,0),MATCH('2014'!Q$6,DataEx!$7:$7,0))</f>
        <v>2500695.4391666665</v>
      </c>
      <c r="R151" s="100">
        <f>+INDEX(DataEx!$1:$1048576,MATCH('2014'!$A151,DataEx!$D:$D,0),MATCH('2014'!R$6,DataEx!$7:$7,0))</f>
        <v>2500695.4391666665</v>
      </c>
      <c r="S151" s="107">
        <f t="shared" si="19"/>
        <v>30008345.269999992</v>
      </c>
      <c r="T151" s="108">
        <f t="shared" si="20"/>
        <v>8.6782494678820533E-3</v>
      </c>
    </row>
    <row r="152" spans="1:20">
      <c r="A152" s="138" t="str">
        <f>+CONCATENATE(A59,"p")</f>
        <v>4612p</v>
      </c>
      <c r="B152" s="546" t="str">
        <f>+VLOOKUP(LEFT($A152,LEN(A152)-1)*1,Master!$D$27:$G$225,4,FALSE)</f>
        <v>Repayment of Foreign Debt</v>
      </c>
      <c r="C152" s="547"/>
      <c r="D152" s="547"/>
      <c r="E152" s="547"/>
      <c r="F152" s="547"/>
      <c r="G152" s="100">
        <f>+INDEX(DataEx!$1:$1048576,MATCH('2014'!$A152,DataEx!$D:$D,0),MATCH('2014'!G$6,DataEx!$7:$7,0))</f>
        <v>9006700.020833334</v>
      </c>
      <c r="H152" s="100">
        <f>+INDEX(DataEx!$1:$1048576,MATCH('2014'!$A152,DataEx!$D:$D,0),MATCH('2014'!H$6,DataEx!$7:$7,0))</f>
        <v>9006700.020833334</v>
      </c>
      <c r="I152" s="100">
        <f>+INDEX(DataEx!$1:$1048576,MATCH('2014'!$A152,DataEx!$D:$D,0),MATCH('2014'!I$6,DataEx!$7:$7,0))</f>
        <v>9006700.020833334</v>
      </c>
      <c r="J152" s="100">
        <f>+INDEX(DataEx!$1:$1048576,MATCH('2014'!$A152,DataEx!$D:$D,0),MATCH('2014'!J$6,DataEx!$7:$7,0))</f>
        <v>9006700.020833334</v>
      </c>
      <c r="K152" s="100">
        <f>+INDEX(DataEx!$1:$1048576,MATCH('2014'!$A152,DataEx!$D:$D,0),MATCH('2014'!K$6,DataEx!$7:$7,0))</f>
        <v>9006700.020833334</v>
      </c>
      <c r="L152" s="100">
        <f>+INDEX(DataEx!$1:$1048576,MATCH('2014'!$A152,DataEx!$D:$D,0),MATCH('2014'!L$6,DataEx!$7:$7,0))</f>
        <v>9006700.020833334</v>
      </c>
      <c r="M152" s="100">
        <f>+INDEX(DataEx!$1:$1048576,MATCH('2014'!$A152,DataEx!$D:$D,0),MATCH('2014'!M$6,DataEx!$7:$7,0))</f>
        <v>9006700.020833334</v>
      </c>
      <c r="N152" s="100">
        <f>+INDEX(DataEx!$1:$1048576,MATCH('2014'!$A152,DataEx!$D:$D,0),MATCH('2014'!N$6,DataEx!$7:$7,0))</f>
        <v>9006700.020833334</v>
      </c>
      <c r="O152" s="100">
        <f>+INDEX(DataEx!$1:$1048576,MATCH('2014'!$A152,DataEx!$D:$D,0),MATCH('2014'!O$6,DataEx!$7:$7,0))</f>
        <v>9006700.020833334</v>
      </c>
      <c r="P152" s="100">
        <f>+INDEX(DataEx!$1:$1048576,MATCH('2014'!$A152,DataEx!$D:$D,0),MATCH('2014'!P$6,DataEx!$7:$7,0))</f>
        <v>9006700.020833334</v>
      </c>
      <c r="Q152" s="100">
        <f>+INDEX(DataEx!$1:$1048576,MATCH('2014'!$A152,DataEx!$D:$D,0),MATCH('2014'!Q$6,DataEx!$7:$7,0))</f>
        <v>9006700.020833334</v>
      </c>
      <c r="R152" s="100">
        <f>+INDEX(DataEx!$1:$1048576,MATCH('2014'!$A152,DataEx!$D:$D,0),MATCH('2014'!R$6,DataEx!$7:$7,0))</f>
        <v>9006700.020833334</v>
      </c>
      <c r="S152" s="107">
        <f t="shared" si="19"/>
        <v>108080400.24999999</v>
      </c>
      <c r="T152" s="108">
        <f t="shared" si="20"/>
        <v>3.1256261133989605E-2</v>
      </c>
    </row>
    <row r="153" spans="1:20" ht="13.5" thickBot="1">
      <c r="A153" s="138" t="str">
        <f>+CONCATENATE(A53,"p")</f>
        <v>4630p</v>
      </c>
      <c r="B153" s="556" t="str">
        <f>+VLOOKUP(LEFT($A153,LEN(A153)-1)*1,Master!$D$27:$G$225,4,FALSE)</f>
        <v>Repayments of Arrears</v>
      </c>
      <c r="C153" s="557"/>
      <c r="D153" s="557"/>
      <c r="E153" s="557"/>
      <c r="F153" s="557"/>
      <c r="G153" s="100">
        <f>+INDEX(DataEx!$1:$1048576,MATCH('2014'!$A153,DataEx!$D:$D,0),MATCH('2014'!G$6,DataEx!$7:$7,0))</f>
        <v>2778179.9974999996</v>
      </c>
      <c r="H153" s="100">
        <f>+INDEX(DataEx!$1:$1048576,MATCH('2014'!$A153,DataEx!$D:$D,0),MATCH('2014'!H$6,DataEx!$7:$7,0))</f>
        <v>2778179.9974999996</v>
      </c>
      <c r="I153" s="100">
        <f>+INDEX(DataEx!$1:$1048576,MATCH('2014'!$A153,DataEx!$D:$D,0),MATCH('2014'!I$6,DataEx!$7:$7,0))</f>
        <v>2778179.9974999996</v>
      </c>
      <c r="J153" s="100">
        <f>+INDEX(DataEx!$1:$1048576,MATCH('2014'!$A153,DataEx!$D:$D,0),MATCH('2014'!J$6,DataEx!$7:$7,0))</f>
        <v>2778179.9974999996</v>
      </c>
      <c r="K153" s="100">
        <f>+INDEX(DataEx!$1:$1048576,MATCH('2014'!$A153,DataEx!$D:$D,0),MATCH('2014'!K$6,DataEx!$7:$7,0))</f>
        <v>2778179.9974999996</v>
      </c>
      <c r="L153" s="100">
        <f>+INDEX(DataEx!$1:$1048576,MATCH('2014'!$A153,DataEx!$D:$D,0),MATCH('2014'!L$6,DataEx!$7:$7,0))</f>
        <v>2778179.9974999996</v>
      </c>
      <c r="M153" s="100">
        <f>+INDEX(DataEx!$1:$1048576,MATCH('2014'!$A153,DataEx!$D:$D,0),MATCH('2014'!M$6,DataEx!$7:$7,0))</f>
        <v>2778179.9974999996</v>
      </c>
      <c r="N153" s="100">
        <f>+INDEX(DataEx!$1:$1048576,MATCH('2014'!$A153,DataEx!$D:$D,0),MATCH('2014'!N$6,DataEx!$7:$7,0))</f>
        <v>2778179.9974999996</v>
      </c>
      <c r="O153" s="100">
        <f>+INDEX(DataEx!$1:$1048576,MATCH('2014'!$A153,DataEx!$D:$D,0),MATCH('2014'!O$6,DataEx!$7:$7,0))</f>
        <v>2778179.9974999996</v>
      </c>
      <c r="P153" s="100">
        <f>+INDEX(DataEx!$1:$1048576,MATCH('2014'!$A153,DataEx!$D:$D,0),MATCH('2014'!P$6,DataEx!$7:$7,0))</f>
        <v>2778179.9974999996</v>
      </c>
      <c r="Q153" s="100">
        <f>+INDEX(DataEx!$1:$1048576,MATCH('2014'!$A153,DataEx!$D:$D,0),MATCH('2014'!Q$6,DataEx!$7:$7,0))</f>
        <v>2778179.9974999996</v>
      </c>
      <c r="R153" s="100">
        <f>+INDEX(DataEx!$1:$1048576,MATCH('2014'!$A153,DataEx!$D:$D,0),MATCH('2014'!R$6,DataEx!$7:$7,0))</f>
        <v>2778179.9974999996</v>
      </c>
      <c r="S153" s="107">
        <f t="shared" si="19"/>
        <v>33338159.969999988</v>
      </c>
      <c r="T153" s="108">
        <f t="shared" si="20"/>
        <v>9.6412136829502441E-3</v>
      </c>
    </row>
    <row r="154" spans="1:20" ht="13.5" thickBot="1">
      <c r="A154" s="138" t="str">
        <f t="shared" ref="A154:A159" si="30">+CONCATENATE(A60,"p")</f>
        <v>1002p</v>
      </c>
      <c r="B154" s="550" t="str">
        <f>+VLOOKUP(LEFT($A154,LEN(A154)-1)*1,Master!$D$27:$G$225,4,FALSE)</f>
        <v>Financing needs</v>
      </c>
      <c r="C154" s="551"/>
      <c r="D154" s="551"/>
      <c r="E154" s="551"/>
      <c r="F154" s="551"/>
      <c r="G154" s="79" t="e">
        <f>+G148-G150</f>
        <v>#REF!</v>
      </c>
      <c r="H154" s="79" t="e">
        <f t="shared" ref="H154:R154" si="31">+H148-H150</f>
        <v>#REF!</v>
      </c>
      <c r="I154" s="79" t="e">
        <f t="shared" si="31"/>
        <v>#REF!</v>
      </c>
      <c r="J154" s="79" t="e">
        <f t="shared" si="31"/>
        <v>#REF!</v>
      </c>
      <c r="K154" s="79" t="e">
        <f t="shared" si="31"/>
        <v>#REF!</v>
      </c>
      <c r="L154" s="79" t="e">
        <f t="shared" si="31"/>
        <v>#REF!</v>
      </c>
      <c r="M154" s="79" t="e">
        <f t="shared" si="31"/>
        <v>#REF!</v>
      </c>
      <c r="N154" s="79" t="e">
        <f t="shared" si="31"/>
        <v>#REF!</v>
      </c>
      <c r="O154" s="79" t="e">
        <f t="shared" si="31"/>
        <v>#REF!</v>
      </c>
      <c r="P154" s="79" t="e">
        <f t="shared" si="31"/>
        <v>#REF!</v>
      </c>
      <c r="Q154" s="79" t="e">
        <f t="shared" si="31"/>
        <v>#REF!</v>
      </c>
      <c r="R154" s="79" t="e">
        <f t="shared" si="31"/>
        <v>#REF!</v>
      </c>
      <c r="S154" s="117" t="e">
        <f t="shared" si="19"/>
        <v>#REF!</v>
      </c>
      <c r="T154" s="118" t="e">
        <f t="shared" si="20"/>
        <v>#REF!</v>
      </c>
    </row>
    <row r="155" spans="1:20" ht="13.5" thickBot="1">
      <c r="A155" s="138" t="str">
        <f t="shared" si="30"/>
        <v>1003p</v>
      </c>
      <c r="B155" s="536" t="str">
        <f>+VLOOKUP(LEFT($A155,LEN(A155)-1)*1,Master!$D$27:$G$225,4,FALSE)</f>
        <v>Financing</v>
      </c>
      <c r="C155" s="537"/>
      <c r="D155" s="537"/>
      <c r="E155" s="537"/>
      <c r="F155" s="537"/>
      <c r="G155" s="97" t="e">
        <f t="shared" ref="G155:R155" si="32">+SUM(G156:G159)</f>
        <v>#REF!</v>
      </c>
      <c r="H155" s="97" t="e">
        <f t="shared" si="32"/>
        <v>#REF!</v>
      </c>
      <c r="I155" s="97" t="e">
        <f t="shared" si="32"/>
        <v>#REF!</v>
      </c>
      <c r="J155" s="97" t="e">
        <f t="shared" si="32"/>
        <v>#REF!</v>
      </c>
      <c r="K155" s="97" t="e">
        <f t="shared" si="32"/>
        <v>#REF!</v>
      </c>
      <c r="L155" s="97" t="e">
        <f t="shared" si="32"/>
        <v>#REF!</v>
      </c>
      <c r="M155" s="97" t="e">
        <f t="shared" si="32"/>
        <v>#REF!</v>
      </c>
      <c r="N155" s="97" t="e">
        <f t="shared" si="32"/>
        <v>#REF!</v>
      </c>
      <c r="O155" s="97" t="e">
        <f t="shared" si="32"/>
        <v>#REF!</v>
      </c>
      <c r="P155" s="97" t="e">
        <f t="shared" si="32"/>
        <v>#REF!</v>
      </c>
      <c r="Q155" s="97" t="e">
        <f t="shared" si="32"/>
        <v>#REF!</v>
      </c>
      <c r="R155" s="97" t="e">
        <f t="shared" si="32"/>
        <v>#REF!</v>
      </c>
      <c r="S155" s="119" t="e">
        <f t="shared" si="19"/>
        <v>#REF!</v>
      </c>
      <c r="T155" s="120" t="e">
        <f t="shared" si="20"/>
        <v>#REF!</v>
      </c>
    </row>
    <row r="156" spans="1:20">
      <c r="A156" s="138" t="str">
        <f t="shared" si="30"/>
        <v>7511p</v>
      </c>
      <c r="B156" s="548" t="str">
        <f>+VLOOKUP(LEFT($A156,LEN(A156)-1)*1,Master!$D$27:$G$225,4,FALSE)</f>
        <v>Domestic Loans and Borrowings</v>
      </c>
      <c r="C156" s="549"/>
      <c r="D156" s="549"/>
      <c r="E156" s="549"/>
      <c r="F156" s="549"/>
      <c r="G156" s="100">
        <f>+INDEX(DataEx!$1:$1048576,MATCH('2014'!$A156,DataEx!$D:$D,0),MATCH('2014'!G$6,DataEx!$7:$7,0))</f>
        <v>0</v>
      </c>
      <c r="H156" s="100">
        <f>+INDEX(DataEx!$1:$1048576,MATCH('2014'!$A156,DataEx!$D:$D,0),MATCH('2014'!H$6,DataEx!$7:$7,0))</f>
        <v>0</v>
      </c>
      <c r="I156" s="100">
        <f>+INDEX(DataEx!$1:$1048576,MATCH('2014'!$A156,DataEx!$D:$D,0),MATCH('2014'!I$6,DataEx!$7:$7,0))</f>
        <v>0</v>
      </c>
      <c r="J156" s="100">
        <f>+INDEX(DataEx!$1:$1048576,MATCH('2014'!$A156,DataEx!$D:$D,0),MATCH('2014'!J$6,DataEx!$7:$7,0))</f>
        <v>0</v>
      </c>
      <c r="K156" s="100">
        <f>+INDEX(DataEx!$1:$1048576,MATCH('2014'!$A156,DataEx!$D:$D,0),MATCH('2014'!K$6,DataEx!$7:$7,0))</f>
        <v>0</v>
      </c>
      <c r="L156" s="100">
        <f>+INDEX(DataEx!$1:$1048576,MATCH('2014'!$A156,DataEx!$D:$D,0),MATCH('2014'!L$6,DataEx!$7:$7,0))</f>
        <v>0</v>
      </c>
      <c r="M156" s="100">
        <f>+INDEX(DataEx!$1:$1048576,MATCH('2014'!$A156,DataEx!$D:$D,0),MATCH('2014'!M$6,DataEx!$7:$7,0))</f>
        <v>0</v>
      </c>
      <c r="N156" s="100">
        <f>+INDEX(DataEx!$1:$1048576,MATCH('2014'!$A156,DataEx!$D:$D,0),MATCH('2014'!N$6,DataEx!$7:$7,0))</f>
        <v>0</v>
      </c>
      <c r="O156" s="100">
        <f>+INDEX(DataEx!$1:$1048576,MATCH('2014'!$A156,DataEx!$D:$D,0),MATCH('2014'!O$6,DataEx!$7:$7,0))</f>
        <v>0</v>
      </c>
      <c r="P156" s="100">
        <f>+INDEX(DataEx!$1:$1048576,MATCH('2014'!$A156,DataEx!$D:$D,0),MATCH('2014'!P$6,DataEx!$7:$7,0))</f>
        <v>0</v>
      </c>
      <c r="Q156" s="100">
        <f>+INDEX(DataEx!$1:$1048576,MATCH('2014'!$A156,DataEx!$D:$D,0),MATCH('2014'!Q$6,DataEx!$7:$7,0))</f>
        <v>0</v>
      </c>
      <c r="R156" s="100">
        <f>+INDEX(DataEx!$1:$1048576,MATCH('2014'!$A156,DataEx!$D:$D,0),MATCH('2014'!R$6,DataEx!$7:$7,0))</f>
        <v>0</v>
      </c>
      <c r="S156" s="107">
        <f t="shared" si="19"/>
        <v>0</v>
      </c>
      <c r="T156" s="108">
        <f t="shared" si="20"/>
        <v>0</v>
      </c>
    </row>
    <row r="157" spans="1:20">
      <c r="A157" s="138" t="str">
        <f t="shared" si="30"/>
        <v>7512p</v>
      </c>
      <c r="B157" s="546" t="str">
        <f>+VLOOKUP(LEFT($A157,LEN(A157)-1)*1,Master!$D$27:$G$225,4,FALSE)</f>
        <v>Foreign Loans and Borrowings</v>
      </c>
      <c r="C157" s="547"/>
      <c r="D157" s="547"/>
      <c r="E157" s="547"/>
      <c r="F157" s="547"/>
      <c r="G157" s="100">
        <f>+INDEX(DataEx!$1:$1048576,MATCH('2014'!$A157,DataEx!$D:$D,0),MATCH('2014'!G$6,DataEx!$7:$7,0))</f>
        <v>18997964.655235786</v>
      </c>
      <c r="H157" s="100">
        <f>+INDEX(DataEx!$1:$1048576,MATCH('2014'!$A157,DataEx!$D:$D,0),MATCH('2014'!H$6,DataEx!$7:$7,0))</f>
        <v>18997964.655235786</v>
      </c>
      <c r="I157" s="100">
        <f>+INDEX(DataEx!$1:$1048576,MATCH('2014'!$A157,DataEx!$D:$D,0),MATCH('2014'!I$6,DataEx!$7:$7,0))</f>
        <v>18997964.655235786</v>
      </c>
      <c r="J157" s="100">
        <f>+INDEX(DataEx!$1:$1048576,MATCH('2014'!$A157,DataEx!$D:$D,0),MATCH('2014'!J$6,DataEx!$7:$7,0))</f>
        <v>18997964.655235786</v>
      </c>
      <c r="K157" s="100">
        <f>+INDEX(DataEx!$1:$1048576,MATCH('2014'!$A157,DataEx!$D:$D,0),MATCH('2014'!K$6,DataEx!$7:$7,0))</f>
        <v>18997964.655235786</v>
      </c>
      <c r="L157" s="100">
        <f>+INDEX(DataEx!$1:$1048576,MATCH('2014'!$A157,DataEx!$D:$D,0),MATCH('2014'!L$6,DataEx!$7:$7,0))</f>
        <v>18997964.655235786</v>
      </c>
      <c r="M157" s="100">
        <f>+INDEX(DataEx!$1:$1048576,MATCH('2014'!$A157,DataEx!$D:$D,0),MATCH('2014'!M$6,DataEx!$7:$7,0))</f>
        <v>18997964.655235786</v>
      </c>
      <c r="N157" s="100">
        <f>+INDEX(DataEx!$1:$1048576,MATCH('2014'!$A157,DataEx!$D:$D,0),MATCH('2014'!N$6,DataEx!$7:$7,0))</f>
        <v>18997964.655235786</v>
      </c>
      <c r="O157" s="100">
        <f>+INDEX(DataEx!$1:$1048576,MATCH('2014'!$A157,DataEx!$D:$D,0),MATCH('2014'!O$6,DataEx!$7:$7,0))</f>
        <v>18997964.655235786</v>
      </c>
      <c r="P157" s="100">
        <f>+INDEX(DataEx!$1:$1048576,MATCH('2014'!$A157,DataEx!$D:$D,0),MATCH('2014'!P$6,DataEx!$7:$7,0))</f>
        <v>18997964.655235786</v>
      </c>
      <c r="Q157" s="100">
        <f>+INDEX(DataEx!$1:$1048576,MATCH('2014'!$A157,DataEx!$D:$D,0),MATCH('2014'!Q$6,DataEx!$7:$7,0))</f>
        <v>18997964.655235786</v>
      </c>
      <c r="R157" s="100">
        <f>+INDEX(DataEx!$1:$1048576,MATCH('2014'!$A157,DataEx!$D:$D,0),MATCH('2014'!R$6,DataEx!$7:$7,0))</f>
        <v>18997964.655235786</v>
      </c>
      <c r="S157" s="107">
        <f t="shared" si="19"/>
        <v>227975575.86282948</v>
      </c>
      <c r="T157" s="108">
        <f t="shared" si="20"/>
        <v>6.5929290739652466E-2</v>
      </c>
    </row>
    <row r="158" spans="1:20">
      <c r="A158" s="138" t="str">
        <f t="shared" si="30"/>
        <v>72p</v>
      </c>
      <c r="B158" s="546" t="str">
        <f>+VLOOKUP(LEFT($A158,LEN(A158)-1)*1,Master!$D$27:$G$225,4,FALSE)</f>
        <v>Revenues from Selling Assets</v>
      </c>
      <c r="C158" s="547"/>
      <c r="D158" s="547"/>
      <c r="E158" s="547"/>
      <c r="F158" s="547"/>
      <c r="G158" s="100">
        <f>+INDEX(DataEx!$1:$1048576,MATCH('2014'!$A158,DataEx!$D:$D,0),MATCH('2014'!G$6,DataEx!$7:$7,0))</f>
        <v>416666.66666666669</v>
      </c>
      <c r="H158" s="100">
        <f>+INDEX(DataEx!$1:$1048576,MATCH('2014'!$A158,DataEx!$D:$D,0),MATCH('2014'!H$6,DataEx!$7:$7,0))</f>
        <v>416666.66666666669</v>
      </c>
      <c r="I158" s="100">
        <f>+INDEX(DataEx!$1:$1048576,MATCH('2014'!$A158,DataEx!$D:$D,0),MATCH('2014'!I$6,DataEx!$7:$7,0))</f>
        <v>416666.66666666669</v>
      </c>
      <c r="J158" s="100">
        <f>+INDEX(DataEx!$1:$1048576,MATCH('2014'!$A158,DataEx!$D:$D,0),MATCH('2014'!J$6,DataEx!$7:$7,0))</f>
        <v>416666.66666666669</v>
      </c>
      <c r="K158" s="100">
        <f>+INDEX(DataEx!$1:$1048576,MATCH('2014'!$A158,DataEx!$D:$D,0),MATCH('2014'!K$6,DataEx!$7:$7,0))</f>
        <v>416666.66666666669</v>
      </c>
      <c r="L158" s="100">
        <f>+INDEX(DataEx!$1:$1048576,MATCH('2014'!$A158,DataEx!$D:$D,0),MATCH('2014'!L$6,DataEx!$7:$7,0))</f>
        <v>416666.66666666669</v>
      </c>
      <c r="M158" s="100">
        <f>+INDEX(DataEx!$1:$1048576,MATCH('2014'!$A158,DataEx!$D:$D,0),MATCH('2014'!M$6,DataEx!$7:$7,0))</f>
        <v>416666.66666666669</v>
      </c>
      <c r="N158" s="100">
        <f>+INDEX(DataEx!$1:$1048576,MATCH('2014'!$A158,DataEx!$D:$D,0),MATCH('2014'!N$6,DataEx!$7:$7,0))</f>
        <v>416666.66666666669</v>
      </c>
      <c r="O158" s="100">
        <f>+INDEX(DataEx!$1:$1048576,MATCH('2014'!$A158,DataEx!$D:$D,0),MATCH('2014'!O$6,DataEx!$7:$7,0))</f>
        <v>416666.66666666669</v>
      </c>
      <c r="P158" s="100">
        <f>+INDEX(DataEx!$1:$1048576,MATCH('2014'!$A158,DataEx!$D:$D,0),MATCH('2014'!P$6,DataEx!$7:$7,0))</f>
        <v>416666.66666666669</v>
      </c>
      <c r="Q158" s="100">
        <f>+INDEX(DataEx!$1:$1048576,MATCH('2014'!$A158,DataEx!$D:$D,0),MATCH('2014'!Q$6,DataEx!$7:$7,0))</f>
        <v>416666.66666666669</v>
      </c>
      <c r="R158" s="100">
        <f>+INDEX(DataEx!$1:$1048576,MATCH('2014'!$A158,DataEx!$D:$D,0),MATCH('2014'!R$6,DataEx!$7:$7,0))</f>
        <v>416666.66666666669</v>
      </c>
      <c r="S158" s="107">
        <f t="shared" si="19"/>
        <v>5000000</v>
      </c>
      <c r="T158" s="108">
        <f t="shared" si="20"/>
        <v>1.4459726769002973E-3</v>
      </c>
    </row>
    <row r="159" spans="1:20" ht="13.5" thickBot="1">
      <c r="A159" s="138" t="str">
        <f t="shared" si="30"/>
        <v>1004p</v>
      </c>
      <c r="B159" s="102" t="str">
        <f>+VLOOKUP(LEFT($A159,LEN(A159)-1)*1,Master!$D$27:$G$225,4,FALSE)</f>
        <v>Increase / decrease of deposits</v>
      </c>
      <c r="C159" s="103"/>
      <c r="D159" s="103"/>
      <c r="E159" s="103"/>
      <c r="F159" s="103"/>
      <c r="G159" s="101" t="e">
        <f t="shared" ref="G159:R159" si="33">-G154-SUM(G156:G158)</f>
        <v>#REF!</v>
      </c>
      <c r="H159" s="101" t="e">
        <f t="shared" si="33"/>
        <v>#REF!</v>
      </c>
      <c r="I159" s="101" t="e">
        <f t="shared" si="33"/>
        <v>#REF!</v>
      </c>
      <c r="J159" s="101" t="e">
        <f t="shared" si="33"/>
        <v>#REF!</v>
      </c>
      <c r="K159" s="101" t="e">
        <f t="shared" si="33"/>
        <v>#REF!</v>
      </c>
      <c r="L159" s="101" t="e">
        <f t="shared" si="33"/>
        <v>#REF!</v>
      </c>
      <c r="M159" s="101" t="e">
        <f t="shared" si="33"/>
        <v>#REF!</v>
      </c>
      <c r="N159" s="101" t="e">
        <f t="shared" si="33"/>
        <v>#REF!</v>
      </c>
      <c r="O159" s="101" t="e">
        <f t="shared" si="33"/>
        <v>#REF!</v>
      </c>
      <c r="P159" s="101" t="e">
        <f t="shared" si="33"/>
        <v>#REF!</v>
      </c>
      <c r="Q159" s="101" t="e">
        <f t="shared" si="33"/>
        <v>#REF!</v>
      </c>
      <c r="R159" s="101" t="e">
        <f t="shared" si="33"/>
        <v>#REF!</v>
      </c>
      <c r="S159" s="111" t="e">
        <f t="shared" si="19"/>
        <v>#REF!</v>
      </c>
      <c r="T159" s="112" t="e">
        <f t="shared" si="20"/>
        <v>#REF!</v>
      </c>
    </row>
  </sheetData>
  <mergeCells count="116">
    <mergeCell ref="B158:F158"/>
    <mergeCell ref="B153:F153"/>
    <mergeCell ref="B154:F154"/>
    <mergeCell ref="B155:F155"/>
    <mergeCell ref="B156:F156"/>
    <mergeCell ref="B157:F157"/>
    <mergeCell ref="B148:F148"/>
    <mergeCell ref="B149:F149"/>
    <mergeCell ref="B150:F150"/>
    <mergeCell ref="B151:F151"/>
    <mergeCell ref="B152:F152"/>
    <mergeCell ref="B143:F143"/>
    <mergeCell ref="B144:F144"/>
    <mergeCell ref="B145:F145"/>
    <mergeCell ref="B146:F146"/>
    <mergeCell ref="B147:F147"/>
    <mergeCell ref="B138:F138"/>
    <mergeCell ref="B139:F139"/>
    <mergeCell ref="B140:F140"/>
    <mergeCell ref="B141:F141"/>
    <mergeCell ref="B142:F142"/>
    <mergeCell ref="B133:F133"/>
    <mergeCell ref="B134:F134"/>
    <mergeCell ref="B135:F135"/>
    <mergeCell ref="B136:F136"/>
    <mergeCell ref="B137:F137"/>
    <mergeCell ref="B128:F128"/>
    <mergeCell ref="B129:F129"/>
    <mergeCell ref="B130:F130"/>
    <mergeCell ref="B131:F131"/>
    <mergeCell ref="B132:F132"/>
    <mergeCell ref="B123:F123"/>
    <mergeCell ref="B124:F124"/>
    <mergeCell ref="B125:F125"/>
    <mergeCell ref="B126:F126"/>
    <mergeCell ref="B127:F127"/>
    <mergeCell ref="B118:F118"/>
    <mergeCell ref="B119:F119"/>
    <mergeCell ref="B120:F120"/>
    <mergeCell ref="B121:F121"/>
    <mergeCell ref="B122:F122"/>
    <mergeCell ref="B113:F113"/>
    <mergeCell ref="B114:F114"/>
    <mergeCell ref="B115:F115"/>
    <mergeCell ref="B116:F116"/>
    <mergeCell ref="B117:F117"/>
    <mergeCell ref="B108:F108"/>
    <mergeCell ref="B109:F109"/>
    <mergeCell ref="B110:F110"/>
    <mergeCell ref="B111:F111"/>
    <mergeCell ref="B112:F112"/>
    <mergeCell ref="S102:T102"/>
    <mergeCell ref="B104:F104"/>
    <mergeCell ref="B105:F105"/>
    <mergeCell ref="B106:F106"/>
    <mergeCell ref="B107:F107"/>
    <mergeCell ref="B62:F62"/>
    <mergeCell ref="B63:F63"/>
    <mergeCell ref="B64:F64"/>
    <mergeCell ref="B101:F103"/>
    <mergeCell ref="G101:R101"/>
    <mergeCell ref="B55:F55"/>
    <mergeCell ref="B56:F56"/>
    <mergeCell ref="B61:F61"/>
    <mergeCell ref="B57:F57"/>
    <mergeCell ref="B60:F60"/>
    <mergeCell ref="B58:F58"/>
    <mergeCell ref="B59:F59"/>
    <mergeCell ref="B53:F53"/>
    <mergeCell ref="S8:T8"/>
    <mergeCell ref="B52:F52"/>
    <mergeCell ref="B51:F51"/>
    <mergeCell ref="B50:F50"/>
    <mergeCell ref="B49:F49"/>
    <mergeCell ref="B40:F40"/>
    <mergeCell ref="B39:F39"/>
    <mergeCell ref="B38:F38"/>
    <mergeCell ref="B37:F37"/>
    <mergeCell ref="B36:F36"/>
    <mergeCell ref="B35:F35"/>
    <mergeCell ref="B48:F48"/>
    <mergeCell ref="B47:F47"/>
    <mergeCell ref="B46:F46"/>
    <mergeCell ref="B45:F45"/>
    <mergeCell ref="B44:F44"/>
    <mergeCell ref="G7:R7"/>
    <mergeCell ref="B7:F9"/>
    <mergeCell ref="B34:F34"/>
    <mergeCell ref="B33:F33"/>
    <mergeCell ref="B32:F32"/>
    <mergeCell ref="B31:F31"/>
    <mergeCell ref="B12:F12"/>
    <mergeCell ref="B22:F22"/>
    <mergeCell ref="B21:F21"/>
    <mergeCell ref="B20:F20"/>
    <mergeCell ref="B19:F19"/>
    <mergeCell ref="B18:F18"/>
    <mergeCell ref="B10:F10"/>
    <mergeCell ref="B11:F11"/>
    <mergeCell ref="B54:F54"/>
    <mergeCell ref="B43:F43"/>
    <mergeCell ref="B42:F42"/>
    <mergeCell ref="B41:F41"/>
    <mergeCell ref="B17:F17"/>
    <mergeCell ref="B16:F16"/>
    <mergeCell ref="B15:F15"/>
    <mergeCell ref="B14:F14"/>
    <mergeCell ref="B13:F13"/>
    <mergeCell ref="B25:F25"/>
    <mergeCell ref="B24:F24"/>
    <mergeCell ref="B23:F23"/>
    <mergeCell ref="B30:F30"/>
    <mergeCell ref="B29:F29"/>
    <mergeCell ref="B28:F28"/>
    <mergeCell ref="B27:F27"/>
    <mergeCell ref="B26:F26"/>
  </mergeCells>
  <conditionalFormatting sqref="G65:R65">
    <cfRule type="cellIs" dxfId="0" priority="1" operator="lessThan">
      <formula>0</formula>
    </cfRule>
  </conditionalFormatting>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0</xdr:col>
                    <xdr:colOff>19050</xdr:colOff>
                    <xdr:row>0</xdr:row>
                    <xdr:rowOff>28575</xdr:rowOff>
                  </from>
                  <to>
                    <xdr:col>1</xdr:col>
                    <xdr:colOff>352425</xdr:colOff>
                    <xdr:row>1</xdr:row>
                    <xdr:rowOff>47625</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142875</xdr:colOff>
                    <xdr:row>0</xdr:row>
                    <xdr:rowOff>28575</xdr:rowOff>
                  </from>
                  <to>
                    <xdr:col>2</xdr:col>
                    <xdr:colOff>476250</xdr:colOff>
                    <xdr:row>1</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Analitika - 2014</vt:lpstr>
      <vt:lpstr>Breakdown</vt:lpstr>
      <vt:lpstr>Analytics - 2019</vt:lpstr>
      <vt:lpstr>2019</vt:lpstr>
      <vt:lpstr>2018</vt:lpstr>
      <vt:lpstr>2017</vt:lpstr>
      <vt:lpstr>2016</vt:lpstr>
      <vt:lpstr>2015</vt:lpstr>
      <vt:lpstr>2014</vt:lpstr>
      <vt:lpstr>2013</vt:lpstr>
      <vt:lpstr>Dug</vt:lpstr>
      <vt:lpstr>DataEx</vt:lpstr>
      <vt:lpstr>Master</vt:lpstr>
      <vt:lpstr>'2013'!_2013plan</vt:lpstr>
      <vt:lpstr>Dug!_2013plan</vt:lpstr>
      <vt:lpstr>'2014'!_2014plan</vt:lpstr>
      <vt:lpstr>'2015'!_2015plan</vt:lpstr>
      <vt:lpstr>'2016'!_2015plan</vt:lpstr>
      <vt:lpstr>'2017'!_2015plan</vt:lpstr>
      <vt:lpstr>'2018'!_2015plan</vt:lpstr>
      <vt:lpstr>'2019'!_2015plan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milos.popovic</dc:creator>
  <cp:lastModifiedBy>Nevena Cobeljic</cp:lastModifiedBy>
  <cp:lastPrinted>2017-03-01T13:10:49Z</cp:lastPrinted>
  <dcterms:created xsi:type="dcterms:W3CDTF">2014-09-15T13:41:17Z</dcterms:created>
  <dcterms:modified xsi:type="dcterms:W3CDTF">2019-05-08T12:36:06Z</dcterms:modified>
</cp:coreProperties>
</file>